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defaultThemeVersion="166925"/>
  <mc:AlternateContent xmlns:mc="http://schemas.openxmlformats.org/markup-compatibility/2006">
    <mc:Choice Requires="x15">
      <x15ac:absPath xmlns:x15ac="http://schemas.microsoft.com/office/spreadsheetml/2010/11/ac" url="/Users/michaelmorton/Desktop/"/>
    </mc:Choice>
  </mc:AlternateContent>
  <xr:revisionPtr revIDLastSave="0" documentId="8_{6F400F4D-EAB8-1243-AF2F-A58F17C7E015}" xr6:coauthVersionLast="47" xr6:coauthVersionMax="47" xr10:uidLastSave="{00000000-0000-0000-0000-000000000000}"/>
  <workbookProtection workbookAlgorithmName="SHA-512" workbookHashValue="IG5Aq6Fvf8LYVytBJbE1zfPQANefV/Y2654ipsVe0CpzVJjLLLp6s8yMt5zkhiRJHFpvnxbwP7kS727YpS8PBQ==" workbookSaltValue="VW/AylNqYMuNguF2ApY3dw==" workbookSpinCount="100000" lockStructure="1"/>
  <bookViews>
    <workbookView xWindow="0" yWindow="500" windowWidth="30040" windowHeight="19420" xr2:uid="{00000000-000D-0000-FFFF-FFFF00000000}"/>
  </bookViews>
  <sheets>
    <sheet name="Overview" sheetId="1" r:id="rId1"/>
    <sheet name="ECS Formula" sheetId="2" r:id="rId2"/>
    <sheet name="BOE Magnet" sheetId="3" r:id="rId3"/>
    <sheet name="Town Names" sheetId="7" state="hidden" r:id="rId4"/>
    <sheet name="ASTE" sheetId="11" r:id="rId5"/>
    <sheet name="Grant Summary" sheetId="12" r:id="rId6"/>
    <sheet name="FY 26" sheetId="6" state="hidden" r:id="rId7"/>
    <sheet name="FY 26 - Changed" sheetId="8" state="hidden"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0" i="11" l="1"/>
  <c r="M70" i="11"/>
  <c r="L70" i="11"/>
  <c r="K70" i="11"/>
  <c r="J70" i="11"/>
  <c r="N69" i="11"/>
  <c r="M69" i="11"/>
  <c r="L69" i="11"/>
  <c r="K69" i="11"/>
  <c r="J69" i="11"/>
  <c r="N68" i="11"/>
  <c r="M68" i="11"/>
  <c r="L68" i="11"/>
  <c r="K68" i="11"/>
  <c r="J68" i="11"/>
  <c r="N67" i="11"/>
  <c r="M67" i="11"/>
  <c r="L67" i="11"/>
  <c r="K67" i="11"/>
  <c r="J67" i="11"/>
  <c r="N66" i="11"/>
  <c r="M66" i="11"/>
  <c r="L66" i="11"/>
  <c r="K66" i="11"/>
  <c r="J66" i="11"/>
  <c r="N65" i="11"/>
  <c r="M65" i="11"/>
  <c r="L65" i="11"/>
  <c r="K65" i="11"/>
  <c r="J65" i="11"/>
  <c r="N64" i="11"/>
  <c r="M64" i="11"/>
  <c r="L64" i="11"/>
  <c r="K64" i="11"/>
  <c r="J64" i="11"/>
  <c r="N63" i="11"/>
  <c r="M63" i="11"/>
  <c r="L63" i="11"/>
  <c r="K63" i="11"/>
  <c r="J63" i="11"/>
  <c r="N62" i="11"/>
  <c r="M62" i="11"/>
  <c r="L62" i="11"/>
  <c r="K62" i="11"/>
  <c r="J62" i="11"/>
  <c r="N61" i="11"/>
  <c r="M61" i="11"/>
  <c r="L61" i="11"/>
  <c r="K61" i="11"/>
  <c r="J61" i="11"/>
  <c r="N60" i="11"/>
  <c r="M60" i="11"/>
  <c r="L60" i="11"/>
  <c r="K60" i="11"/>
  <c r="J60" i="11"/>
  <c r="N59" i="11"/>
  <c r="M59" i="11"/>
  <c r="L59" i="11"/>
  <c r="K59" i="11"/>
  <c r="J59" i="11"/>
  <c r="N58" i="11"/>
  <c r="M58" i="11"/>
  <c r="L58" i="11"/>
  <c r="K58" i="11"/>
  <c r="J58" i="11"/>
  <c r="N57" i="11"/>
  <c r="M57" i="11"/>
  <c r="L57" i="11"/>
  <c r="K57" i="11"/>
  <c r="J57" i="11"/>
  <c r="N56" i="11"/>
  <c r="M56" i="11"/>
  <c r="L56" i="11"/>
  <c r="K56" i="11"/>
  <c r="J56" i="11"/>
  <c r="N55" i="11"/>
  <c r="M55" i="11"/>
  <c r="L55" i="11"/>
  <c r="K55" i="11"/>
  <c r="J55" i="11"/>
  <c r="N54" i="11"/>
  <c r="M54" i="11"/>
  <c r="L54" i="11"/>
  <c r="K54" i="11"/>
  <c r="J54" i="11"/>
  <c r="N53" i="11"/>
  <c r="M53" i="11"/>
  <c r="L53" i="11"/>
  <c r="K53" i="11"/>
  <c r="J53" i="11"/>
  <c r="N52" i="11"/>
  <c r="M52" i="11"/>
  <c r="L52" i="11"/>
  <c r="K52" i="11"/>
  <c r="J52" i="11"/>
  <c r="N51" i="11"/>
  <c r="M51" i="11"/>
  <c r="L51" i="11"/>
  <c r="K51" i="11"/>
  <c r="J51" i="11"/>
  <c r="N50" i="11"/>
  <c r="M50" i="11"/>
  <c r="L50" i="11"/>
  <c r="K50" i="11"/>
  <c r="J50" i="11"/>
  <c r="N49" i="11"/>
  <c r="M49" i="11"/>
  <c r="L49" i="11"/>
  <c r="K49" i="11"/>
  <c r="J49" i="11"/>
  <c r="N48" i="11"/>
  <c r="M48" i="11"/>
  <c r="L48" i="11"/>
  <c r="K48" i="11"/>
  <c r="J48" i="11"/>
  <c r="N47" i="11"/>
  <c r="M47" i="11"/>
  <c r="L47" i="11"/>
  <c r="K47" i="11"/>
  <c r="J47" i="11"/>
  <c r="N46" i="11"/>
  <c r="M46" i="11"/>
  <c r="L46" i="11"/>
  <c r="K46" i="11"/>
  <c r="J46" i="11"/>
  <c r="N45" i="11"/>
  <c r="M45" i="11"/>
  <c r="L45" i="11"/>
  <c r="K45" i="11"/>
  <c r="J45" i="11"/>
  <c r="N44" i="11"/>
  <c r="M44" i="11"/>
  <c r="L44" i="11"/>
  <c r="K44" i="11"/>
  <c r="J44" i="11"/>
  <c r="N43" i="11"/>
  <c r="M43" i="11"/>
  <c r="L43" i="11"/>
  <c r="K43" i="11"/>
  <c r="J43" i="11"/>
  <c r="N42" i="11"/>
  <c r="M42" i="11"/>
  <c r="L42" i="11"/>
  <c r="K42" i="11"/>
  <c r="J42" i="11"/>
  <c r="N41" i="11"/>
  <c r="M41" i="11"/>
  <c r="L41" i="11"/>
  <c r="K41" i="11"/>
  <c r="J41" i="11"/>
  <c r="N70" i="3"/>
  <c r="M70" i="3"/>
  <c r="L70" i="3"/>
  <c r="K70" i="3"/>
  <c r="J70" i="3"/>
  <c r="N69" i="3"/>
  <c r="M69" i="3"/>
  <c r="L69" i="3"/>
  <c r="K69" i="3"/>
  <c r="J69" i="3"/>
  <c r="N68" i="3"/>
  <c r="M68" i="3"/>
  <c r="L68" i="3"/>
  <c r="K68" i="3"/>
  <c r="J68" i="3"/>
  <c r="N67" i="3"/>
  <c r="M67" i="3"/>
  <c r="L67" i="3"/>
  <c r="K67" i="3"/>
  <c r="J67" i="3"/>
  <c r="N66" i="3"/>
  <c r="M66" i="3"/>
  <c r="L66" i="3"/>
  <c r="K66" i="3"/>
  <c r="J66" i="3"/>
  <c r="N65" i="3"/>
  <c r="M65" i="3"/>
  <c r="L65" i="3"/>
  <c r="K65" i="3"/>
  <c r="J65" i="3"/>
  <c r="N64" i="3"/>
  <c r="M64" i="3"/>
  <c r="L64" i="3"/>
  <c r="K64" i="3"/>
  <c r="J64" i="3"/>
  <c r="N63" i="3"/>
  <c r="M63" i="3"/>
  <c r="L63" i="3"/>
  <c r="K63" i="3"/>
  <c r="J63" i="3"/>
  <c r="N62" i="3"/>
  <c r="M62" i="3"/>
  <c r="L62" i="3"/>
  <c r="K62" i="3"/>
  <c r="J62" i="3"/>
  <c r="N61" i="3"/>
  <c r="M61" i="3"/>
  <c r="L61" i="3"/>
  <c r="K61" i="3"/>
  <c r="J61" i="3"/>
  <c r="N60" i="3"/>
  <c r="M60" i="3"/>
  <c r="L60" i="3"/>
  <c r="K60" i="3"/>
  <c r="J60" i="3"/>
  <c r="N59" i="3"/>
  <c r="M59" i="3"/>
  <c r="L59" i="3"/>
  <c r="K59" i="3"/>
  <c r="J59" i="3"/>
  <c r="N58" i="3"/>
  <c r="M58" i="3"/>
  <c r="L58" i="3"/>
  <c r="K58" i="3"/>
  <c r="J58" i="3"/>
  <c r="N57" i="3"/>
  <c r="M57" i="3"/>
  <c r="L57" i="3"/>
  <c r="K57" i="3"/>
  <c r="J57" i="3"/>
  <c r="N56" i="3"/>
  <c r="M56" i="3"/>
  <c r="L56" i="3"/>
  <c r="K56" i="3"/>
  <c r="J56" i="3"/>
  <c r="N55" i="3"/>
  <c r="M55" i="3"/>
  <c r="L55" i="3"/>
  <c r="K55" i="3"/>
  <c r="J55" i="3"/>
  <c r="N54" i="3"/>
  <c r="M54" i="3"/>
  <c r="L54" i="3"/>
  <c r="K54" i="3"/>
  <c r="J54" i="3"/>
  <c r="N53" i="3"/>
  <c r="M53" i="3"/>
  <c r="L53" i="3"/>
  <c r="K53" i="3"/>
  <c r="J53" i="3"/>
  <c r="N52" i="3"/>
  <c r="M52" i="3"/>
  <c r="L52" i="3"/>
  <c r="K52" i="3"/>
  <c r="J52" i="3"/>
  <c r="N51" i="3"/>
  <c r="M51" i="3"/>
  <c r="L51" i="3"/>
  <c r="K51" i="3"/>
  <c r="J51" i="3"/>
  <c r="N50" i="3"/>
  <c r="M50" i="3"/>
  <c r="L50" i="3"/>
  <c r="K50" i="3"/>
  <c r="J50" i="3"/>
  <c r="N49" i="3"/>
  <c r="M49" i="3"/>
  <c r="L49" i="3"/>
  <c r="K49" i="3"/>
  <c r="J49" i="3"/>
  <c r="N48" i="3"/>
  <c r="M48" i="3"/>
  <c r="L48" i="3"/>
  <c r="K48" i="3"/>
  <c r="J48" i="3"/>
  <c r="N47" i="3"/>
  <c r="M47" i="3"/>
  <c r="L47" i="3"/>
  <c r="K47" i="3"/>
  <c r="J47" i="3"/>
  <c r="N46" i="3"/>
  <c r="M46" i="3"/>
  <c r="L46" i="3"/>
  <c r="K46" i="3"/>
  <c r="J46" i="3"/>
  <c r="N45" i="3"/>
  <c r="M45" i="3"/>
  <c r="L45" i="3"/>
  <c r="K45" i="3"/>
  <c r="J45" i="3"/>
  <c r="N44" i="3"/>
  <c r="M44" i="3"/>
  <c r="L44" i="3"/>
  <c r="K44" i="3"/>
  <c r="J44" i="3"/>
  <c r="N43" i="3"/>
  <c r="M43" i="3"/>
  <c r="L43" i="3"/>
  <c r="K43" i="3"/>
  <c r="J43" i="3"/>
  <c r="N42" i="3"/>
  <c r="M42" i="3"/>
  <c r="L42" i="3"/>
  <c r="K42" i="3"/>
  <c r="J42" i="3"/>
  <c r="N41" i="3"/>
  <c r="M41" i="3"/>
  <c r="L41" i="3"/>
  <c r="K41" i="3"/>
  <c r="J41" i="3"/>
  <c r="C27" i="12"/>
  <c r="C4" i="12"/>
  <c r="C11" i="12"/>
  <c r="C18" i="12"/>
  <c r="D14" i="12"/>
  <c r="M60" i="2"/>
  <c r="L15" i="12" s="1"/>
  <c r="L60" i="2"/>
  <c r="K15" i="12" s="1"/>
  <c r="J60" i="2"/>
  <c r="I15" i="12" s="1"/>
  <c r="K60" i="2"/>
  <c r="J15" i="12" s="1"/>
  <c r="I60" i="2"/>
  <c r="H15" i="12" s="1"/>
  <c r="H60" i="2"/>
  <c r="G15" i="12" s="1"/>
  <c r="G60" i="2"/>
  <c r="F15" i="12" s="1"/>
  <c r="F60" i="2"/>
  <c r="E15" i="12" s="1"/>
  <c r="D60" i="2"/>
  <c r="D15" i="12" s="1"/>
  <c r="D35" i="2"/>
  <c r="D34" i="2"/>
  <c r="D33" i="2"/>
  <c r="M59" i="2" s="1"/>
  <c r="L14" i="12" s="1"/>
  <c r="L21" i="2"/>
  <c r="L20" i="2"/>
  <c r="H98" i="11"/>
  <c r="H30" i="12" s="1"/>
  <c r="G98" i="11"/>
  <c r="F98" i="11"/>
  <c r="E98" i="11"/>
  <c r="D98" i="11"/>
  <c r="H72" i="11"/>
  <c r="H100" i="11" s="1"/>
  <c r="H31" i="12" s="1"/>
  <c r="G72" i="11"/>
  <c r="G100" i="11" s="1"/>
  <c r="G31" i="12" s="1"/>
  <c r="F72" i="11"/>
  <c r="F100" i="11" s="1"/>
  <c r="F31" i="12" s="1"/>
  <c r="E72" i="11"/>
  <c r="E100" i="11" s="1"/>
  <c r="E31" i="12" s="1"/>
  <c r="D72" i="11"/>
  <c r="D100" i="11" s="1"/>
  <c r="D31" i="12" s="1"/>
  <c r="N34" i="11"/>
  <c r="M34" i="11"/>
  <c r="L34" i="11"/>
  <c r="K34" i="11"/>
  <c r="J34" i="11"/>
  <c r="C34" i="11"/>
  <c r="N34" i="3"/>
  <c r="M34" i="3"/>
  <c r="L34" i="3"/>
  <c r="K34" i="3"/>
  <c r="J34" i="3"/>
  <c r="C34" i="3"/>
  <c r="CH16" i="8"/>
  <c r="CG16" i="8"/>
  <c r="CF16" i="8"/>
  <c r="CE16" i="8"/>
  <c r="CD16" i="8"/>
  <c r="CC16" i="8"/>
  <c r="CB16" i="8"/>
  <c r="CA16" i="8"/>
  <c r="D72" i="3"/>
  <c r="D100" i="3" s="1"/>
  <c r="D22" i="12" s="1"/>
  <c r="H72" i="3"/>
  <c r="H100" i="3" s="1"/>
  <c r="H22" i="12" s="1"/>
  <c r="G72" i="3"/>
  <c r="G100" i="3" s="1"/>
  <c r="G22" i="12" s="1"/>
  <c r="F72" i="3"/>
  <c r="F100" i="3" s="1"/>
  <c r="F22" i="12" s="1"/>
  <c r="E72" i="3"/>
  <c r="E100" i="3" s="1"/>
  <c r="E22" i="12" s="1"/>
  <c r="D102" i="11" l="1"/>
  <c r="D33" i="12" s="1"/>
  <c r="E102" i="11"/>
  <c r="E33" i="12" s="1"/>
  <c r="D30" i="12"/>
  <c r="F102" i="11"/>
  <c r="F33" i="12" s="1"/>
  <c r="M72" i="11"/>
  <c r="G102" i="11"/>
  <c r="G33" i="12" s="1"/>
  <c r="L72" i="11"/>
  <c r="N72" i="11"/>
  <c r="E30" i="12"/>
  <c r="J72" i="11"/>
  <c r="K72" i="11"/>
  <c r="F30" i="12"/>
  <c r="G30" i="12"/>
  <c r="H59" i="2"/>
  <c r="G14" i="12" s="1"/>
  <c r="I59" i="2"/>
  <c r="H14" i="12" s="1"/>
  <c r="J59" i="2"/>
  <c r="I14" i="12" s="1"/>
  <c r="K59" i="2"/>
  <c r="J14" i="12" s="1"/>
  <c r="L59" i="2"/>
  <c r="K14" i="12" s="1"/>
  <c r="H102" i="11"/>
  <c r="H33" i="12" s="1"/>
  <c r="J72" i="3"/>
  <c r="M72" i="3"/>
  <c r="G98" i="3" s="1"/>
  <c r="K72" i="3"/>
  <c r="E98" i="3" s="1"/>
  <c r="L72" i="3"/>
  <c r="F98" i="3" s="1"/>
  <c r="N72" i="3"/>
  <c r="H98" i="3" s="1"/>
  <c r="AP21" i="8"/>
  <c r="AD195" i="8"/>
  <c r="AD194" i="8"/>
  <c r="AD193" i="8"/>
  <c r="AD192" i="8"/>
  <c r="AD191" i="8"/>
  <c r="AD190" i="8"/>
  <c r="AD189" i="8"/>
  <c r="AD188" i="8"/>
  <c r="AD187" i="8"/>
  <c r="AD186" i="8"/>
  <c r="AD185" i="8"/>
  <c r="AD184" i="8"/>
  <c r="AD183" i="8"/>
  <c r="AD182" i="8"/>
  <c r="AD181" i="8"/>
  <c r="AD180" i="8"/>
  <c r="AD179" i="8"/>
  <c r="AD178" i="8"/>
  <c r="AD177" i="8"/>
  <c r="AD176" i="8"/>
  <c r="AD175" i="8"/>
  <c r="AD174" i="8"/>
  <c r="AD173" i="8"/>
  <c r="AD172" i="8"/>
  <c r="AD171" i="8"/>
  <c r="AD170" i="8"/>
  <c r="AD169" i="8"/>
  <c r="AD168" i="8"/>
  <c r="AD167" i="8"/>
  <c r="AD166" i="8"/>
  <c r="AD165" i="8"/>
  <c r="AD164" i="8"/>
  <c r="AD163" i="8"/>
  <c r="AD162" i="8"/>
  <c r="AD161" i="8"/>
  <c r="AD160" i="8"/>
  <c r="AD159" i="8"/>
  <c r="AD158" i="8"/>
  <c r="AD157" i="8"/>
  <c r="AD156" i="8"/>
  <c r="AD155" i="8"/>
  <c r="AD154" i="8"/>
  <c r="AD153" i="8"/>
  <c r="AD152" i="8"/>
  <c r="AD151" i="8"/>
  <c r="AD150" i="8"/>
  <c r="AD149" i="8"/>
  <c r="AD148" i="8"/>
  <c r="AD147" i="8"/>
  <c r="AD146" i="8"/>
  <c r="AD145" i="8"/>
  <c r="AD144" i="8"/>
  <c r="AD143" i="8"/>
  <c r="AD142" i="8"/>
  <c r="AD141" i="8"/>
  <c r="AD140" i="8"/>
  <c r="AD139" i="8"/>
  <c r="AD138" i="8"/>
  <c r="AD137" i="8"/>
  <c r="AD136" i="8"/>
  <c r="AD135" i="8"/>
  <c r="AD134" i="8"/>
  <c r="AD133" i="8"/>
  <c r="AD132" i="8"/>
  <c r="AD131" i="8"/>
  <c r="AD130" i="8"/>
  <c r="AD129" i="8"/>
  <c r="AD128" i="8"/>
  <c r="AD127" i="8"/>
  <c r="AD126" i="8"/>
  <c r="AD125" i="8"/>
  <c r="AD124" i="8"/>
  <c r="AD123" i="8"/>
  <c r="AD122" i="8"/>
  <c r="AD121" i="8"/>
  <c r="AD120" i="8"/>
  <c r="AD119" i="8"/>
  <c r="AD118" i="8"/>
  <c r="AD117" i="8"/>
  <c r="AD116" i="8"/>
  <c r="AD115" i="8"/>
  <c r="AD114" i="8"/>
  <c r="AD113" i="8"/>
  <c r="AD112" i="8"/>
  <c r="AD111" i="8"/>
  <c r="AD110" i="8"/>
  <c r="AD109" i="8"/>
  <c r="AD108" i="8"/>
  <c r="AD107" i="8"/>
  <c r="AD106" i="8"/>
  <c r="AD105" i="8"/>
  <c r="AD104" i="8"/>
  <c r="AD103" i="8"/>
  <c r="AD102" i="8"/>
  <c r="AD101" i="8"/>
  <c r="AD100" i="8"/>
  <c r="AD99" i="8"/>
  <c r="AD98" i="8"/>
  <c r="AD97" i="8"/>
  <c r="AD96" i="8"/>
  <c r="AD95" i="8"/>
  <c r="AD94" i="8"/>
  <c r="AD93" i="8"/>
  <c r="AD92" i="8"/>
  <c r="AD91" i="8"/>
  <c r="AD90" i="8"/>
  <c r="AD89" i="8"/>
  <c r="AD88" i="8"/>
  <c r="AD87" i="8"/>
  <c r="AD86" i="8"/>
  <c r="AD85" i="8"/>
  <c r="AD84" i="8"/>
  <c r="AD83" i="8"/>
  <c r="AD82" i="8"/>
  <c r="AD81" i="8"/>
  <c r="AD80" i="8"/>
  <c r="AD79" i="8"/>
  <c r="AD78" i="8"/>
  <c r="AD77" i="8"/>
  <c r="AD76" i="8"/>
  <c r="AD75" i="8"/>
  <c r="AD74" i="8"/>
  <c r="AD73" i="8"/>
  <c r="AD72" i="8"/>
  <c r="AD71" i="8"/>
  <c r="AD70" i="8"/>
  <c r="AD69" i="8"/>
  <c r="AD68" i="8"/>
  <c r="AD67" i="8"/>
  <c r="AD66" i="8"/>
  <c r="AD65" i="8"/>
  <c r="AD64" i="8"/>
  <c r="AD63" i="8"/>
  <c r="AD62" i="8"/>
  <c r="AD61" i="8"/>
  <c r="AD60" i="8"/>
  <c r="AD59" i="8"/>
  <c r="AD58" i="8"/>
  <c r="AD57" i="8"/>
  <c r="AD56" i="8"/>
  <c r="AD55" i="8"/>
  <c r="AD54" i="8"/>
  <c r="AD53" i="8"/>
  <c r="AD52" i="8"/>
  <c r="AD51" i="8"/>
  <c r="AD50" i="8"/>
  <c r="AD49" i="8"/>
  <c r="AD48" i="8"/>
  <c r="AD47" i="8"/>
  <c r="AD46" i="8"/>
  <c r="AD45" i="8"/>
  <c r="AD44" i="8"/>
  <c r="AD43" i="8"/>
  <c r="AD42" i="8"/>
  <c r="AD41" i="8"/>
  <c r="AD40" i="8"/>
  <c r="AD39" i="8"/>
  <c r="AD38" i="8"/>
  <c r="AD37" i="8"/>
  <c r="AD36" i="8"/>
  <c r="AD35" i="8"/>
  <c r="AD34" i="8"/>
  <c r="AD33" i="8"/>
  <c r="AD32" i="8"/>
  <c r="AD31" i="8"/>
  <c r="AD30" i="8"/>
  <c r="AD29" i="8"/>
  <c r="AD28" i="8"/>
  <c r="AD27" i="8"/>
  <c r="R27" i="8"/>
  <c r="S27" i="8" s="1"/>
  <c r="T27" i="8" s="1"/>
  <c r="U27" i="8" s="1"/>
  <c r="R35" i="8"/>
  <c r="S35" i="8" s="1"/>
  <c r="T35" i="8" s="1"/>
  <c r="U35" i="8" s="1"/>
  <c r="R43" i="8"/>
  <c r="S43" i="8" s="1"/>
  <c r="T43" i="8" s="1"/>
  <c r="U43" i="8" s="1"/>
  <c r="R51" i="8"/>
  <c r="S51" i="8" s="1"/>
  <c r="T51" i="8" s="1"/>
  <c r="U51" i="8" s="1"/>
  <c r="R59" i="8"/>
  <c r="S59" i="8" s="1"/>
  <c r="T59" i="8" s="1"/>
  <c r="U59" i="8" s="1"/>
  <c r="R67" i="8"/>
  <c r="S67" i="8" s="1"/>
  <c r="T67" i="8" s="1"/>
  <c r="U67" i="8" s="1"/>
  <c r="R75" i="8"/>
  <c r="S75" i="8" s="1"/>
  <c r="T75" i="8" s="1"/>
  <c r="U75" i="8" s="1"/>
  <c r="O83" i="8"/>
  <c r="P83" i="8" s="1"/>
  <c r="Q83" i="8" s="1"/>
  <c r="R91" i="8"/>
  <c r="S91" i="8" s="1"/>
  <c r="T91" i="8" s="1"/>
  <c r="U91" i="8" s="1"/>
  <c r="R99" i="8"/>
  <c r="S99" i="8" s="1"/>
  <c r="T99" i="8" s="1"/>
  <c r="U99" i="8" s="1"/>
  <c r="R107" i="8"/>
  <c r="S107" i="8" s="1"/>
  <c r="T107" i="8" s="1"/>
  <c r="U107" i="8" s="1"/>
  <c r="R115" i="8"/>
  <c r="S115" i="8" s="1"/>
  <c r="T115" i="8" s="1"/>
  <c r="U115" i="8" s="1"/>
  <c r="R123" i="8"/>
  <c r="S123" i="8" s="1"/>
  <c r="T123" i="8" s="1"/>
  <c r="U123" i="8" s="1"/>
  <c r="R131" i="8"/>
  <c r="S131" i="8" s="1"/>
  <c r="T131" i="8" s="1"/>
  <c r="U131" i="8" s="1"/>
  <c r="R139" i="8"/>
  <c r="S139" i="8" s="1"/>
  <c r="T139" i="8" s="1"/>
  <c r="U139" i="8" s="1"/>
  <c r="R147" i="8"/>
  <c r="S147" i="8" s="1"/>
  <c r="T147" i="8" s="1"/>
  <c r="U147" i="8" s="1"/>
  <c r="R152" i="8"/>
  <c r="S152" i="8" s="1"/>
  <c r="T152" i="8" s="1"/>
  <c r="U152" i="8" s="1"/>
  <c r="R155" i="8"/>
  <c r="S155" i="8" s="1"/>
  <c r="T155" i="8" s="1"/>
  <c r="U155" i="8" s="1"/>
  <c r="R163" i="8"/>
  <c r="S163" i="8" s="1"/>
  <c r="T163" i="8" s="1"/>
  <c r="U163" i="8" s="1"/>
  <c r="R168" i="8"/>
  <c r="S168" i="8" s="1"/>
  <c r="T168" i="8" s="1"/>
  <c r="U168" i="8" s="1"/>
  <c r="R171" i="8"/>
  <c r="S171" i="8" s="1"/>
  <c r="T171" i="8" s="1"/>
  <c r="U171" i="8" s="1"/>
  <c r="O176" i="8"/>
  <c r="P176" i="8" s="1"/>
  <c r="Q176" i="8" s="1"/>
  <c r="R179" i="8"/>
  <c r="S179" i="8" s="1"/>
  <c r="T179" i="8" s="1"/>
  <c r="U179" i="8" s="1"/>
  <c r="R184" i="8"/>
  <c r="S184" i="8" s="1"/>
  <c r="T184" i="8" s="1"/>
  <c r="U184" i="8" s="1"/>
  <c r="R187" i="8"/>
  <c r="S187" i="8" s="1"/>
  <c r="T187" i="8" s="1"/>
  <c r="U187" i="8" s="1"/>
  <c r="R192" i="8"/>
  <c r="S192" i="8" s="1"/>
  <c r="T192" i="8" s="1"/>
  <c r="U192" i="8" s="1"/>
  <c r="R195" i="8"/>
  <c r="S195" i="8" s="1"/>
  <c r="T195" i="8" s="1"/>
  <c r="U195" i="8" s="1"/>
  <c r="R189" i="8"/>
  <c r="S189" i="8" s="1"/>
  <c r="T189" i="8" s="1"/>
  <c r="U189" i="8" s="1"/>
  <c r="R181" i="8"/>
  <c r="S181" i="8" s="1"/>
  <c r="T181" i="8" s="1"/>
  <c r="U181" i="8" s="1"/>
  <c r="R173" i="8"/>
  <c r="S173" i="8" s="1"/>
  <c r="T173" i="8" s="1"/>
  <c r="U173" i="8" s="1"/>
  <c r="R165" i="8"/>
  <c r="S165" i="8" s="1"/>
  <c r="T165" i="8" s="1"/>
  <c r="U165" i="8" s="1"/>
  <c r="R157" i="8"/>
  <c r="S157" i="8" s="1"/>
  <c r="T157" i="8" s="1"/>
  <c r="U157" i="8" s="1"/>
  <c r="R141" i="8"/>
  <c r="S141" i="8" s="1"/>
  <c r="T141" i="8" s="1"/>
  <c r="U141" i="8" s="1"/>
  <c r="O133" i="8"/>
  <c r="P133" i="8" s="1"/>
  <c r="Q133" i="8" s="1"/>
  <c r="R125" i="8"/>
  <c r="S125" i="8" s="1"/>
  <c r="T125" i="8" s="1"/>
  <c r="U125" i="8" s="1"/>
  <c r="R117" i="8"/>
  <c r="S117" i="8" s="1"/>
  <c r="T117" i="8" s="1"/>
  <c r="U117" i="8" s="1"/>
  <c r="R109" i="8"/>
  <c r="S109" i="8" s="1"/>
  <c r="T109" i="8" s="1"/>
  <c r="U109" i="8" s="1"/>
  <c r="R101" i="8"/>
  <c r="S101" i="8" s="1"/>
  <c r="T101" i="8" s="1"/>
  <c r="U101" i="8" s="1"/>
  <c r="R93" i="8"/>
  <c r="S93" i="8" s="1"/>
  <c r="T93" i="8" s="1"/>
  <c r="U93" i="8" s="1"/>
  <c r="O85" i="8"/>
  <c r="P85" i="8" s="1"/>
  <c r="Q85" i="8" s="1"/>
  <c r="R77" i="8"/>
  <c r="S77" i="8" s="1"/>
  <c r="T77" i="8" s="1"/>
  <c r="U77" i="8" s="1"/>
  <c r="R69" i="8"/>
  <c r="S69" i="8" s="1"/>
  <c r="T69" i="8" s="1"/>
  <c r="U69" i="8" s="1"/>
  <c r="R61" i="8"/>
  <c r="S61" i="8" s="1"/>
  <c r="T61" i="8" s="1"/>
  <c r="U61" i="8" s="1"/>
  <c r="O53" i="8"/>
  <c r="P53" i="8" s="1"/>
  <c r="Q53" i="8" s="1"/>
  <c r="O45" i="8"/>
  <c r="P45" i="8" s="1"/>
  <c r="Q45" i="8" s="1"/>
  <c r="O37" i="8"/>
  <c r="P37" i="8" s="1"/>
  <c r="Q37" i="8" s="1"/>
  <c r="O29" i="8"/>
  <c r="P29" i="8" s="1"/>
  <c r="Q29" i="8" s="1"/>
  <c r="R149" i="8"/>
  <c r="S149" i="8" s="1"/>
  <c r="T149" i="8" s="1"/>
  <c r="U149" i="8" s="1"/>
  <c r="R85" i="8"/>
  <c r="S85" i="8" s="1"/>
  <c r="T85" i="8" s="1"/>
  <c r="U85" i="8" s="1"/>
  <c r="AO195" i="8"/>
  <c r="AL195" i="8"/>
  <c r="AH195" i="8"/>
  <c r="X195" i="8"/>
  <c r="W195" i="8"/>
  <c r="N195" i="8"/>
  <c r="AO194" i="8"/>
  <c r="AL194" i="8"/>
  <c r="AH194" i="8"/>
  <c r="X194" i="8"/>
  <c r="W194" i="8"/>
  <c r="R194" i="8"/>
  <c r="S194" i="8" s="1"/>
  <c r="T194" i="8" s="1"/>
  <c r="U194" i="8" s="1"/>
  <c r="O194" i="8"/>
  <c r="P194" i="8" s="1"/>
  <c r="Q194" i="8" s="1"/>
  <c r="N194" i="8"/>
  <c r="AO193" i="8"/>
  <c r="AL193" i="8"/>
  <c r="AH193" i="8"/>
  <c r="X193" i="8"/>
  <c r="W193" i="8"/>
  <c r="R193" i="8"/>
  <c r="S193" i="8" s="1"/>
  <c r="T193" i="8" s="1"/>
  <c r="U193" i="8" s="1"/>
  <c r="O193" i="8"/>
  <c r="P193" i="8" s="1"/>
  <c r="Q193" i="8" s="1"/>
  <c r="N193" i="8"/>
  <c r="AO192" i="8"/>
  <c r="AL192" i="8"/>
  <c r="AH192" i="8"/>
  <c r="X192" i="8"/>
  <c r="W192" i="8"/>
  <c r="N192" i="8"/>
  <c r="AO191" i="8"/>
  <c r="AL191" i="8"/>
  <c r="AH191" i="8"/>
  <c r="X191" i="8"/>
  <c r="W191" i="8"/>
  <c r="R191" i="8"/>
  <c r="S191" i="8" s="1"/>
  <c r="T191" i="8" s="1"/>
  <c r="U191" i="8" s="1"/>
  <c r="O191" i="8"/>
  <c r="P191" i="8" s="1"/>
  <c r="Q191" i="8" s="1"/>
  <c r="N191" i="8"/>
  <c r="AO190" i="8"/>
  <c r="AL190" i="8"/>
  <c r="AH190" i="8"/>
  <c r="X190" i="8"/>
  <c r="W190" i="8"/>
  <c r="R190" i="8"/>
  <c r="S190" i="8" s="1"/>
  <c r="T190" i="8" s="1"/>
  <c r="U190" i="8" s="1"/>
  <c r="O190" i="8"/>
  <c r="P190" i="8" s="1"/>
  <c r="Q190" i="8" s="1"/>
  <c r="N190" i="8"/>
  <c r="AO189" i="8"/>
  <c r="AL189" i="8"/>
  <c r="AH189" i="8"/>
  <c r="X189" i="8"/>
  <c r="W189" i="8"/>
  <c r="N189" i="8"/>
  <c r="AO188" i="8"/>
  <c r="AL188" i="8"/>
  <c r="AH188" i="8"/>
  <c r="X188" i="8"/>
  <c r="W188" i="8"/>
  <c r="R188" i="8"/>
  <c r="S188" i="8" s="1"/>
  <c r="T188" i="8" s="1"/>
  <c r="U188" i="8" s="1"/>
  <c r="O188" i="8"/>
  <c r="P188" i="8" s="1"/>
  <c r="Q188" i="8" s="1"/>
  <c r="N188" i="8"/>
  <c r="AO187" i="8"/>
  <c r="AL187" i="8"/>
  <c r="AH187" i="8"/>
  <c r="X187" i="8"/>
  <c r="W187" i="8"/>
  <c r="N187" i="8"/>
  <c r="AO186" i="8"/>
  <c r="AL186" i="8"/>
  <c r="AH186" i="8"/>
  <c r="X186" i="8"/>
  <c r="W186" i="8"/>
  <c r="R186" i="8"/>
  <c r="S186" i="8" s="1"/>
  <c r="T186" i="8" s="1"/>
  <c r="U186" i="8" s="1"/>
  <c r="O186" i="8"/>
  <c r="P186" i="8" s="1"/>
  <c r="Q186" i="8" s="1"/>
  <c r="N186" i="8"/>
  <c r="AO185" i="8"/>
  <c r="AL185" i="8"/>
  <c r="AH185" i="8"/>
  <c r="X185" i="8"/>
  <c r="W185" i="8"/>
  <c r="R185" i="8"/>
  <c r="S185" i="8" s="1"/>
  <c r="T185" i="8" s="1"/>
  <c r="U185" i="8" s="1"/>
  <c r="O185" i="8"/>
  <c r="P185" i="8" s="1"/>
  <c r="Q185" i="8" s="1"/>
  <c r="N185" i="8"/>
  <c r="AO184" i="8"/>
  <c r="AL184" i="8"/>
  <c r="AH184" i="8"/>
  <c r="X184" i="8"/>
  <c r="W184" i="8"/>
  <c r="N184" i="8"/>
  <c r="AO183" i="8"/>
  <c r="AL183" i="8"/>
  <c r="AH183" i="8"/>
  <c r="X183" i="8"/>
  <c r="W183" i="8"/>
  <c r="R183" i="8"/>
  <c r="S183" i="8" s="1"/>
  <c r="T183" i="8" s="1"/>
  <c r="U183" i="8" s="1"/>
  <c r="O183" i="8"/>
  <c r="P183" i="8" s="1"/>
  <c r="Q183" i="8" s="1"/>
  <c r="N183" i="8"/>
  <c r="AO182" i="8"/>
  <c r="AL182" i="8"/>
  <c r="AH182" i="8"/>
  <c r="X182" i="8"/>
  <c r="W182" i="8"/>
  <c r="R182" i="8"/>
  <c r="S182" i="8" s="1"/>
  <c r="T182" i="8" s="1"/>
  <c r="U182" i="8" s="1"/>
  <c r="O182" i="8"/>
  <c r="P182" i="8" s="1"/>
  <c r="Q182" i="8" s="1"/>
  <c r="N182" i="8"/>
  <c r="AO181" i="8"/>
  <c r="AL181" i="8"/>
  <c r="AH181" i="8"/>
  <c r="X181" i="8"/>
  <c r="W181" i="8"/>
  <c r="N181" i="8"/>
  <c r="AO180" i="8"/>
  <c r="AL180" i="8"/>
  <c r="AH180" i="8"/>
  <c r="X180" i="8"/>
  <c r="W180" i="8"/>
  <c r="R180" i="8"/>
  <c r="S180" i="8" s="1"/>
  <c r="T180" i="8" s="1"/>
  <c r="U180" i="8" s="1"/>
  <c r="O180" i="8"/>
  <c r="P180" i="8" s="1"/>
  <c r="Q180" i="8" s="1"/>
  <c r="N180" i="8"/>
  <c r="AO179" i="8"/>
  <c r="AL179" i="8"/>
  <c r="AH179" i="8"/>
  <c r="X179" i="8"/>
  <c r="W179" i="8"/>
  <c r="N179" i="8"/>
  <c r="AO178" i="8"/>
  <c r="AL178" i="8"/>
  <c r="AH178" i="8"/>
  <c r="X178" i="8"/>
  <c r="W178" i="8"/>
  <c r="R178" i="8"/>
  <c r="S178" i="8" s="1"/>
  <c r="T178" i="8" s="1"/>
  <c r="U178" i="8" s="1"/>
  <c r="O178" i="8"/>
  <c r="P178" i="8" s="1"/>
  <c r="Q178" i="8" s="1"/>
  <c r="N178" i="8"/>
  <c r="AO177" i="8"/>
  <c r="AL177" i="8"/>
  <c r="AH177" i="8"/>
  <c r="X177" i="8"/>
  <c r="W177" i="8"/>
  <c r="R177" i="8"/>
  <c r="S177" i="8" s="1"/>
  <c r="T177" i="8" s="1"/>
  <c r="U177" i="8" s="1"/>
  <c r="O177" i="8"/>
  <c r="P177" i="8" s="1"/>
  <c r="Q177" i="8" s="1"/>
  <c r="N177" i="8"/>
  <c r="AO176" i="8"/>
  <c r="AL176" i="8"/>
  <c r="AH176" i="8"/>
  <c r="X176" i="8"/>
  <c r="W176" i="8"/>
  <c r="R176" i="8"/>
  <c r="S176" i="8" s="1"/>
  <c r="T176" i="8" s="1"/>
  <c r="U176" i="8" s="1"/>
  <c r="N176" i="8"/>
  <c r="AO175" i="8"/>
  <c r="AL175" i="8"/>
  <c r="AH175" i="8"/>
  <c r="X175" i="8"/>
  <c r="W175" i="8"/>
  <c r="R175" i="8"/>
  <c r="S175" i="8" s="1"/>
  <c r="T175" i="8" s="1"/>
  <c r="U175" i="8" s="1"/>
  <c r="O175" i="8"/>
  <c r="P175" i="8" s="1"/>
  <c r="Q175" i="8" s="1"/>
  <c r="N175" i="8"/>
  <c r="AO174" i="8"/>
  <c r="AL174" i="8"/>
  <c r="AH174" i="8"/>
  <c r="X174" i="8"/>
  <c r="W174" i="8"/>
  <c r="R174" i="8"/>
  <c r="S174" i="8" s="1"/>
  <c r="T174" i="8" s="1"/>
  <c r="U174" i="8" s="1"/>
  <c r="O174" i="8"/>
  <c r="P174" i="8" s="1"/>
  <c r="Q174" i="8" s="1"/>
  <c r="N174" i="8"/>
  <c r="AO173" i="8"/>
  <c r="AL173" i="8"/>
  <c r="AH173" i="8"/>
  <c r="X173" i="8"/>
  <c r="W173" i="8"/>
  <c r="N173" i="8"/>
  <c r="AO172" i="8"/>
  <c r="AL172" i="8"/>
  <c r="AH172" i="8"/>
  <c r="X172" i="8"/>
  <c r="W172" i="8"/>
  <c r="R172" i="8"/>
  <c r="S172" i="8" s="1"/>
  <c r="T172" i="8" s="1"/>
  <c r="U172" i="8" s="1"/>
  <c r="O172" i="8"/>
  <c r="P172" i="8" s="1"/>
  <c r="Q172" i="8" s="1"/>
  <c r="N172" i="8"/>
  <c r="AO171" i="8"/>
  <c r="AL171" i="8"/>
  <c r="AH171" i="8"/>
  <c r="X171" i="8"/>
  <c r="W171" i="8"/>
  <c r="N171" i="8"/>
  <c r="AO170" i="8"/>
  <c r="AL170" i="8"/>
  <c r="AH170" i="8"/>
  <c r="X170" i="8"/>
  <c r="W170" i="8"/>
  <c r="R170" i="8"/>
  <c r="S170" i="8" s="1"/>
  <c r="T170" i="8" s="1"/>
  <c r="U170" i="8" s="1"/>
  <c r="O170" i="8"/>
  <c r="P170" i="8" s="1"/>
  <c r="Q170" i="8" s="1"/>
  <c r="N170" i="8"/>
  <c r="AO169" i="8"/>
  <c r="AL169" i="8"/>
  <c r="AH169" i="8"/>
  <c r="X169" i="8"/>
  <c r="W169" i="8"/>
  <c r="R169" i="8"/>
  <c r="S169" i="8" s="1"/>
  <c r="T169" i="8" s="1"/>
  <c r="U169" i="8" s="1"/>
  <c r="O169" i="8"/>
  <c r="P169" i="8" s="1"/>
  <c r="Q169" i="8" s="1"/>
  <c r="N169" i="8"/>
  <c r="AO168" i="8"/>
  <c r="AL168" i="8"/>
  <c r="AH168" i="8"/>
  <c r="X168" i="8"/>
  <c r="W168" i="8"/>
  <c r="N168" i="8"/>
  <c r="AO167" i="8"/>
  <c r="AL167" i="8"/>
  <c r="AH167" i="8"/>
  <c r="X167" i="8"/>
  <c r="W167" i="8"/>
  <c r="R167" i="8"/>
  <c r="S167" i="8" s="1"/>
  <c r="T167" i="8" s="1"/>
  <c r="U167" i="8" s="1"/>
  <c r="O167" i="8"/>
  <c r="P167" i="8" s="1"/>
  <c r="Q167" i="8" s="1"/>
  <c r="N167" i="8"/>
  <c r="AO166" i="8"/>
  <c r="AL166" i="8"/>
  <c r="AH166" i="8"/>
  <c r="X166" i="8"/>
  <c r="W166" i="8"/>
  <c r="R166" i="8"/>
  <c r="S166" i="8" s="1"/>
  <c r="T166" i="8" s="1"/>
  <c r="U166" i="8" s="1"/>
  <c r="O166" i="8"/>
  <c r="P166" i="8" s="1"/>
  <c r="Q166" i="8" s="1"/>
  <c r="N166" i="8"/>
  <c r="AO165" i="8"/>
  <c r="AL165" i="8"/>
  <c r="AH165" i="8"/>
  <c r="X165" i="8"/>
  <c r="W165" i="8"/>
  <c r="N165" i="8"/>
  <c r="AO164" i="8"/>
  <c r="AL164" i="8"/>
  <c r="AH164" i="8"/>
  <c r="X164" i="8"/>
  <c r="W164" i="8"/>
  <c r="R164" i="8"/>
  <c r="S164" i="8" s="1"/>
  <c r="T164" i="8" s="1"/>
  <c r="U164" i="8" s="1"/>
  <c r="O164" i="8"/>
  <c r="P164" i="8" s="1"/>
  <c r="Q164" i="8" s="1"/>
  <c r="N164" i="8"/>
  <c r="AO163" i="8"/>
  <c r="AL163" i="8"/>
  <c r="AH163" i="8"/>
  <c r="X163" i="8"/>
  <c r="W163" i="8"/>
  <c r="N163" i="8"/>
  <c r="AO162" i="8"/>
  <c r="AL162" i="8"/>
  <c r="AH162" i="8"/>
  <c r="X162" i="8"/>
  <c r="W162" i="8"/>
  <c r="R162" i="8"/>
  <c r="S162" i="8" s="1"/>
  <c r="T162" i="8" s="1"/>
  <c r="U162" i="8" s="1"/>
  <c r="O162" i="8"/>
  <c r="P162" i="8" s="1"/>
  <c r="Q162" i="8" s="1"/>
  <c r="N162" i="8"/>
  <c r="AO161" i="8"/>
  <c r="AL161" i="8"/>
  <c r="AH161" i="8"/>
  <c r="X161" i="8"/>
  <c r="W161" i="8"/>
  <c r="R161" i="8"/>
  <c r="S161" i="8" s="1"/>
  <c r="T161" i="8" s="1"/>
  <c r="U161" i="8" s="1"/>
  <c r="O161" i="8"/>
  <c r="P161" i="8" s="1"/>
  <c r="Q161" i="8" s="1"/>
  <c r="N161" i="8"/>
  <c r="AO160" i="8"/>
  <c r="AL160" i="8"/>
  <c r="AH160" i="8"/>
  <c r="X160" i="8"/>
  <c r="W160" i="8"/>
  <c r="R160" i="8"/>
  <c r="S160" i="8" s="1"/>
  <c r="T160" i="8" s="1"/>
  <c r="U160" i="8" s="1"/>
  <c r="O160" i="8"/>
  <c r="P160" i="8" s="1"/>
  <c r="Q160" i="8" s="1"/>
  <c r="N160" i="8"/>
  <c r="AO159" i="8"/>
  <c r="AL159" i="8"/>
  <c r="AH159" i="8"/>
  <c r="X159" i="8"/>
  <c r="W159" i="8"/>
  <c r="R159" i="8"/>
  <c r="S159" i="8" s="1"/>
  <c r="T159" i="8" s="1"/>
  <c r="U159" i="8" s="1"/>
  <c r="O159" i="8"/>
  <c r="P159" i="8" s="1"/>
  <c r="Q159" i="8" s="1"/>
  <c r="N159" i="8"/>
  <c r="AO158" i="8"/>
  <c r="AL158" i="8"/>
  <c r="AH158" i="8"/>
  <c r="X158" i="8"/>
  <c r="W158" i="8"/>
  <c r="R158" i="8"/>
  <c r="S158" i="8" s="1"/>
  <c r="T158" i="8" s="1"/>
  <c r="U158" i="8" s="1"/>
  <c r="O158" i="8"/>
  <c r="P158" i="8" s="1"/>
  <c r="Q158" i="8" s="1"/>
  <c r="N158" i="8"/>
  <c r="AO157" i="8"/>
  <c r="AL157" i="8"/>
  <c r="AH157" i="8"/>
  <c r="X157" i="8"/>
  <c r="W157" i="8"/>
  <c r="N157" i="8"/>
  <c r="AO156" i="8"/>
  <c r="AL156" i="8"/>
  <c r="AH156" i="8"/>
  <c r="X156" i="8"/>
  <c r="W156" i="8"/>
  <c r="R156" i="8"/>
  <c r="S156" i="8" s="1"/>
  <c r="T156" i="8" s="1"/>
  <c r="U156" i="8" s="1"/>
  <c r="O156" i="8"/>
  <c r="P156" i="8" s="1"/>
  <c r="Q156" i="8" s="1"/>
  <c r="N156" i="8"/>
  <c r="AO155" i="8"/>
  <c r="AL155" i="8"/>
  <c r="AH155" i="8"/>
  <c r="X155" i="8"/>
  <c r="W155" i="8"/>
  <c r="O155" i="8"/>
  <c r="P155" i="8" s="1"/>
  <c r="Q155" i="8" s="1"/>
  <c r="N155" i="8"/>
  <c r="AO154" i="8"/>
  <c r="AL154" i="8"/>
  <c r="AH154" i="8"/>
  <c r="X154" i="8"/>
  <c r="W154" i="8"/>
  <c r="R154" i="8"/>
  <c r="S154" i="8" s="1"/>
  <c r="T154" i="8" s="1"/>
  <c r="U154" i="8" s="1"/>
  <c r="O154" i="8"/>
  <c r="P154" i="8" s="1"/>
  <c r="Q154" i="8" s="1"/>
  <c r="N154" i="8"/>
  <c r="AO153" i="8"/>
  <c r="AL153" i="8"/>
  <c r="AH153" i="8"/>
  <c r="X153" i="8"/>
  <c r="W153" i="8"/>
  <c r="R153" i="8"/>
  <c r="S153" i="8" s="1"/>
  <c r="T153" i="8" s="1"/>
  <c r="U153" i="8" s="1"/>
  <c r="O153" i="8"/>
  <c r="P153" i="8" s="1"/>
  <c r="Q153" i="8" s="1"/>
  <c r="N153" i="8"/>
  <c r="AO152" i="8"/>
  <c r="AL152" i="8"/>
  <c r="AH152" i="8"/>
  <c r="X152" i="8"/>
  <c r="W152" i="8"/>
  <c r="O152" i="8"/>
  <c r="P152" i="8" s="1"/>
  <c r="Q152" i="8" s="1"/>
  <c r="N152" i="8"/>
  <c r="AO151" i="8"/>
  <c r="AL151" i="8"/>
  <c r="AH151" i="8"/>
  <c r="X151" i="8"/>
  <c r="W151" i="8"/>
  <c r="R151" i="8"/>
  <c r="S151" i="8" s="1"/>
  <c r="T151" i="8" s="1"/>
  <c r="U151" i="8" s="1"/>
  <c r="O151" i="8"/>
  <c r="P151" i="8" s="1"/>
  <c r="Q151" i="8" s="1"/>
  <c r="N151" i="8"/>
  <c r="AO150" i="8"/>
  <c r="AL150" i="8"/>
  <c r="AH150" i="8"/>
  <c r="X150" i="8"/>
  <c r="W150" i="8"/>
  <c r="R150" i="8"/>
  <c r="S150" i="8" s="1"/>
  <c r="T150" i="8" s="1"/>
  <c r="U150" i="8" s="1"/>
  <c r="O150" i="8"/>
  <c r="P150" i="8" s="1"/>
  <c r="Q150" i="8" s="1"/>
  <c r="N150" i="8"/>
  <c r="AO149" i="8"/>
  <c r="AL149" i="8"/>
  <c r="AH149" i="8"/>
  <c r="X149" i="8"/>
  <c r="W149" i="8"/>
  <c r="N149" i="8"/>
  <c r="AO148" i="8"/>
  <c r="AL148" i="8"/>
  <c r="AH148" i="8"/>
  <c r="X148" i="8"/>
  <c r="W148" i="8"/>
  <c r="R148" i="8"/>
  <c r="S148" i="8" s="1"/>
  <c r="T148" i="8" s="1"/>
  <c r="U148" i="8" s="1"/>
  <c r="O148" i="8"/>
  <c r="P148" i="8" s="1"/>
  <c r="Q148" i="8" s="1"/>
  <c r="N148" i="8"/>
  <c r="AO147" i="8"/>
  <c r="AL147" i="8"/>
  <c r="AH147" i="8"/>
  <c r="X147" i="8"/>
  <c r="W147" i="8"/>
  <c r="N147" i="8"/>
  <c r="AO146" i="8"/>
  <c r="AL146" i="8"/>
  <c r="AH146" i="8"/>
  <c r="X146" i="8"/>
  <c r="W146" i="8"/>
  <c r="R146" i="8"/>
  <c r="S146" i="8" s="1"/>
  <c r="T146" i="8" s="1"/>
  <c r="U146" i="8" s="1"/>
  <c r="O146" i="8"/>
  <c r="P146" i="8" s="1"/>
  <c r="Q146" i="8" s="1"/>
  <c r="N146" i="8"/>
  <c r="AO145" i="8"/>
  <c r="AL145" i="8"/>
  <c r="AH145" i="8"/>
  <c r="X145" i="8"/>
  <c r="W145" i="8"/>
  <c r="R145" i="8"/>
  <c r="S145" i="8" s="1"/>
  <c r="T145" i="8" s="1"/>
  <c r="U145" i="8" s="1"/>
  <c r="O145" i="8"/>
  <c r="P145" i="8" s="1"/>
  <c r="Q145" i="8" s="1"/>
  <c r="N145" i="8"/>
  <c r="AO144" i="8"/>
  <c r="AL144" i="8"/>
  <c r="AH144" i="8"/>
  <c r="X144" i="8"/>
  <c r="W144" i="8"/>
  <c r="R144" i="8"/>
  <c r="S144" i="8" s="1"/>
  <c r="T144" i="8" s="1"/>
  <c r="U144" i="8" s="1"/>
  <c r="O144" i="8"/>
  <c r="P144" i="8" s="1"/>
  <c r="Q144" i="8" s="1"/>
  <c r="N144" i="8"/>
  <c r="AO143" i="8"/>
  <c r="AL143" i="8"/>
  <c r="AH143" i="8"/>
  <c r="X143" i="8"/>
  <c r="W143" i="8"/>
  <c r="R143" i="8"/>
  <c r="S143" i="8" s="1"/>
  <c r="T143" i="8" s="1"/>
  <c r="U143" i="8" s="1"/>
  <c r="O143" i="8"/>
  <c r="P143" i="8" s="1"/>
  <c r="Q143" i="8" s="1"/>
  <c r="N143" i="8"/>
  <c r="AO142" i="8"/>
  <c r="AL142" i="8"/>
  <c r="AH142" i="8"/>
  <c r="X142" i="8"/>
  <c r="W142" i="8"/>
  <c r="R142" i="8"/>
  <c r="S142" i="8" s="1"/>
  <c r="T142" i="8" s="1"/>
  <c r="U142" i="8" s="1"/>
  <c r="O142" i="8"/>
  <c r="P142" i="8" s="1"/>
  <c r="Q142" i="8" s="1"/>
  <c r="N142" i="8"/>
  <c r="AO141" i="8"/>
  <c r="AL141" i="8"/>
  <c r="AH141" i="8"/>
  <c r="X141" i="8"/>
  <c r="W141" i="8"/>
  <c r="N141" i="8"/>
  <c r="AO140" i="8"/>
  <c r="AL140" i="8"/>
  <c r="AH140" i="8"/>
  <c r="X140" i="8"/>
  <c r="W140" i="8"/>
  <c r="R140" i="8"/>
  <c r="S140" i="8" s="1"/>
  <c r="T140" i="8" s="1"/>
  <c r="U140" i="8" s="1"/>
  <c r="O140" i="8"/>
  <c r="P140" i="8" s="1"/>
  <c r="Q140" i="8" s="1"/>
  <c r="N140" i="8"/>
  <c r="AO139" i="8"/>
  <c r="AL139" i="8"/>
  <c r="AH139" i="8"/>
  <c r="X139" i="8"/>
  <c r="W139" i="8"/>
  <c r="N139" i="8"/>
  <c r="AO138" i="8"/>
  <c r="AL138" i="8"/>
  <c r="AH138" i="8"/>
  <c r="X138" i="8"/>
  <c r="W138" i="8"/>
  <c r="R138" i="8"/>
  <c r="S138" i="8" s="1"/>
  <c r="T138" i="8" s="1"/>
  <c r="U138" i="8" s="1"/>
  <c r="O138" i="8"/>
  <c r="P138" i="8" s="1"/>
  <c r="Q138" i="8" s="1"/>
  <c r="N138" i="8"/>
  <c r="AO137" i="8"/>
  <c r="AL137" i="8"/>
  <c r="AH137" i="8"/>
  <c r="X137" i="8"/>
  <c r="W137" i="8"/>
  <c r="R137" i="8"/>
  <c r="S137" i="8" s="1"/>
  <c r="T137" i="8" s="1"/>
  <c r="U137" i="8" s="1"/>
  <c r="O137" i="8"/>
  <c r="P137" i="8" s="1"/>
  <c r="Q137" i="8" s="1"/>
  <c r="N137" i="8"/>
  <c r="AO136" i="8"/>
  <c r="AL136" i="8"/>
  <c r="AH136" i="8"/>
  <c r="X136" i="8"/>
  <c r="W136" i="8"/>
  <c r="R136" i="8"/>
  <c r="S136" i="8" s="1"/>
  <c r="T136" i="8" s="1"/>
  <c r="U136" i="8" s="1"/>
  <c r="O136" i="8"/>
  <c r="P136" i="8" s="1"/>
  <c r="Q136" i="8" s="1"/>
  <c r="N136" i="8"/>
  <c r="AO135" i="8"/>
  <c r="AL135" i="8"/>
  <c r="AH135" i="8"/>
  <c r="X135" i="8"/>
  <c r="W135" i="8"/>
  <c r="R135" i="8"/>
  <c r="S135" i="8" s="1"/>
  <c r="T135" i="8" s="1"/>
  <c r="U135" i="8" s="1"/>
  <c r="O135" i="8"/>
  <c r="P135" i="8" s="1"/>
  <c r="Q135" i="8" s="1"/>
  <c r="N135" i="8"/>
  <c r="AO134" i="8"/>
  <c r="AL134" i="8"/>
  <c r="AH134" i="8"/>
  <c r="X134" i="8"/>
  <c r="W134" i="8"/>
  <c r="R134" i="8"/>
  <c r="S134" i="8" s="1"/>
  <c r="T134" i="8" s="1"/>
  <c r="U134" i="8" s="1"/>
  <c r="O134" i="8"/>
  <c r="P134" i="8" s="1"/>
  <c r="Q134" i="8" s="1"/>
  <c r="N134" i="8"/>
  <c r="AO133" i="8"/>
  <c r="AL133" i="8"/>
  <c r="AH133" i="8"/>
  <c r="X133" i="8"/>
  <c r="W133" i="8"/>
  <c r="N133" i="8"/>
  <c r="AO132" i="8"/>
  <c r="AL132" i="8"/>
  <c r="AH132" i="8"/>
  <c r="X132" i="8"/>
  <c r="W132" i="8"/>
  <c r="R132" i="8"/>
  <c r="S132" i="8" s="1"/>
  <c r="T132" i="8" s="1"/>
  <c r="U132" i="8" s="1"/>
  <c r="O132" i="8"/>
  <c r="P132" i="8" s="1"/>
  <c r="Q132" i="8" s="1"/>
  <c r="N132" i="8"/>
  <c r="AO131" i="8"/>
  <c r="AL131" i="8"/>
  <c r="AH131" i="8"/>
  <c r="X131" i="8"/>
  <c r="W131" i="8"/>
  <c r="N131" i="8"/>
  <c r="AO130" i="8"/>
  <c r="AL130" i="8"/>
  <c r="AH130" i="8"/>
  <c r="X130" i="8"/>
  <c r="W130" i="8"/>
  <c r="R130" i="8"/>
  <c r="S130" i="8" s="1"/>
  <c r="T130" i="8" s="1"/>
  <c r="U130" i="8" s="1"/>
  <c r="O130" i="8"/>
  <c r="P130" i="8" s="1"/>
  <c r="Q130" i="8" s="1"/>
  <c r="N130" i="8"/>
  <c r="AO129" i="8"/>
  <c r="AL129" i="8"/>
  <c r="AH129" i="8"/>
  <c r="X129" i="8"/>
  <c r="W129" i="8"/>
  <c r="R129" i="8"/>
  <c r="S129" i="8" s="1"/>
  <c r="T129" i="8" s="1"/>
  <c r="U129" i="8" s="1"/>
  <c r="O129" i="8"/>
  <c r="P129" i="8" s="1"/>
  <c r="Q129" i="8" s="1"/>
  <c r="N129" i="8"/>
  <c r="AO128" i="8"/>
  <c r="AL128" i="8"/>
  <c r="AH128" i="8"/>
  <c r="X128" i="8"/>
  <c r="W128" i="8"/>
  <c r="R128" i="8"/>
  <c r="S128" i="8" s="1"/>
  <c r="T128" i="8" s="1"/>
  <c r="U128" i="8" s="1"/>
  <c r="O128" i="8"/>
  <c r="P128" i="8" s="1"/>
  <c r="Q128" i="8" s="1"/>
  <c r="N128" i="8"/>
  <c r="AO127" i="8"/>
  <c r="AL127" i="8"/>
  <c r="AH127" i="8"/>
  <c r="X127" i="8"/>
  <c r="W127" i="8"/>
  <c r="R127" i="8"/>
  <c r="S127" i="8" s="1"/>
  <c r="T127" i="8" s="1"/>
  <c r="U127" i="8" s="1"/>
  <c r="O127" i="8"/>
  <c r="P127" i="8" s="1"/>
  <c r="Q127" i="8" s="1"/>
  <c r="N127" i="8"/>
  <c r="AO126" i="8"/>
  <c r="AL126" i="8"/>
  <c r="AH126" i="8"/>
  <c r="X126" i="8"/>
  <c r="W126" i="8"/>
  <c r="R126" i="8"/>
  <c r="S126" i="8" s="1"/>
  <c r="T126" i="8" s="1"/>
  <c r="U126" i="8" s="1"/>
  <c r="O126" i="8"/>
  <c r="P126" i="8" s="1"/>
  <c r="Q126" i="8" s="1"/>
  <c r="N126" i="8"/>
  <c r="AO125" i="8"/>
  <c r="AL125" i="8"/>
  <c r="AH125" i="8"/>
  <c r="X125" i="8"/>
  <c r="W125" i="8"/>
  <c r="N125" i="8"/>
  <c r="AO124" i="8"/>
  <c r="AL124" i="8"/>
  <c r="AH124" i="8"/>
  <c r="X124" i="8"/>
  <c r="W124" i="8"/>
  <c r="R124" i="8"/>
  <c r="S124" i="8" s="1"/>
  <c r="T124" i="8" s="1"/>
  <c r="U124" i="8" s="1"/>
  <c r="O124" i="8"/>
  <c r="P124" i="8" s="1"/>
  <c r="Q124" i="8" s="1"/>
  <c r="N124" i="8"/>
  <c r="AO123" i="8"/>
  <c r="AL123" i="8"/>
  <c r="AH123" i="8"/>
  <c r="X123" i="8"/>
  <c r="W123" i="8"/>
  <c r="N123" i="8"/>
  <c r="AO122" i="8"/>
  <c r="AL122" i="8"/>
  <c r="AH122" i="8"/>
  <c r="X122" i="8"/>
  <c r="W122" i="8"/>
  <c r="R122" i="8"/>
  <c r="S122" i="8" s="1"/>
  <c r="T122" i="8" s="1"/>
  <c r="U122" i="8" s="1"/>
  <c r="O122" i="8"/>
  <c r="P122" i="8" s="1"/>
  <c r="Q122" i="8" s="1"/>
  <c r="N122" i="8"/>
  <c r="AO121" i="8"/>
  <c r="AL121" i="8"/>
  <c r="AH121" i="8"/>
  <c r="X121" i="8"/>
  <c r="W121" i="8"/>
  <c r="R121" i="8"/>
  <c r="S121" i="8" s="1"/>
  <c r="T121" i="8" s="1"/>
  <c r="U121" i="8" s="1"/>
  <c r="O121" i="8"/>
  <c r="P121" i="8" s="1"/>
  <c r="Q121" i="8" s="1"/>
  <c r="N121" i="8"/>
  <c r="AO120" i="8"/>
  <c r="AL120" i="8"/>
  <c r="AH120" i="8"/>
  <c r="X120" i="8"/>
  <c r="W120" i="8"/>
  <c r="R120" i="8"/>
  <c r="S120" i="8" s="1"/>
  <c r="T120" i="8" s="1"/>
  <c r="U120" i="8" s="1"/>
  <c r="O120" i="8"/>
  <c r="P120" i="8" s="1"/>
  <c r="Q120" i="8" s="1"/>
  <c r="N120" i="8"/>
  <c r="AO119" i="8"/>
  <c r="AL119" i="8"/>
  <c r="AH119" i="8"/>
  <c r="X119" i="8"/>
  <c r="W119" i="8"/>
  <c r="R119" i="8"/>
  <c r="S119" i="8" s="1"/>
  <c r="T119" i="8" s="1"/>
  <c r="U119" i="8" s="1"/>
  <c r="O119" i="8"/>
  <c r="P119" i="8" s="1"/>
  <c r="Q119" i="8" s="1"/>
  <c r="N119" i="8"/>
  <c r="AO118" i="8"/>
  <c r="AL118" i="8"/>
  <c r="AH118" i="8"/>
  <c r="X118" i="8"/>
  <c r="W118" i="8"/>
  <c r="R118" i="8"/>
  <c r="S118" i="8" s="1"/>
  <c r="T118" i="8" s="1"/>
  <c r="U118" i="8" s="1"/>
  <c r="O118" i="8"/>
  <c r="P118" i="8" s="1"/>
  <c r="Q118" i="8" s="1"/>
  <c r="N118" i="8"/>
  <c r="AO117" i="8"/>
  <c r="AL117" i="8"/>
  <c r="AH117" i="8"/>
  <c r="X117" i="8"/>
  <c r="W117" i="8"/>
  <c r="N117" i="8"/>
  <c r="AO116" i="8"/>
  <c r="AL116" i="8"/>
  <c r="AH116" i="8"/>
  <c r="X116" i="8"/>
  <c r="W116" i="8"/>
  <c r="R116" i="8"/>
  <c r="S116" i="8" s="1"/>
  <c r="T116" i="8" s="1"/>
  <c r="U116" i="8" s="1"/>
  <c r="O116" i="8"/>
  <c r="P116" i="8" s="1"/>
  <c r="Q116" i="8" s="1"/>
  <c r="N116" i="8"/>
  <c r="AO115" i="8"/>
  <c r="AL115" i="8"/>
  <c r="AH115" i="8"/>
  <c r="X115" i="8"/>
  <c r="W115" i="8"/>
  <c r="O115" i="8"/>
  <c r="P115" i="8" s="1"/>
  <c r="Q115" i="8" s="1"/>
  <c r="N115" i="8"/>
  <c r="AO114" i="8"/>
  <c r="AL114" i="8"/>
  <c r="AH114" i="8"/>
  <c r="X114" i="8"/>
  <c r="W114" i="8"/>
  <c r="R114" i="8"/>
  <c r="S114" i="8" s="1"/>
  <c r="T114" i="8" s="1"/>
  <c r="U114" i="8" s="1"/>
  <c r="O114" i="8"/>
  <c r="P114" i="8" s="1"/>
  <c r="Q114" i="8" s="1"/>
  <c r="N114" i="8"/>
  <c r="AO113" i="8"/>
  <c r="AL113" i="8"/>
  <c r="AH113" i="8"/>
  <c r="X113" i="8"/>
  <c r="W113" i="8"/>
  <c r="R113" i="8"/>
  <c r="S113" i="8" s="1"/>
  <c r="T113" i="8" s="1"/>
  <c r="U113" i="8" s="1"/>
  <c r="O113" i="8"/>
  <c r="P113" i="8" s="1"/>
  <c r="Q113" i="8" s="1"/>
  <c r="N113" i="8"/>
  <c r="AO112" i="8"/>
  <c r="AL112" i="8"/>
  <c r="AH112" i="8"/>
  <c r="X112" i="8"/>
  <c r="W112" i="8"/>
  <c r="R112" i="8"/>
  <c r="S112" i="8" s="1"/>
  <c r="T112" i="8" s="1"/>
  <c r="U112" i="8" s="1"/>
  <c r="O112" i="8"/>
  <c r="P112" i="8" s="1"/>
  <c r="Q112" i="8" s="1"/>
  <c r="N112" i="8"/>
  <c r="AO111" i="8"/>
  <c r="AL111" i="8"/>
  <c r="AH111" i="8"/>
  <c r="X111" i="8"/>
  <c r="W111" i="8"/>
  <c r="R111" i="8"/>
  <c r="S111" i="8" s="1"/>
  <c r="T111" i="8" s="1"/>
  <c r="U111" i="8" s="1"/>
  <c r="O111" i="8"/>
  <c r="P111" i="8" s="1"/>
  <c r="Q111" i="8" s="1"/>
  <c r="N111" i="8"/>
  <c r="AO110" i="8"/>
  <c r="AL110" i="8"/>
  <c r="AH110" i="8"/>
  <c r="X110" i="8"/>
  <c r="W110" i="8"/>
  <c r="R110" i="8"/>
  <c r="S110" i="8" s="1"/>
  <c r="T110" i="8" s="1"/>
  <c r="U110" i="8" s="1"/>
  <c r="O110" i="8"/>
  <c r="P110" i="8" s="1"/>
  <c r="Q110" i="8" s="1"/>
  <c r="N110" i="8"/>
  <c r="AO109" i="8"/>
  <c r="AL109" i="8"/>
  <c r="AH109" i="8"/>
  <c r="X109" i="8"/>
  <c r="W109" i="8"/>
  <c r="N109" i="8"/>
  <c r="AO108" i="8"/>
  <c r="AL108" i="8"/>
  <c r="AH108" i="8"/>
  <c r="X108" i="8"/>
  <c r="W108" i="8"/>
  <c r="R108" i="8"/>
  <c r="S108" i="8" s="1"/>
  <c r="T108" i="8" s="1"/>
  <c r="U108" i="8" s="1"/>
  <c r="O108" i="8"/>
  <c r="P108" i="8" s="1"/>
  <c r="Q108" i="8" s="1"/>
  <c r="N108" i="8"/>
  <c r="AO107" i="8"/>
  <c r="AL107" i="8"/>
  <c r="AH107" i="8"/>
  <c r="X107" i="8"/>
  <c r="W107" i="8"/>
  <c r="N107" i="8"/>
  <c r="AO106" i="8"/>
  <c r="AL106" i="8"/>
  <c r="AH106" i="8"/>
  <c r="X106" i="8"/>
  <c r="W106" i="8"/>
  <c r="R106" i="8"/>
  <c r="S106" i="8" s="1"/>
  <c r="T106" i="8" s="1"/>
  <c r="U106" i="8" s="1"/>
  <c r="O106" i="8"/>
  <c r="P106" i="8" s="1"/>
  <c r="Q106" i="8" s="1"/>
  <c r="N106" i="8"/>
  <c r="AO105" i="8"/>
  <c r="AL105" i="8"/>
  <c r="AH105" i="8"/>
  <c r="X105" i="8"/>
  <c r="W105" i="8"/>
  <c r="R105" i="8"/>
  <c r="S105" i="8" s="1"/>
  <c r="T105" i="8" s="1"/>
  <c r="U105" i="8" s="1"/>
  <c r="O105" i="8"/>
  <c r="P105" i="8" s="1"/>
  <c r="Q105" i="8" s="1"/>
  <c r="N105" i="8"/>
  <c r="AO104" i="8"/>
  <c r="AL104" i="8"/>
  <c r="AH104" i="8"/>
  <c r="X104" i="8"/>
  <c r="W104" i="8"/>
  <c r="R104" i="8"/>
  <c r="S104" i="8" s="1"/>
  <c r="T104" i="8" s="1"/>
  <c r="U104" i="8" s="1"/>
  <c r="O104" i="8"/>
  <c r="P104" i="8" s="1"/>
  <c r="Q104" i="8" s="1"/>
  <c r="N104" i="8"/>
  <c r="AO103" i="8"/>
  <c r="AL103" i="8"/>
  <c r="AH103" i="8"/>
  <c r="X103" i="8"/>
  <c r="W103" i="8"/>
  <c r="R103" i="8"/>
  <c r="S103" i="8" s="1"/>
  <c r="T103" i="8" s="1"/>
  <c r="U103" i="8" s="1"/>
  <c r="O103" i="8"/>
  <c r="P103" i="8" s="1"/>
  <c r="Q103" i="8" s="1"/>
  <c r="N103" i="8"/>
  <c r="AO102" i="8"/>
  <c r="AL102" i="8"/>
  <c r="AH102" i="8"/>
  <c r="X102" i="8"/>
  <c r="W102" i="8"/>
  <c r="R102" i="8"/>
  <c r="S102" i="8" s="1"/>
  <c r="T102" i="8" s="1"/>
  <c r="U102" i="8" s="1"/>
  <c r="O102" i="8"/>
  <c r="P102" i="8" s="1"/>
  <c r="Q102" i="8" s="1"/>
  <c r="N102" i="8"/>
  <c r="AO101" i="8"/>
  <c r="AL101" i="8"/>
  <c r="AH101" i="8"/>
  <c r="X101" i="8"/>
  <c r="W101" i="8"/>
  <c r="N101" i="8"/>
  <c r="AO100" i="8"/>
  <c r="AL100" i="8"/>
  <c r="AH100" i="8"/>
  <c r="X100" i="8"/>
  <c r="W100" i="8"/>
  <c r="R100" i="8"/>
  <c r="S100" i="8" s="1"/>
  <c r="T100" i="8" s="1"/>
  <c r="U100" i="8" s="1"/>
  <c r="O100" i="8"/>
  <c r="P100" i="8" s="1"/>
  <c r="Q100" i="8" s="1"/>
  <c r="N100" i="8"/>
  <c r="AO99" i="8"/>
  <c r="AL99" i="8"/>
  <c r="AH99" i="8"/>
  <c r="X99" i="8"/>
  <c r="W99" i="8"/>
  <c r="N99" i="8"/>
  <c r="AO98" i="8"/>
  <c r="AL98" i="8"/>
  <c r="AH98" i="8"/>
  <c r="X98" i="8"/>
  <c r="W98" i="8"/>
  <c r="R98" i="8"/>
  <c r="S98" i="8" s="1"/>
  <c r="T98" i="8" s="1"/>
  <c r="U98" i="8" s="1"/>
  <c r="O98" i="8"/>
  <c r="P98" i="8" s="1"/>
  <c r="Q98" i="8" s="1"/>
  <c r="N98" i="8"/>
  <c r="AO97" i="8"/>
  <c r="AL97" i="8"/>
  <c r="AH97" i="8"/>
  <c r="X97" i="8"/>
  <c r="W97" i="8"/>
  <c r="R97" i="8"/>
  <c r="S97" i="8" s="1"/>
  <c r="T97" i="8" s="1"/>
  <c r="U97" i="8" s="1"/>
  <c r="O97" i="8"/>
  <c r="P97" i="8" s="1"/>
  <c r="Q97" i="8" s="1"/>
  <c r="N97" i="8"/>
  <c r="AO96" i="8"/>
  <c r="AL96" i="8"/>
  <c r="AH96" i="8"/>
  <c r="X96" i="8"/>
  <c r="W96" i="8"/>
  <c r="R96" i="8"/>
  <c r="S96" i="8" s="1"/>
  <c r="T96" i="8" s="1"/>
  <c r="U96" i="8" s="1"/>
  <c r="O96" i="8"/>
  <c r="P96" i="8" s="1"/>
  <c r="Q96" i="8" s="1"/>
  <c r="N96" i="8"/>
  <c r="AO95" i="8"/>
  <c r="AL95" i="8"/>
  <c r="AH95" i="8"/>
  <c r="X95" i="8"/>
  <c r="W95" i="8"/>
  <c r="R95" i="8"/>
  <c r="S95" i="8" s="1"/>
  <c r="T95" i="8" s="1"/>
  <c r="U95" i="8" s="1"/>
  <c r="O95" i="8"/>
  <c r="P95" i="8" s="1"/>
  <c r="Q95" i="8" s="1"/>
  <c r="N95" i="8"/>
  <c r="AO94" i="8"/>
  <c r="AL94" i="8"/>
  <c r="AH94" i="8"/>
  <c r="X94" i="8"/>
  <c r="W94" i="8"/>
  <c r="R94" i="8"/>
  <c r="S94" i="8" s="1"/>
  <c r="T94" i="8" s="1"/>
  <c r="U94" i="8" s="1"/>
  <c r="O94" i="8"/>
  <c r="P94" i="8" s="1"/>
  <c r="Q94" i="8" s="1"/>
  <c r="N94" i="8"/>
  <c r="AO93" i="8"/>
  <c r="AL93" i="8"/>
  <c r="AH93" i="8"/>
  <c r="X93" i="8"/>
  <c r="W93" i="8"/>
  <c r="N93" i="8"/>
  <c r="AO92" i="8"/>
  <c r="AL92" i="8"/>
  <c r="AH92" i="8"/>
  <c r="X92" i="8"/>
  <c r="W92" i="8"/>
  <c r="R92" i="8"/>
  <c r="S92" i="8" s="1"/>
  <c r="T92" i="8" s="1"/>
  <c r="U92" i="8" s="1"/>
  <c r="O92" i="8"/>
  <c r="P92" i="8" s="1"/>
  <c r="Q92" i="8" s="1"/>
  <c r="N92" i="8"/>
  <c r="AO91" i="8"/>
  <c r="AL91" i="8"/>
  <c r="AH91" i="8"/>
  <c r="X91" i="8"/>
  <c r="W91" i="8"/>
  <c r="N91" i="8"/>
  <c r="AO90" i="8"/>
  <c r="AL90" i="8"/>
  <c r="AH90" i="8"/>
  <c r="X90" i="8"/>
  <c r="W90" i="8"/>
  <c r="R90" i="8"/>
  <c r="S90" i="8" s="1"/>
  <c r="T90" i="8" s="1"/>
  <c r="U90" i="8" s="1"/>
  <c r="O90" i="8"/>
  <c r="P90" i="8" s="1"/>
  <c r="Q90" i="8" s="1"/>
  <c r="N90" i="8"/>
  <c r="AO89" i="8"/>
  <c r="AL89" i="8"/>
  <c r="AH89" i="8"/>
  <c r="X89" i="8"/>
  <c r="W89" i="8"/>
  <c r="R89" i="8"/>
  <c r="S89" i="8" s="1"/>
  <c r="T89" i="8" s="1"/>
  <c r="U89" i="8" s="1"/>
  <c r="O89" i="8"/>
  <c r="P89" i="8" s="1"/>
  <c r="Q89" i="8" s="1"/>
  <c r="N89" i="8"/>
  <c r="AO88" i="8"/>
  <c r="AL88" i="8"/>
  <c r="AH88" i="8"/>
  <c r="X88" i="8"/>
  <c r="W88" i="8"/>
  <c r="R88" i="8"/>
  <c r="S88" i="8" s="1"/>
  <c r="T88" i="8" s="1"/>
  <c r="U88" i="8" s="1"/>
  <c r="O88" i="8"/>
  <c r="P88" i="8" s="1"/>
  <c r="Q88" i="8" s="1"/>
  <c r="N88" i="8"/>
  <c r="AO87" i="8"/>
  <c r="AL87" i="8"/>
  <c r="AH87" i="8"/>
  <c r="X87" i="8"/>
  <c r="W87" i="8"/>
  <c r="R87" i="8"/>
  <c r="S87" i="8" s="1"/>
  <c r="T87" i="8" s="1"/>
  <c r="U87" i="8" s="1"/>
  <c r="O87" i="8"/>
  <c r="P87" i="8" s="1"/>
  <c r="Q87" i="8" s="1"/>
  <c r="N87" i="8"/>
  <c r="AO86" i="8"/>
  <c r="AL86" i="8"/>
  <c r="AH86" i="8"/>
  <c r="X86" i="8"/>
  <c r="W86" i="8"/>
  <c r="R86" i="8"/>
  <c r="S86" i="8" s="1"/>
  <c r="T86" i="8" s="1"/>
  <c r="U86" i="8" s="1"/>
  <c r="O86" i="8"/>
  <c r="P86" i="8" s="1"/>
  <c r="Q86" i="8" s="1"/>
  <c r="N86" i="8"/>
  <c r="AO85" i="8"/>
  <c r="AL85" i="8"/>
  <c r="AH85" i="8"/>
  <c r="X85" i="8"/>
  <c r="W85" i="8"/>
  <c r="N85" i="8"/>
  <c r="AO84" i="8"/>
  <c r="AL84" i="8"/>
  <c r="AH84" i="8"/>
  <c r="X84" i="8"/>
  <c r="W84" i="8"/>
  <c r="R84" i="8"/>
  <c r="S84" i="8" s="1"/>
  <c r="T84" i="8" s="1"/>
  <c r="U84" i="8" s="1"/>
  <c r="O84" i="8"/>
  <c r="P84" i="8" s="1"/>
  <c r="Q84" i="8" s="1"/>
  <c r="N84" i="8"/>
  <c r="AO83" i="8"/>
  <c r="AL83" i="8"/>
  <c r="AH83" i="8"/>
  <c r="X83" i="8"/>
  <c r="W83" i="8"/>
  <c r="N83" i="8"/>
  <c r="AO82" i="8"/>
  <c r="AL82" i="8"/>
  <c r="AH82" i="8"/>
  <c r="X82" i="8"/>
  <c r="W82" i="8"/>
  <c r="R82" i="8"/>
  <c r="S82" i="8" s="1"/>
  <c r="T82" i="8" s="1"/>
  <c r="U82" i="8" s="1"/>
  <c r="O82" i="8"/>
  <c r="P82" i="8" s="1"/>
  <c r="Q82" i="8" s="1"/>
  <c r="N82" i="8"/>
  <c r="AO81" i="8"/>
  <c r="AL81" i="8"/>
  <c r="AH81" i="8"/>
  <c r="X81" i="8"/>
  <c r="W81" i="8"/>
  <c r="R81" i="8"/>
  <c r="S81" i="8" s="1"/>
  <c r="T81" i="8" s="1"/>
  <c r="U81" i="8" s="1"/>
  <c r="O81" i="8"/>
  <c r="P81" i="8" s="1"/>
  <c r="Q81" i="8" s="1"/>
  <c r="N81" i="8"/>
  <c r="AO80" i="8"/>
  <c r="AL80" i="8"/>
  <c r="AH80" i="8"/>
  <c r="X80" i="8"/>
  <c r="W80" i="8"/>
  <c r="R80" i="8"/>
  <c r="S80" i="8" s="1"/>
  <c r="T80" i="8" s="1"/>
  <c r="U80" i="8" s="1"/>
  <c r="O80" i="8"/>
  <c r="P80" i="8" s="1"/>
  <c r="Q80" i="8" s="1"/>
  <c r="N80" i="8"/>
  <c r="AO79" i="8"/>
  <c r="AL79" i="8"/>
  <c r="AH79" i="8"/>
  <c r="X79" i="8"/>
  <c r="W79" i="8"/>
  <c r="R79" i="8"/>
  <c r="S79" i="8" s="1"/>
  <c r="T79" i="8" s="1"/>
  <c r="U79" i="8" s="1"/>
  <c r="O79" i="8"/>
  <c r="P79" i="8" s="1"/>
  <c r="Q79" i="8" s="1"/>
  <c r="N79" i="8"/>
  <c r="AO78" i="8"/>
  <c r="AL78" i="8"/>
  <c r="AH78" i="8"/>
  <c r="X78" i="8"/>
  <c r="W78" i="8"/>
  <c r="R78" i="8"/>
  <c r="S78" i="8" s="1"/>
  <c r="T78" i="8" s="1"/>
  <c r="U78" i="8" s="1"/>
  <c r="O78" i="8"/>
  <c r="P78" i="8" s="1"/>
  <c r="Q78" i="8" s="1"/>
  <c r="N78" i="8"/>
  <c r="AO77" i="8"/>
  <c r="AL77" i="8"/>
  <c r="AH77" i="8"/>
  <c r="X77" i="8"/>
  <c r="W77" i="8"/>
  <c r="N77" i="8"/>
  <c r="AO76" i="8"/>
  <c r="AL76" i="8"/>
  <c r="AH76" i="8"/>
  <c r="X76" i="8"/>
  <c r="W76" i="8"/>
  <c r="R76" i="8"/>
  <c r="S76" i="8" s="1"/>
  <c r="T76" i="8" s="1"/>
  <c r="U76" i="8" s="1"/>
  <c r="O76" i="8"/>
  <c r="P76" i="8" s="1"/>
  <c r="Q76" i="8" s="1"/>
  <c r="N76" i="8"/>
  <c r="AO75" i="8"/>
  <c r="AL75" i="8"/>
  <c r="AH75" i="8"/>
  <c r="X75" i="8"/>
  <c r="W75" i="8"/>
  <c r="N75" i="8"/>
  <c r="AO74" i="8"/>
  <c r="AL74" i="8"/>
  <c r="AH74" i="8"/>
  <c r="X74" i="8"/>
  <c r="W74" i="8"/>
  <c r="R74" i="8"/>
  <c r="S74" i="8" s="1"/>
  <c r="T74" i="8" s="1"/>
  <c r="U74" i="8" s="1"/>
  <c r="O74" i="8"/>
  <c r="P74" i="8" s="1"/>
  <c r="Q74" i="8" s="1"/>
  <c r="N74" i="8"/>
  <c r="AO73" i="8"/>
  <c r="AL73" i="8"/>
  <c r="AH73" i="8"/>
  <c r="X73" i="8"/>
  <c r="W73" i="8"/>
  <c r="R73" i="8"/>
  <c r="S73" i="8" s="1"/>
  <c r="T73" i="8" s="1"/>
  <c r="U73" i="8" s="1"/>
  <c r="O73" i="8"/>
  <c r="P73" i="8" s="1"/>
  <c r="Q73" i="8" s="1"/>
  <c r="N73" i="8"/>
  <c r="AO72" i="8"/>
  <c r="AL72" i="8"/>
  <c r="AH72" i="8"/>
  <c r="X72" i="8"/>
  <c r="W72" i="8"/>
  <c r="R72" i="8"/>
  <c r="S72" i="8" s="1"/>
  <c r="T72" i="8" s="1"/>
  <c r="U72" i="8" s="1"/>
  <c r="O72" i="8"/>
  <c r="P72" i="8" s="1"/>
  <c r="Q72" i="8" s="1"/>
  <c r="N72" i="8"/>
  <c r="AO71" i="8"/>
  <c r="AL71" i="8"/>
  <c r="AH71" i="8"/>
  <c r="X71" i="8"/>
  <c r="W71" i="8"/>
  <c r="R71" i="8"/>
  <c r="S71" i="8" s="1"/>
  <c r="T71" i="8" s="1"/>
  <c r="U71" i="8" s="1"/>
  <c r="O71" i="8"/>
  <c r="P71" i="8" s="1"/>
  <c r="Q71" i="8" s="1"/>
  <c r="N71" i="8"/>
  <c r="AO70" i="8"/>
  <c r="AL70" i="8"/>
  <c r="AH70" i="8"/>
  <c r="X70" i="8"/>
  <c r="W70" i="8"/>
  <c r="R70" i="8"/>
  <c r="S70" i="8" s="1"/>
  <c r="T70" i="8" s="1"/>
  <c r="U70" i="8" s="1"/>
  <c r="O70" i="8"/>
  <c r="P70" i="8" s="1"/>
  <c r="Q70" i="8" s="1"/>
  <c r="N70" i="8"/>
  <c r="AO69" i="8"/>
  <c r="AL69" i="8"/>
  <c r="AH69" i="8"/>
  <c r="X69" i="8"/>
  <c r="W69" i="8"/>
  <c r="N69" i="8"/>
  <c r="AO68" i="8"/>
  <c r="AL68" i="8"/>
  <c r="AH68" i="8"/>
  <c r="X68" i="8"/>
  <c r="W68" i="8"/>
  <c r="R68" i="8"/>
  <c r="S68" i="8" s="1"/>
  <c r="T68" i="8" s="1"/>
  <c r="U68" i="8" s="1"/>
  <c r="O68" i="8"/>
  <c r="P68" i="8" s="1"/>
  <c r="Q68" i="8" s="1"/>
  <c r="N68" i="8"/>
  <c r="AO67" i="8"/>
  <c r="AL67" i="8"/>
  <c r="AH67" i="8"/>
  <c r="X67" i="8"/>
  <c r="W67" i="8"/>
  <c r="N67" i="8"/>
  <c r="AO66" i="8"/>
  <c r="AL66" i="8"/>
  <c r="AH66" i="8"/>
  <c r="X66" i="8"/>
  <c r="W66" i="8"/>
  <c r="R66" i="8"/>
  <c r="S66" i="8" s="1"/>
  <c r="T66" i="8" s="1"/>
  <c r="U66" i="8" s="1"/>
  <c r="O66" i="8"/>
  <c r="P66" i="8" s="1"/>
  <c r="Q66" i="8" s="1"/>
  <c r="N66" i="8"/>
  <c r="AO65" i="8"/>
  <c r="AL65" i="8"/>
  <c r="AH65" i="8"/>
  <c r="X65" i="8"/>
  <c r="W65" i="8"/>
  <c r="R65" i="8"/>
  <c r="S65" i="8" s="1"/>
  <c r="T65" i="8" s="1"/>
  <c r="U65" i="8" s="1"/>
  <c r="O65" i="8"/>
  <c r="P65" i="8" s="1"/>
  <c r="Q65" i="8" s="1"/>
  <c r="N65" i="8"/>
  <c r="AO64" i="8"/>
  <c r="AL64" i="8"/>
  <c r="AH64" i="8"/>
  <c r="X64" i="8"/>
  <c r="W64" i="8"/>
  <c r="R64" i="8"/>
  <c r="S64" i="8" s="1"/>
  <c r="T64" i="8" s="1"/>
  <c r="U64" i="8" s="1"/>
  <c r="O64" i="8"/>
  <c r="P64" i="8" s="1"/>
  <c r="Q64" i="8" s="1"/>
  <c r="N64" i="8"/>
  <c r="AO63" i="8"/>
  <c r="AL63" i="8"/>
  <c r="AH63" i="8"/>
  <c r="X63" i="8"/>
  <c r="W63" i="8"/>
  <c r="R63" i="8"/>
  <c r="S63" i="8" s="1"/>
  <c r="T63" i="8" s="1"/>
  <c r="U63" i="8" s="1"/>
  <c r="O63" i="8"/>
  <c r="P63" i="8" s="1"/>
  <c r="Q63" i="8" s="1"/>
  <c r="N63" i="8"/>
  <c r="AO62" i="8"/>
  <c r="AL62" i="8"/>
  <c r="AH62" i="8"/>
  <c r="X62" i="8"/>
  <c r="W62" i="8"/>
  <c r="R62" i="8"/>
  <c r="S62" i="8" s="1"/>
  <c r="T62" i="8" s="1"/>
  <c r="U62" i="8" s="1"/>
  <c r="O62" i="8"/>
  <c r="P62" i="8" s="1"/>
  <c r="Q62" i="8" s="1"/>
  <c r="N62" i="8"/>
  <c r="AO61" i="8"/>
  <c r="AL61" i="8"/>
  <c r="AH61" i="8"/>
  <c r="X61" i="8"/>
  <c r="W61" i="8"/>
  <c r="N61" i="8"/>
  <c r="AO60" i="8"/>
  <c r="AL60" i="8"/>
  <c r="AH60" i="8"/>
  <c r="X60" i="8"/>
  <c r="W60" i="8"/>
  <c r="R60" i="8"/>
  <c r="S60" i="8" s="1"/>
  <c r="T60" i="8" s="1"/>
  <c r="U60" i="8" s="1"/>
  <c r="O60" i="8"/>
  <c r="P60" i="8" s="1"/>
  <c r="Q60" i="8" s="1"/>
  <c r="N60" i="8"/>
  <c r="AO59" i="8"/>
  <c r="AL59" i="8"/>
  <c r="AH59" i="8"/>
  <c r="X59" i="8"/>
  <c r="W59" i="8"/>
  <c r="N59" i="8"/>
  <c r="AO58" i="8"/>
  <c r="AL58" i="8"/>
  <c r="AH58" i="8"/>
  <c r="X58" i="8"/>
  <c r="W58" i="8"/>
  <c r="R58" i="8"/>
  <c r="S58" i="8" s="1"/>
  <c r="T58" i="8" s="1"/>
  <c r="U58" i="8" s="1"/>
  <c r="O58" i="8"/>
  <c r="P58" i="8" s="1"/>
  <c r="Q58" i="8" s="1"/>
  <c r="N58" i="8"/>
  <c r="AO57" i="8"/>
  <c r="AL57" i="8"/>
  <c r="AH57" i="8"/>
  <c r="X57" i="8"/>
  <c r="W57" i="8"/>
  <c r="R57" i="8"/>
  <c r="S57" i="8" s="1"/>
  <c r="T57" i="8" s="1"/>
  <c r="U57" i="8" s="1"/>
  <c r="O57" i="8"/>
  <c r="P57" i="8" s="1"/>
  <c r="Q57" i="8" s="1"/>
  <c r="N57" i="8"/>
  <c r="AO56" i="8"/>
  <c r="AL56" i="8"/>
  <c r="AH56" i="8"/>
  <c r="X56" i="8"/>
  <c r="W56" i="8"/>
  <c r="R56" i="8"/>
  <c r="S56" i="8" s="1"/>
  <c r="T56" i="8" s="1"/>
  <c r="U56" i="8" s="1"/>
  <c r="O56" i="8"/>
  <c r="P56" i="8" s="1"/>
  <c r="Q56" i="8" s="1"/>
  <c r="N56" i="8"/>
  <c r="AO55" i="8"/>
  <c r="AL55" i="8"/>
  <c r="AH55" i="8"/>
  <c r="X55" i="8"/>
  <c r="W55" i="8"/>
  <c r="R55" i="8"/>
  <c r="S55" i="8" s="1"/>
  <c r="T55" i="8" s="1"/>
  <c r="U55" i="8" s="1"/>
  <c r="O55" i="8"/>
  <c r="P55" i="8" s="1"/>
  <c r="Q55" i="8" s="1"/>
  <c r="N55" i="8"/>
  <c r="AO54" i="8"/>
  <c r="AL54" i="8"/>
  <c r="AH54" i="8"/>
  <c r="X54" i="8"/>
  <c r="W54" i="8"/>
  <c r="R54" i="8"/>
  <c r="S54" i="8" s="1"/>
  <c r="T54" i="8" s="1"/>
  <c r="U54" i="8" s="1"/>
  <c r="O54" i="8"/>
  <c r="P54" i="8" s="1"/>
  <c r="Q54" i="8" s="1"/>
  <c r="N54" i="8"/>
  <c r="AO53" i="8"/>
  <c r="AL53" i="8"/>
  <c r="AH53" i="8"/>
  <c r="X53" i="8"/>
  <c r="W53" i="8"/>
  <c r="N53" i="8"/>
  <c r="AO52" i="8"/>
  <c r="AL52" i="8"/>
  <c r="AH52" i="8"/>
  <c r="X52" i="8"/>
  <c r="W52" i="8"/>
  <c r="R52" i="8"/>
  <c r="S52" i="8" s="1"/>
  <c r="T52" i="8" s="1"/>
  <c r="U52" i="8" s="1"/>
  <c r="O52" i="8"/>
  <c r="P52" i="8" s="1"/>
  <c r="Q52" i="8" s="1"/>
  <c r="N52" i="8"/>
  <c r="AO51" i="8"/>
  <c r="AL51" i="8"/>
  <c r="AH51" i="8"/>
  <c r="X51" i="8"/>
  <c r="W51" i="8"/>
  <c r="N51" i="8"/>
  <c r="AO50" i="8"/>
  <c r="AL50" i="8"/>
  <c r="AH50" i="8"/>
  <c r="X50" i="8"/>
  <c r="W50" i="8"/>
  <c r="R50" i="8"/>
  <c r="S50" i="8" s="1"/>
  <c r="T50" i="8" s="1"/>
  <c r="U50" i="8" s="1"/>
  <c r="O50" i="8"/>
  <c r="P50" i="8" s="1"/>
  <c r="Q50" i="8" s="1"/>
  <c r="N50" i="8"/>
  <c r="AO49" i="8"/>
  <c r="AL49" i="8"/>
  <c r="AH49" i="8"/>
  <c r="X49" i="8"/>
  <c r="W49" i="8"/>
  <c r="R49" i="8"/>
  <c r="S49" i="8" s="1"/>
  <c r="T49" i="8" s="1"/>
  <c r="U49" i="8" s="1"/>
  <c r="O49" i="8"/>
  <c r="P49" i="8" s="1"/>
  <c r="Q49" i="8" s="1"/>
  <c r="N49" i="8"/>
  <c r="AO48" i="8"/>
  <c r="AL48" i="8"/>
  <c r="AH48" i="8"/>
  <c r="X48" i="8"/>
  <c r="W48" i="8"/>
  <c r="R48" i="8"/>
  <c r="S48" i="8" s="1"/>
  <c r="T48" i="8" s="1"/>
  <c r="U48" i="8" s="1"/>
  <c r="O48" i="8"/>
  <c r="P48" i="8" s="1"/>
  <c r="Q48" i="8" s="1"/>
  <c r="N48" i="8"/>
  <c r="AO47" i="8"/>
  <c r="AL47" i="8"/>
  <c r="AH47" i="8"/>
  <c r="X47" i="8"/>
  <c r="W47" i="8"/>
  <c r="R47" i="8"/>
  <c r="S47" i="8" s="1"/>
  <c r="T47" i="8" s="1"/>
  <c r="U47" i="8" s="1"/>
  <c r="O47" i="8"/>
  <c r="P47" i="8" s="1"/>
  <c r="Q47" i="8" s="1"/>
  <c r="N47" i="8"/>
  <c r="AO46" i="8"/>
  <c r="AL46" i="8"/>
  <c r="AH46" i="8"/>
  <c r="X46" i="8"/>
  <c r="W46" i="8"/>
  <c r="R46" i="8"/>
  <c r="S46" i="8" s="1"/>
  <c r="T46" i="8" s="1"/>
  <c r="U46" i="8" s="1"/>
  <c r="O46" i="8"/>
  <c r="P46" i="8" s="1"/>
  <c r="Q46" i="8" s="1"/>
  <c r="N46" i="8"/>
  <c r="AO45" i="8"/>
  <c r="AL45" i="8"/>
  <c r="AH45" i="8"/>
  <c r="X45" i="8"/>
  <c r="W45" i="8"/>
  <c r="N45" i="8"/>
  <c r="AO44" i="8"/>
  <c r="AL44" i="8"/>
  <c r="AH44" i="8"/>
  <c r="X44" i="8"/>
  <c r="W44" i="8"/>
  <c r="R44" i="8"/>
  <c r="S44" i="8" s="1"/>
  <c r="T44" i="8" s="1"/>
  <c r="U44" i="8" s="1"/>
  <c r="O44" i="8"/>
  <c r="P44" i="8" s="1"/>
  <c r="Q44" i="8" s="1"/>
  <c r="N44" i="8"/>
  <c r="AO43" i="8"/>
  <c r="AL43" i="8"/>
  <c r="AH43" i="8"/>
  <c r="X43" i="8"/>
  <c r="W43" i="8"/>
  <c r="O43" i="8"/>
  <c r="P43" i="8" s="1"/>
  <c r="Q43" i="8" s="1"/>
  <c r="N43" i="8"/>
  <c r="AO42" i="8"/>
  <c r="AL42" i="8"/>
  <c r="AH42" i="8"/>
  <c r="X42" i="8"/>
  <c r="W42" i="8"/>
  <c r="R42" i="8"/>
  <c r="S42" i="8" s="1"/>
  <c r="T42" i="8" s="1"/>
  <c r="U42" i="8" s="1"/>
  <c r="O42" i="8"/>
  <c r="P42" i="8" s="1"/>
  <c r="Q42" i="8" s="1"/>
  <c r="N42" i="8"/>
  <c r="AO41" i="8"/>
  <c r="AL41" i="8"/>
  <c r="AH41" i="8"/>
  <c r="X41" i="8"/>
  <c r="W41" i="8"/>
  <c r="R41" i="8"/>
  <c r="S41" i="8" s="1"/>
  <c r="T41" i="8" s="1"/>
  <c r="U41" i="8" s="1"/>
  <c r="O41" i="8"/>
  <c r="P41" i="8" s="1"/>
  <c r="Q41" i="8" s="1"/>
  <c r="N41" i="8"/>
  <c r="AO40" i="8"/>
  <c r="AL40" i="8"/>
  <c r="AH40" i="8"/>
  <c r="X40" i="8"/>
  <c r="W40" i="8"/>
  <c r="R40" i="8"/>
  <c r="S40" i="8" s="1"/>
  <c r="T40" i="8" s="1"/>
  <c r="U40" i="8" s="1"/>
  <c r="O40" i="8"/>
  <c r="P40" i="8" s="1"/>
  <c r="Q40" i="8" s="1"/>
  <c r="N40" i="8"/>
  <c r="AO39" i="8"/>
  <c r="AL39" i="8"/>
  <c r="AH39" i="8"/>
  <c r="X39" i="8"/>
  <c r="W39" i="8"/>
  <c r="R39" i="8"/>
  <c r="S39" i="8" s="1"/>
  <c r="T39" i="8" s="1"/>
  <c r="U39" i="8" s="1"/>
  <c r="O39" i="8"/>
  <c r="P39" i="8" s="1"/>
  <c r="Q39" i="8" s="1"/>
  <c r="N39" i="8"/>
  <c r="AO38" i="8"/>
  <c r="AL38" i="8"/>
  <c r="AH38" i="8"/>
  <c r="X38" i="8"/>
  <c r="W38" i="8"/>
  <c r="R38" i="8"/>
  <c r="S38" i="8" s="1"/>
  <c r="T38" i="8" s="1"/>
  <c r="U38" i="8" s="1"/>
  <c r="O38" i="8"/>
  <c r="P38" i="8" s="1"/>
  <c r="Q38" i="8" s="1"/>
  <c r="N38" i="8"/>
  <c r="AO37" i="8"/>
  <c r="AL37" i="8"/>
  <c r="AH37" i="8"/>
  <c r="X37" i="8"/>
  <c r="W37" i="8"/>
  <c r="N37" i="8"/>
  <c r="AO36" i="8"/>
  <c r="AL36" i="8"/>
  <c r="AH36" i="8"/>
  <c r="X36" i="8"/>
  <c r="W36" i="8"/>
  <c r="R36" i="8"/>
  <c r="S36" i="8" s="1"/>
  <c r="T36" i="8" s="1"/>
  <c r="U36" i="8" s="1"/>
  <c r="O36" i="8"/>
  <c r="P36" i="8" s="1"/>
  <c r="Q36" i="8" s="1"/>
  <c r="N36" i="8"/>
  <c r="AO35" i="8"/>
  <c r="AL35" i="8"/>
  <c r="AH35" i="8"/>
  <c r="X35" i="8"/>
  <c r="W35" i="8"/>
  <c r="N35" i="8"/>
  <c r="AO34" i="8"/>
  <c r="AL34" i="8"/>
  <c r="AH34" i="8"/>
  <c r="X34" i="8"/>
  <c r="W34" i="8"/>
  <c r="R34" i="8"/>
  <c r="S34" i="8" s="1"/>
  <c r="T34" i="8" s="1"/>
  <c r="U34" i="8" s="1"/>
  <c r="O34" i="8"/>
  <c r="P34" i="8" s="1"/>
  <c r="Q34" i="8" s="1"/>
  <c r="N34" i="8"/>
  <c r="AO33" i="8"/>
  <c r="AL33" i="8"/>
  <c r="AH33" i="8"/>
  <c r="X33" i="8"/>
  <c r="W33" i="8"/>
  <c r="R33" i="8"/>
  <c r="S33" i="8" s="1"/>
  <c r="T33" i="8" s="1"/>
  <c r="U33" i="8" s="1"/>
  <c r="O33" i="8"/>
  <c r="P33" i="8" s="1"/>
  <c r="Q33" i="8" s="1"/>
  <c r="N33" i="8"/>
  <c r="AO32" i="8"/>
  <c r="AL32" i="8"/>
  <c r="AH32" i="8"/>
  <c r="X32" i="8"/>
  <c r="W32" i="8"/>
  <c r="R32" i="8"/>
  <c r="S32" i="8" s="1"/>
  <c r="T32" i="8" s="1"/>
  <c r="U32" i="8" s="1"/>
  <c r="O32" i="8"/>
  <c r="P32" i="8" s="1"/>
  <c r="Q32" i="8" s="1"/>
  <c r="N32" i="8"/>
  <c r="AO31" i="8"/>
  <c r="AL31" i="8"/>
  <c r="AH31" i="8"/>
  <c r="X31" i="8"/>
  <c r="W31" i="8"/>
  <c r="R31" i="8"/>
  <c r="S31" i="8" s="1"/>
  <c r="T31" i="8" s="1"/>
  <c r="U31" i="8" s="1"/>
  <c r="O31" i="8"/>
  <c r="P31" i="8" s="1"/>
  <c r="Q31" i="8" s="1"/>
  <c r="N31" i="8"/>
  <c r="AO30" i="8"/>
  <c r="AL30" i="8"/>
  <c r="AH30" i="8"/>
  <c r="X30" i="8"/>
  <c r="W30" i="8"/>
  <c r="R30" i="8"/>
  <c r="S30" i="8" s="1"/>
  <c r="T30" i="8" s="1"/>
  <c r="U30" i="8" s="1"/>
  <c r="O30" i="8"/>
  <c r="P30" i="8" s="1"/>
  <c r="Q30" i="8" s="1"/>
  <c r="N30" i="8"/>
  <c r="AO29" i="8"/>
  <c r="AL29" i="8"/>
  <c r="AH29" i="8"/>
  <c r="X29" i="8"/>
  <c r="W29" i="8"/>
  <c r="N29" i="8"/>
  <c r="AO28" i="8"/>
  <c r="AL28" i="8"/>
  <c r="AH28" i="8"/>
  <c r="X28" i="8"/>
  <c r="W28" i="8"/>
  <c r="R28" i="8"/>
  <c r="S28" i="8" s="1"/>
  <c r="T28" i="8" s="1"/>
  <c r="U28" i="8" s="1"/>
  <c r="O28" i="8"/>
  <c r="P28" i="8" s="1"/>
  <c r="Q28" i="8" s="1"/>
  <c r="N28" i="8"/>
  <c r="AO27" i="8"/>
  <c r="AL27" i="8"/>
  <c r="AH27" i="8"/>
  <c r="X27" i="8"/>
  <c r="W27" i="8"/>
  <c r="O27" i="8"/>
  <c r="P27" i="8" s="1"/>
  <c r="N27" i="8"/>
  <c r="AA18" i="8"/>
  <c r="AB18" i="8" s="1"/>
  <c r="AC18" i="8" s="1"/>
  <c r="AD18" i="8" s="1"/>
  <c r="AE18" i="8" s="1"/>
  <c r="AF18" i="8" s="1"/>
  <c r="AG18" i="8" s="1"/>
  <c r="AH18" i="8" s="1"/>
  <c r="AI18" i="8" s="1"/>
  <c r="AJ18" i="8" s="1"/>
  <c r="AK18" i="8" s="1"/>
  <c r="AL18" i="8" s="1"/>
  <c r="AM18" i="8" s="1"/>
  <c r="AN18" i="8" s="1"/>
  <c r="AO18" i="8" s="1"/>
  <c r="AP18" i="8" s="1"/>
  <c r="AQ18" i="8" s="1"/>
  <c r="AR18" i="8" s="1"/>
  <c r="AS18" i="8" s="1"/>
  <c r="AT18" i="8" s="1"/>
  <c r="AU18" i="8" s="1"/>
  <c r="AV18" i="8" s="1"/>
  <c r="AW18" i="8" s="1"/>
  <c r="AX18" i="8" s="1"/>
  <c r="M18" i="8"/>
  <c r="N18" i="8" s="1"/>
  <c r="O18" i="8" s="1"/>
  <c r="P18" i="8" s="1"/>
  <c r="Q18" i="8" s="1"/>
  <c r="V18" i="8" s="1"/>
  <c r="W18" i="8" s="1"/>
  <c r="AT17" i="8"/>
  <c r="AR17" i="8"/>
  <c r="AN17" i="8"/>
  <c r="AM17" i="8"/>
  <c r="AK17" i="8"/>
  <c r="AJ17" i="8"/>
  <c r="AA17" i="8"/>
  <c r="Z17" i="8"/>
  <c r="V17" i="8"/>
  <c r="M17" i="8"/>
  <c r="L17" i="8"/>
  <c r="E17" i="8"/>
  <c r="D17" i="8"/>
  <c r="C17" i="8"/>
  <c r="M36" i="2"/>
  <c r="M38" i="2" s="1"/>
  <c r="L36" i="2"/>
  <c r="L38" i="2" s="1"/>
  <c r="K36" i="2"/>
  <c r="K38" i="2" s="1"/>
  <c r="J36" i="2"/>
  <c r="J38" i="2" s="1"/>
  <c r="I36" i="2"/>
  <c r="I38" i="2" s="1"/>
  <c r="H36" i="2"/>
  <c r="H38" i="2" s="1"/>
  <c r="G36" i="2"/>
  <c r="G38" i="2" s="1"/>
  <c r="F36" i="2"/>
  <c r="F38" i="2" s="1"/>
  <c r="D36" i="2"/>
  <c r="D38" i="2" s="1"/>
  <c r="AO195" i="6"/>
  <c r="AL195" i="6"/>
  <c r="AH195" i="6"/>
  <c r="AB195" i="6"/>
  <c r="AB195" i="8" s="1"/>
  <c r="X195" i="6"/>
  <c r="W195" i="6"/>
  <c r="R195" i="6"/>
  <c r="S195" i="6" s="1"/>
  <c r="T195" i="6" s="1"/>
  <c r="U195" i="6" s="1"/>
  <c r="O195" i="6"/>
  <c r="P195" i="6" s="1"/>
  <c r="Q195" i="6" s="1"/>
  <c r="N195" i="6"/>
  <c r="AO194" i="6"/>
  <c r="AL194" i="6"/>
  <c r="AH194" i="6"/>
  <c r="AB194" i="6"/>
  <c r="AB194" i="8" s="1"/>
  <c r="X194" i="6"/>
  <c r="W194" i="6"/>
  <c r="R194" i="6"/>
  <c r="S194" i="6" s="1"/>
  <c r="T194" i="6" s="1"/>
  <c r="U194" i="6" s="1"/>
  <c r="O194" i="6"/>
  <c r="P194" i="6" s="1"/>
  <c r="Q194" i="6" s="1"/>
  <c r="N194" i="6"/>
  <c r="AO193" i="6"/>
  <c r="AL193" i="6"/>
  <c r="AH193" i="6"/>
  <c r="AB193" i="6"/>
  <c r="AB193" i="8" s="1"/>
  <c r="X193" i="6"/>
  <c r="W193" i="6"/>
  <c r="R193" i="6"/>
  <c r="S193" i="6" s="1"/>
  <c r="T193" i="6" s="1"/>
  <c r="U193" i="6" s="1"/>
  <c r="O193" i="6"/>
  <c r="P193" i="6" s="1"/>
  <c r="N193" i="6"/>
  <c r="AO192" i="6"/>
  <c r="AL192" i="6"/>
  <c r="AH192" i="6"/>
  <c r="AB192" i="6"/>
  <c r="AB192" i="8" s="1"/>
  <c r="X192" i="6"/>
  <c r="W192" i="6"/>
  <c r="R192" i="6"/>
  <c r="S192" i="6" s="1"/>
  <c r="T192" i="6" s="1"/>
  <c r="U192" i="6" s="1"/>
  <c r="O192" i="6"/>
  <c r="P192" i="6" s="1"/>
  <c r="Q192" i="6" s="1"/>
  <c r="N192" i="6"/>
  <c r="AO191" i="6"/>
  <c r="AL191" i="6"/>
  <c r="AH191" i="6"/>
  <c r="AB191" i="6"/>
  <c r="AB191" i="8" s="1"/>
  <c r="X191" i="6"/>
  <c r="W191" i="6"/>
  <c r="R191" i="6"/>
  <c r="S191" i="6" s="1"/>
  <c r="T191" i="6" s="1"/>
  <c r="U191" i="6" s="1"/>
  <c r="O191" i="6"/>
  <c r="P191" i="6" s="1"/>
  <c r="Q191" i="6" s="1"/>
  <c r="N191" i="6"/>
  <c r="AO190" i="6"/>
  <c r="AL190" i="6"/>
  <c r="AH190" i="6"/>
  <c r="AB190" i="6"/>
  <c r="AB190" i="8" s="1"/>
  <c r="X190" i="6"/>
  <c r="W190" i="6"/>
  <c r="R190" i="6"/>
  <c r="S190" i="6" s="1"/>
  <c r="T190" i="6" s="1"/>
  <c r="U190" i="6" s="1"/>
  <c r="O190" i="6"/>
  <c r="P190" i="6" s="1"/>
  <c r="Q190" i="6" s="1"/>
  <c r="N190" i="6"/>
  <c r="AO189" i="6"/>
  <c r="AL189" i="6"/>
  <c r="AH189" i="6"/>
  <c r="AB189" i="6"/>
  <c r="AB189" i="8" s="1"/>
  <c r="X189" i="6"/>
  <c r="W189" i="6"/>
  <c r="R189" i="6"/>
  <c r="S189" i="6" s="1"/>
  <c r="T189" i="6" s="1"/>
  <c r="U189" i="6" s="1"/>
  <c r="O189" i="6"/>
  <c r="P189" i="6" s="1"/>
  <c r="Q189" i="6" s="1"/>
  <c r="N189" i="6"/>
  <c r="AO188" i="6"/>
  <c r="AL188" i="6"/>
  <c r="AH188" i="6"/>
  <c r="AB188" i="6"/>
  <c r="AB188" i="8" s="1"/>
  <c r="X188" i="6"/>
  <c r="W188" i="6"/>
  <c r="R188" i="6"/>
  <c r="S188" i="6" s="1"/>
  <c r="T188" i="6" s="1"/>
  <c r="U188" i="6" s="1"/>
  <c r="O188" i="6"/>
  <c r="P188" i="6" s="1"/>
  <c r="Q188" i="6" s="1"/>
  <c r="N188" i="6"/>
  <c r="AO187" i="6"/>
  <c r="AL187" i="6"/>
  <c r="AH187" i="6"/>
  <c r="AB187" i="6"/>
  <c r="AB187" i="8" s="1"/>
  <c r="X187" i="6"/>
  <c r="W187" i="6"/>
  <c r="R187" i="6"/>
  <c r="S187" i="6" s="1"/>
  <c r="T187" i="6" s="1"/>
  <c r="U187" i="6" s="1"/>
  <c r="O187" i="6"/>
  <c r="P187" i="6" s="1"/>
  <c r="Q187" i="6" s="1"/>
  <c r="N187" i="6"/>
  <c r="AO186" i="6"/>
  <c r="AL186" i="6"/>
  <c r="AH186" i="6"/>
  <c r="AB186" i="6"/>
  <c r="AB186" i="8" s="1"/>
  <c r="X186" i="6"/>
  <c r="W186" i="6"/>
  <c r="R186" i="6"/>
  <c r="S186" i="6" s="1"/>
  <c r="T186" i="6" s="1"/>
  <c r="U186" i="6" s="1"/>
  <c r="O186" i="6"/>
  <c r="P186" i="6" s="1"/>
  <c r="Q186" i="6" s="1"/>
  <c r="N186" i="6"/>
  <c r="AO185" i="6"/>
  <c r="AL185" i="6"/>
  <c r="AH185" i="6"/>
  <c r="AB185" i="6"/>
  <c r="AB185" i="8" s="1"/>
  <c r="X185" i="6"/>
  <c r="W185" i="6"/>
  <c r="R185" i="6"/>
  <c r="S185" i="6" s="1"/>
  <c r="T185" i="6" s="1"/>
  <c r="U185" i="6" s="1"/>
  <c r="O185" i="6"/>
  <c r="P185" i="6" s="1"/>
  <c r="N185" i="6"/>
  <c r="AO184" i="6"/>
  <c r="AL184" i="6"/>
  <c r="AH184" i="6"/>
  <c r="AB184" i="6"/>
  <c r="AB184" i="8" s="1"/>
  <c r="X184" i="6"/>
  <c r="W184" i="6"/>
  <c r="R184" i="6"/>
  <c r="S184" i="6" s="1"/>
  <c r="T184" i="6" s="1"/>
  <c r="U184" i="6" s="1"/>
  <c r="O184" i="6"/>
  <c r="P184" i="6" s="1"/>
  <c r="N184" i="6"/>
  <c r="AO183" i="6"/>
  <c r="AL183" i="6"/>
  <c r="AH183" i="6"/>
  <c r="AB183" i="6"/>
  <c r="AB183" i="8" s="1"/>
  <c r="X183" i="6"/>
  <c r="W183" i="6"/>
  <c r="R183" i="6"/>
  <c r="S183" i="6" s="1"/>
  <c r="T183" i="6" s="1"/>
  <c r="U183" i="6" s="1"/>
  <c r="O183" i="6"/>
  <c r="P183" i="6" s="1"/>
  <c r="Q183" i="6" s="1"/>
  <c r="N183" i="6"/>
  <c r="AO182" i="6"/>
  <c r="AL182" i="6"/>
  <c r="AH182" i="6"/>
  <c r="AB182" i="6"/>
  <c r="AB182" i="8" s="1"/>
  <c r="X182" i="6"/>
  <c r="W182" i="6"/>
  <c r="R182" i="6"/>
  <c r="S182" i="6" s="1"/>
  <c r="T182" i="6" s="1"/>
  <c r="U182" i="6" s="1"/>
  <c r="O182" i="6"/>
  <c r="P182" i="6" s="1"/>
  <c r="Q182" i="6" s="1"/>
  <c r="N182" i="6"/>
  <c r="AO181" i="6"/>
  <c r="AL181" i="6"/>
  <c r="AH181" i="6"/>
  <c r="AB181" i="6"/>
  <c r="AB181" i="8" s="1"/>
  <c r="X181" i="6"/>
  <c r="W181" i="6"/>
  <c r="R181" i="6"/>
  <c r="S181" i="6" s="1"/>
  <c r="T181" i="6" s="1"/>
  <c r="U181" i="6" s="1"/>
  <c r="O181" i="6"/>
  <c r="P181" i="6" s="1"/>
  <c r="Q181" i="6" s="1"/>
  <c r="N181" i="6"/>
  <c r="AO180" i="6"/>
  <c r="AL180" i="6"/>
  <c r="AH180" i="6"/>
  <c r="AB180" i="6"/>
  <c r="AB180" i="8" s="1"/>
  <c r="X180" i="6"/>
  <c r="W180" i="6"/>
  <c r="R180" i="6"/>
  <c r="S180" i="6" s="1"/>
  <c r="T180" i="6" s="1"/>
  <c r="U180" i="6" s="1"/>
  <c r="O180" i="6"/>
  <c r="P180" i="6" s="1"/>
  <c r="Q180" i="6" s="1"/>
  <c r="N180" i="6"/>
  <c r="AO179" i="6"/>
  <c r="AL179" i="6"/>
  <c r="AH179" i="6"/>
  <c r="AB179" i="6"/>
  <c r="AB179" i="8" s="1"/>
  <c r="X179" i="6"/>
  <c r="W179" i="6"/>
  <c r="R179" i="6"/>
  <c r="S179" i="6" s="1"/>
  <c r="T179" i="6" s="1"/>
  <c r="U179" i="6" s="1"/>
  <c r="O179" i="6"/>
  <c r="P179" i="6" s="1"/>
  <c r="Q179" i="6" s="1"/>
  <c r="N179" i="6"/>
  <c r="AO178" i="6"/>
  <c r="AL178" i="6"/>
  <c r="AH178" i="6"/>
  <c r="AB178" i="6"/>
  <c r="AB178" i="8" s="1"/>
  <c r="X178" i="6"/>
  <c r="W178" i="6"/>
  <c r="R178" i="6"/>
  <c r="S178" i="6" s="1"/>
  <c r="T178" i="6" s="1"/>
  <c r="U178" i="6" s="1"/>
  <c r="O178" i="6"/>
  <c r="P178" i="6" s="1"/>
  <c r="Q178" i="6" s="1"/>
  <c r="N178" i="6"/>
  <c r="AO177" i="6"/>
  <c r="AL177" i="6"/>
  <c r="AH177" i="6"/>
  <c r="AB177" i="6"/>
  <c r="AB177" i="8" s="1"/>
  <c r="X177" i="6"/>
  <c r="W177" i="6"/>
  <c r="R177" i="6"/>
  <c r="S177" i="6" s="1"/>
  <c r="T177" i="6" s="1"/>
  <c r="U177" i="6" s="1"/>
  <c r="O177" i="6"/>
  <c r="P177" i="6" s="1"/>
  <c r="Q177" i="6" s="1"/>
  <c r="N177" i="6"/>
  <c r="AO176" i="6"/>
  <c r="AL176" i="6"/>
  <c r="AH176" i="6"/>
  <c r="AB176" i="6"/>
  <c r="AB176" i="8" s="1"/>
  <c r="X176" i="6"/>
  <c r="W176" i="6"/>
  <c r="R176" i="6"/>
  <c r="S176" i="6" s="1"/>
  <c r="T176" i="6" s="1"/>
  <c r="U176" i="6" s="1"/>
  <c r="O176" i="6"/>
  <c r="P176" i="6" s="1"/>
  <c r="N176" i="6"/>
  <c r="AO175" i="6"/>
  <c r="AL175" i="6"/>
  <c r="AH175" i="6"/>
  <c r="AB175" i="6"/>
  <c r="AB175" i="8" s="1"/>
  <c r="X175" i="6"/>
  <c r="W175" i="6"/>
  <c r="R175" i="6"/>
  <c r="S175" i="6" s="1"/>
  <c r="T175" i="6" s="1"/>
  <c r="U175" i="6" s="1"/>
  <c r="O175" i="6"/>
  <c r="P175" i="6" s="1"/>
  <c r="Q175" i="6" s="1"/>
  <c r="N175" i="6"/>
  <c r="AO174" i="6"/>
  <c r="AL174" i="6"/>
  <c r="AH174" i="6"/>
  <c r="AB174" i="6"/>
  <c r="AB174" i="8" s="1"/>
  <c r="X174" i="6"/>
  <c r="W174" i="6"/>
  <c r="R174" i="6"/>
  <c r="S174" i="6" s="1"/>
  <c r="T174" i="6" s="1"/>
  <c r="U174" i="6" s="1"/>
  <c r="O174" i="6"/>
  <c r="P174" i="6" s="1"/>
  <c r="Q174" i="6" s="1"/>
  <c r="N174" i="6"/>
  <c r="AO173" i="6"/>
  <c r="AL173" i="6"/>
  <c r="AH173" i="6"/>
  <c r="AB173" i="6"/>
  <c r="AB173" i="8" s="1"/>
  <c r="X173" i="6"/>
  <c r="W173" i="6"/>
  <c r="R173" i="6"/>
  <c r="S173" i="6" s="1"/>
  <c r="T173" i="6" s="1"/>
  <c r="U173" i="6" s="1"/>
  <c r="O173" i="6"/>
  <c r="P173" i="6" s="1"/>
  <c r="Q173" i="6" s="1"/>
  <c r="N173" i="6"/>
  <c r="AO172" i="6"/>
  <c r="AL172" i="6"/>
  <c r="AH172" i="6"/>
  <c r="AB172" i="6"/>
  <c r="AB172" i="8" s="1"/>
  <c r="X172" i="6"/>
  <c r="W172" i="6"/>
  <c r="R172" i="6"/>
  <c r="S172" i="6" s="1"/>
  <c r="T172" i="6" s="1"/>
  <c r="U172" i="6" s="1"/>
  <c r="O172" i="6"/>
  <c r="P172" i="6" s="1"/>
  <c r="Q172" i="6" s="1"/>
  <c r="N172" i="6"/>
  <c r="AO171" i="6"/>
  <c r="AL171" i="6"/>
  <c r="AH171" i="6"/>
  <c r="AB171" i="6"/>
  <c r="AB171" i="8" s="1"/>
  <c r="X171" i="6"/>
  <c r="W171" i="6"/>
  <c r="R171" i="6"/>
  <c r="S171" i="6" s="1"/>
  <c r="T171" i="6" s="1"/>
  <c r="U171" i="6" s="1"/>
  <c r="O171" i="6"/>
  <c r="P171" i="6" s="1"/>
  <c r="Q171" i="6" s="1"/>
  <c r="N171" i="6"/>
  <c r="AO170" i="6"/>
  <c r="AL170" i="6"/>
  <c r="AH170" i="6"/>
  <c r="AB170" i="6"/>
  <c r="AB170" i="8" s="1"/>
  <c r="X170" i="6"/>
  <c r="W170" i="6"/>
  <c r="R170" i="6"/>
  <c r="S170" i="6" s="1"/>
  <c r="T170" i="6" s="1"/>
  <c r="U170" i="6" s="1"/>
  <c r="O170" i="6"/>
  <c r="P170" i="6" s="1"/>
  <c r="Q170" i="6" s="1"/>
  <c r="N170" i="6"/>
  <c r="AO169" i="6"/>
  <c r="AL169" i="6"/>
  <c r="AH169" i="6"/>
  <c r="AB169" i="6"/>
  <c r="AB169" i="8" s="1"/>
  <c r="X169" i="6"/>
  <c r="W169" i="6"/>
  <c r="R169" i="6"/>
  <c r="S169" i="6" s="1"/>
  <c r="T169" i="6" s="1"/>
  <c r="U169" i="6" s="1"/>
  <c r="O169" i="6"/>
  <c r="P169" i="6" s="1"/>
  <c r="Q169" i="6" s="1"/>
  <c r="N169" i="6"/>
  <c r="AO168" i="6"/>
  <c r="AL168" i="6"/>
  <c r="AH168" i="6"/>
  <c r="AB168" i="6"/>
  <c r="AB168" i="8" s="1"/>
  <c r="X168" i="6"/>
  <c r="W168" i="6"/>
  <c r="R168" i="6"/>
  <c r="S168" i="6" s="1"/>
  <c r="T168" i="6" s="1"/>
  <c r="U168" i="6" s="1"/>
  <c r="O168" i="6"/>
  <c r="P168" i="6" s="1"/>
  <c r="Q168" i="6" s="1"/>
  <c r="N168" i="6"/>
  <c r="AO167" i="6"/>
  <c r="AL167" i="6"/>
  <c r="AH167" i="6"/>
  <c r="AB167" i="6"/>
  <c r="AB167" i="8" s="1"/>
  <c r="X167" i="6"/>
  <c r="W167" i="6"/>
  <c r="R167" i="6"/>
  <c r="S167" i="6" s="1"/>
  <c r="T167" i="6" s="1"/>
  <c r="U167" i="6" s="1"/>
  <c r="O167" i="6"/>
  <c r="P167" i="6" s="1"/>
  <c r="Q167" i="6" s="1"/>
  <c r="N167" i="6"/>
  <c r="AO166" i="6"/>
  <c r="AL166" i="6"/>
  <c r="AH166" i="6"/>
  <c r="AB166" i="6"/>
  <c r="AB166" i="8" s="1"/>
  <c r="X166" i="6"/>
  <c r="W166" i="6"/>
  <c r="R166" i="6"/>
  <c r="S166" i="6" s="1"/>
  <c r="T166" i="6" s="1"/>
  <c r="U166" i="6" s="1"/>
  <c r="O166" i="6"/>
  <c r="P166" i="6" s="1"/>
  <c r="Q166" i="6" s="1"/>
  <c r="N166" i="6"/>
  <c r="AO165" i="6"/>
  <c r="AL165" i="6"/>
  <c r="AH165" i="6"/>
  <c r="AB165" i="6"/>
  <c r="AB165" i="8" s="1"/>
  <c r="X165" i="6"/>
  <c r="W165" i="6"/>
  <c r="R165" i="6"/>
  <c r="S165" i="6" s="1"/>
  <c r="T165" i="6" s="1"/>
  <c r="U165" i="6" s="1"/>
  <c r="O165" i="6"/>
  <c r="P165" i="6" s="1"/>
  <c r="N165" i="6"/>
  <c r="AO164" i="6"/>
  <c r="AL164" i="6"/>
  <c r="AH164" i="6"/>
  <c r="AB164" i="6"/>
  <c r="AB164" i="8" s="1"/>
  <c r="X164" i="6"/>
  <c r="W164" i="6"/>
  <c r="R164" i="6"/>
  <c r="S164" i="6" s="1"/>
  <c r="T164" i="6" s="1"/>
  <c r="U164" i="6" s="1"/>
  <c r="O164" i="6"/>
  <c r="P164" i="6" s="1"/>
  <c r="Q164" i="6" s="1"/>
  <c r="N164" i="6"/>
  <c r="AO163" i="6"/>
  <c r="AL163" i="6"/>
  <c r="AH163" i="6"/>
  <c r="AB163" i="6"/>
  <c r="AB163" i="8" s="1"/>
  <c r="X163" i="6"/>
  <c r="W163" i="6"/>
  <c r="R163" i="6"/>
  <c r="S163" i="6" s="1"/>
  <c r="T163" i="6" s="1"/>
  <c r="U163" i="6" s="1"/>
  <c r="O163" i="6"/>
  <c r="P163" i="6" s="1"/>
  <c r="Q163" i="6" s="1"/>
  <c r="N163" i="6"/>
  <c r="AO162" i="6"/>
  <c r="AL162" i="6"/>
  <c r="AH162" i="6"/>
  <c r="AB162" i="6"/>
  <c r="AB162" i="8" s="1"/>
  <c r="X162" i="6"/>
  <c r="W162" i="6"/>
  <c r="R162" i="6"/>
  <c r="S162" i="6" s="1"/>
  <c r="T162" i="6" s="1"/>
  <c r="U162" i="6" s="1"/>
  <c r="O162" i="6"/>
  <c r="P162" i="6" s="1"/>
  <c r="N162" i="6"/>
  <c r="AO161" i="6"/>
  <c r="AL161" i="6"/>
  <c r="AH161" i="6"/>
  <c r="AB161" i="6"/>
  <c r="AB161" i="8" s="1"/>
  <c r="X161" i="6"/>
  <c r="W161" i="6"/>
  <c r="R161" i="6"/>
  <c r="S161" i="6" s="1"/>
  <c r="T161" i="6" s="1"/>
  <c r="U161" i="6" s="1"/>
  <c r="O161" i="6"/>
  <c r="P161" i="6" s="1"/>
  <c r="Q161" i="6" s="1"/>
  <c r="N161" i="6"/>
  <c r="AO160" i="6"/>
  <c r="AL160" i="6"/>
  <c r="AH160" i="6"/>
  <c r="AB160" i="6"/>
  <c r="AB160" i="8" s="1"/>
  <c r="X160" i="6"/>
  <c r="W160" i="6"/>
  <c r="R160" i="6"/>
  <c r="S160" i="6" s="1"/>
  <c r="T160" i="6" s="1"/>
  <c r="U160" i="6" s="1"/>
  <c r="O160" i="6"/>
  <c r="P160" i="6" s="1"/>
  <c r="Q160" i="6" s="1"/>
  <c r="N160" i="6"/>
  <c r="AO159" i="6"/>
  <c r="AL159" i="6"/>
  <c r="AH159" i="6"/>
  <c r="AB159" i="6"/>
  <c r="AB159" i="8" s="1"/>
  <c r="X159" i="6"/>
  <c r="W159" i="6"/>
  <c r="R159" i="6"/>
  <c r="S159" i="6" s="1"/>
  <c r="T159" i="6" s="1"/>
  <c r="U159" i="6" s="1"/>
  <c r="O159" i="6"/>
  <c r="P159" i="6" s="1"/>
  <c r="Q159" i="6" s="1"/>
  <c r="N159" i="6"/>
  <c r="AO158" i="6"/>
  <c r="AL158" i="6"/>
  <c r="AH158" i="6"/>
  <c r="AB158" i="6"/>
  <c r="AB158" i="8" s="1"/>
  <c r="X158" i="6"/>
  <c r="W158" i="6"/>
  <c r="R158" i="6"/>
  <c r="S158" i="6" s="1"/>
  <c r="T158" i="6" s="1"/>
  <c r="U158" i="6" s="1"/>
  <c r="O158" i="6"/>
  <c r="P158" i="6" s="1"/>
  <c r="N158" i="6"/>
  <c r="AO157" i="6"/>
  <c r="AL157" i="6"/>
  <c r="AH157" i="6"/>
  <c r="AB157" i="6"/>
  <c r="AB157" i="8" s="1"/>
  <c r="X157" i="6"/>
  <c r="W157" i="6"/>
  <c r="R157" i="6"/>
  <c r="S157" i="6" s="1"/>
  <c r="T157" i="6" s="1"/>
  <c r="U157" i="6" s="1"/>
  <c r="O157" i="6"/>
  <c r="P157" i="6" s="1"/>
  <c r="N157" i="6"/>
  <c r="AO156" i="6"/>
  <c r="AL156" i="6"/>
  <c r="AH156" i="6"/>
  <c r="AB156" i="6"/>
  <c r="AB156" i="8" s="1"/>
  <c r="X156" i="6"/>
  <c r="W156" i="6"/>
  <c r="R156" i="6"/>
  <c r="S156" i="6" s="1"/>
  <c r="T156" i="6" s="1"/>
  <c r="U156" i="6" s="1"/>
  <c r="O156" i="6"/>
  <c r="P156" i="6" s="1"/>
  <c r="Q156" i="6" s="1"/>
  <c r="N156" i="6"/>
  <c r="AO155" i="6"/>
  <c r="AL155" i="6"/>
  <c r="AH155" i="6"/>
  <c r="AB155" i="6"/>
  <c r="AB155" i="8" s="1"/>
  <c r="X155" i="6"/>
  <c r="W155" i="6"/>
  <c r="R155" i="6"/>
  <c r="S155" i="6" s="1"/>
  <c r="T155" i="6" s="1"/>
  <c r="U155" i="6" s="1"/>
  <c r="O155" i="6"/>
  <c r="P155" i="6" s="1"/>
  <c r="Q155" i="6" s="1"/>
  <c r="N155" i="6"/>
  <c r="AO154" i="6"/>
  <c r="AL154" i="6"/>
  <c r="AH154" i="6"/>
  <c r="AB154" i="6"/>
  <c r="AB154" i="8" s="1"/>
  <c r="X154" i="6"/>
  <c r="W154" i="6"/>
  <c r="R154" i="6"/>
  <c r="S154" i="6" s="1"/>
  <c r="T154" i="6" s="1"/>
  <c r="U154" i="6" s="1"/>
  <c r="O154" i="6"/>
  <c r="P154" i="6" s="1"/>
  <c r="Q154" i="6" s="1"/>
  <c r="N154" i="6"/>
  <c r="AO153" i="6"/>
  <c r="AL153" i="6"/>
  <c r="AH153" i="6"/>
  <c r="AB153" i="6"/>
  <c r="AB153" i="8" s="1"/>
  <c r="X153" i="6"/>
  <c r="W153" i="6"/>
  <c r="R153" i="6"/>
  <c r="S153" i="6" s="1"/>
  <c r="T153" i="6" s="1"/>
  <c r="U153" i="6" s="1"/>
  <c r="O153" i="6"/>
  <c r="P153" i="6" s="1"/>
  <c r="Q153" i="6" s="1"/>
  <c r="N153" i="6"/>
  <c r="AO152" i="6"/>
  <c r="AL152" i="6"/>
  <c r="AH152" i="6"/>
  <c r="AB152" i="6"/>
  <c r="AB152" i="8" s="1"/>
  <c r="X152" i="6"/>
  <c r="W152" i="6"/>
  <c r="R152" i="6"/>
  <c r="S152" i="6" s="1"/>
  <c r="T152" i="6" s="1"/>
  <c r="U152" i="6" s="1"/>
  <c r="O152" i="6"/>
  <c r="P152" i="6" s="1"/>
  <c r="N152" i="6"/>
  <c r="AO151" i="6"/>
  <c r="AL151" i="6"/>
  <c r="AH151" i="6"/>
  <c r="AB151" i="6"/>
  <c r="AB151" i="8" s="1"/>
  <c r="X151" i="6"/>
  <c r="W151" i="6"/>
  <c r="R151" i="6"/>
  <c r="S151" i="6" s="1"/>
  <c r="T151" i="6" s="1"/>
  <c r="U151" i="6" s="1"/>
  <c r="O151" i="6"/>
  <c r="P151" i="6" s="1"/>
  <c r="Q151" i="6" s="1"/>
  <c r="N151" i="6"/>
  <c r="AO150" i="6"/>
  <c r="AL150" i="6"/>
  <c r="AH150" i="6"/>
  <c r="AB150" i="6"/>
  <c r="AB150" i="8" s="1"/>
  <c r="X150" i="6"/>
  <c r="W150" i="6"/>
  <c r="R150" i="6"/>
  <c r="S150" i="6" s="1"/>
  <c r="T150" i="6" s="1"/>
  <c r="U150" i="6" s="1"/>
  <c r="O150" i="6"/>
  <c r="P150" i="6" s="1"/>
  <c r="N150" i="6"/>
  <c r="AO149" i="6"/>
  <c r="AL149" i="6"/>
  <c r="AH149" i="6"/>
  <c r="AB149" i="6"/>
  <c r="AB149" i="8" s="1"/>
  <c r="X149" i="6"/>
  <c r="W149" i="6"/>
  <c r="R149" i="6"/>
  <c r="S149" i="6" s="1"/>
  <c r="T149" i="6" s="1"/>
  <c r="U149" i="6" s="1"/>
  <c r="O149" i="6"/>
  <c r="P149" i="6" s="1"/>
  <c r="N149" i="6"/>
  <c r="AO148" i="6"/>
  <c r="AL148" i="6"/>
  <c r="AH148" i="6"/>
  <c r="AB148" i="6"/>
  <c r="AB148" i="8" s="1"/>
  <c r="X148" i="6"/>
  <c r="W148" i="6"/>
  <c r="R148" i="6"/>
  <c r="S148" i="6" s="1"/>
  <c r="T148" i="6" s="1"/>
  <c r="U148" i="6" s="1"/>
  <c r="O148" i="6"/>
  <c r="P148" i="6" s="1"/>
  <c r="Q148" i="6" s="1"/>
  <c r="N148" i="6"/>
  <c r="AO147" i="6"/>
  <c r="AL147" i="6"/>
  <c r="AH147" i="6"/>
  <c r="AB147" i="6"/>
  <c r="AB147" i="8" s="1"/>
  <c r="X147" i="6"/>
  <c r="W147" i="6"/>
  <c r="R147" i="6"/>
  <c r="S147" i="6" s="1"/>
  <c r="T147" i="6" s="1"/>
  <c r="U147" i="6" s="1"/>
  <c r="O147" i="6"/>
  <c r="P147" i="6" s="1"/>
  <c r="Q147" i="6" s="1"/>
  <c r="N147" i="6"/>
  <c r="AO146" i="6"/>
  <c r="AL146" i="6"/>
  <c r="AH146" i="6"/>
  <c r="AB146" i="6"/>
  <c r="AB146" i="8" s="1"/>
  <c r="X146" i="6"/>
  <c r="W146" i="6"/>
  <c r="R146" i="6"/>
  <c r="S146" i="6" s="1"/>
  <c r="T146" i="6" s="1"/>
  <c r="U146" i="6" s="1"/>
  <c r="O146" i="6"/>
  <c r="P146" i="6" s="1"/>
  <c r="Q146" i="6" s="1"/>
  <c r="N146" i="6"/>
  <c r="AO145" i="6"/>
  <c r="AL145" i="6"/>
  <c r="AH145" i="6"/>
  <c r="AB145" i="6"/>
  <c r="AB145" i="8" s="1"/>
  <c r="X145" i="6"/>
  <c r="W145" i="6"/>
  <c r="R145" i="6"/>
  <c r="S145" i="6" s="1"/>
  <c r="T145" i="6" s="1"/>
  <c r="U145" i="6" s="1"/>
  <c r="O145" i="6"/>
  <c r="P145" i="6" s="1"/>
  <c r="Q145" i="6" s="1"/>
  <c r="N145" i="6"/>
  <c r="AO144" i="6"/>
  <c r="AL144" i="6"/>
  <c r="AH144" i="6"/>
  <c r="AB144" i="6"/>
  <c r="AB144" i="8" s="1"/>
  <c r="X144" i="6"/>
  <c r="W144" i="6"/>
  <c r="R144" i="6"/>
  <c r="S144" i="6" s="1"/>
  <c r="T144" i="6" s="1"/>
  <c r="U144" i="6" s="1"/>
  <c r="O144" i="6"/>
  <c r="P144" i="6" s="1"/>
  <c r="Q144" i="6" s="1"/>
  <c r="N144" i="6"/>
  <c r="AO143" i="6"/>
  <c r="AL143" i="6"/>
  <c r="AH143" i="6"/>
  <c r="AB143" i="6"/>
  <c r="AB143" i="8" s="1"/>
  <c r="X143" i="6"/>
  <c r="W143" i="6"/>
  <c r="R143" i="6"/>
  <c r="S143" i="6" s="1"/>
  <c r="T143" i="6" s="1"/>
  <c r="U143" i="6" s="1"/>
  <c r="O143" i="6"/>
  <c r="P143" i="6" s="1"/>
  <c r="Q143" i="6" s="1"/>
  <c r="N143" i="6"/>
  <c r="AO142" i="6"/>
  <c r="AL142" i="6"/>
  <c r="AH142" i="6"/>
  <c r="AB142" i="6"/>
  <c r="AB142" i="8" s="1"/>
  <c r="X142" i="6"/>
  <c r="W142" i="6"/>
  <c r="R142" i="6"/>
  <c r="S142" i="6" s="1"/>
  <c r="T142" i="6" s="1"/>
  <c r="U142" i="6" s="1"/>
  <c r="O142" i="6"/>
  <c r="P142" i="6" s="1"/>
  <c r="Q142" i="6" s="1"/>
  <c r="N142" i="6"/>
  <c r="AO141" i="6"/>
  <c r="AL141" i="6"/>
  <c r="AH141" i="6"/>
  <c r="AB141" i="6"/>
  <c r="AB141" i="8" s="1"/>
  <c r="X141" i="6"/>
  <c r="W141" i="6"/>
  <c r="R141" i="6"/>
  <c r="S141" i="6" s="1"/>
  <c r="T141" i="6" s="1"/>
  <c r="U141" i="6" s="1"/>
  <c r="O141" i="6"/>
  <c r="P141" i="6" s="1"/>
  <c r="Q141" i="6" s="1"/>
  <c r="N141" i="6"/>
  <c r="AO140" i="6"/>
  <c r="AL140" i="6"/>
  <c r="AH140" i="6"/>
  <c r="AB140" i="6"/>
  <c r="AB140" i="8" s="1"/>
  <c r="X140" i="6"/>
  <c r="W140" i="6"/>
  <c r="R140" i="6"/>
  <c r="S140" i="6" s="1"/>
  <c r="T140" i="6" s="1"/>
  <c r="U140" i="6" s="1"/>
  <c r="O140" i="6"/>
  <c r="P140" i="6" s="1"/>
  <c r="Q140" i="6" s="1"/>
  <c r="N140" i="6"/>
  <c r="AO139" i="6"/>
  <c r="AL139" i="6"/>
  <c r="AH139" i="6"/>
  <c r="AB139" i="6"/>
  <c r="AB139" i="8" s="1"/>
  <c r="X139" i="6"/>
  <c r="W139" i="6"/>
  <c r="R139" i="6"/>
  <c r="S139" i="6" s="1"/>
  <c r="T139" i="6" s="1"/>
  <c r="U139" i="6" s="1"/>
  <c r="O139" i="6"/>
  <c r="P139" i="6" s="1"/>
  <c r="N139" i="6"/>
  <c r="AO138" i="6"/>
  <c r="AL138" i="6"/>
  <c r="AH138" i="6"/>
  <c r="AB138" i="6"/>
  <c r="AB138" i="8" s="1"/>
  <c r="X138" i="6"/>
  <c r="W138" i="6"/>
  <c r="R138" i="6"/>
  <c r="S138" i="6" s="1"/>
  <c r="T138" i="6" s="1"/>
  <c r="U138" i="6" s="1"/>
  <c r="O138" i="6"/>
  <c r="P138" i="6" s="1"/>
  <c r="Q138" i="6" s="1"/>
  <c r="N138" i="6"/>
  <c r="AO137" i="6"/>
  <c r="AL137" i="6"/>
  <c r="AH137" i="6"/>
  <c r="AB137" i="6"/>
  <c r="AB137" i="8" s="1"/>
  <c r="X137" i="6"/>
  <c r="W137" i="6"/>
  <c r="R137" i="6"/>
  <c r="S137" i="6" s="1"/>
  <c r="T137" i="6" s="1"/>
  <c r="U137" i="6" s="1"/>
  <c r="O137" i="6"/>
  <c r="P137" i="6" s="1"/>
  <c r="Q137" i="6" s="1"/>
  <c r="N137" i="6"/>
  <c r="AO136" i="6"/>
  <c r="AL136" i="6"/>
  <c r="AH136" i="6"/>
  <c r="AB136" i="6"/>
  <c r="AB136" i="8" s="1"/>
  <c r="X136" i="6"/>
  <c r="W136" i="6"/>
  <c r="R136" i="6"/>
  <c r="S136" i="6" s="1"/>
  <c r="T136" i="6" s="1"/>
  <c r="U136" i="6" s="1"/>
  <c r="O136" i="6"/>
  <c r="P136" i="6" s="1"/>
  <c r="Q136" i="6" s="1"/>
  <c r="N136" i="6"/>
  <c r="AO135" i="6"/>
  <c r="AL135" i="6"/>
  <c r="AH135" i="6"/>
  <c r="AB135" i="6"/>
  <c r="AB135" i="8" s="1"/>
  <c r="X135" i="6"/>
  <c r="W135" i="6"/>
  <c r="R135" i="6"/>
  <c r="S135" i="6" s="1"/>
  <c r="T135" i="6" s="1"/>
  <c r="U135" i="6" s="1"/>
  <c r="O135" i="6"/>
  <c r="P135" i="6" s="1"/>
  <c r="Q135" i="6" s="1"/>
  <c r="N135" i="6"/>
  <c r="AO134" i="6"/>
  <c r="AL134" i="6"/>
  <c r="AH134" i="6"/>
  <c r="AB134" i="6"/>
  <c r="AB134" i="8" s="1"/>
  <c r="X134" i="6"/>
  <c r="W134" i="6"/>
  <c r="R134" i="6"/>
  <c r="S134" i="6" s="1"/>
  <c r="T134" i="6" s="1"/>
  <c r="U134" i="6" s="1"/>
  <c r="O134" i="6"/>
  <c r="P134" i="6" s="1"/>
  <c r="Q134" i="6" s="1"/>
  <c r="N134" i="6"/>
  <c r="AO133" i="6"/>
  <c r="AL133" i="6"/>
  <c r="AH133" i="6"/>
  <c r="AB133" i="6"/>
  <c r="AB133" i="8" s="1"/>
  <c r="X133" i="6"/>
  <c r="W133" i="6"/>
  <c r="R133" i="6"/>
  <c r="S133" i="6" s="1"/>
  <c r="T133" i="6" s="1"/>
  <c r="U133" i="6" s="1"/>
  <c r="O133" i="6"/>
  <c r="P133" i="6" s="1"/>
  <c r="Q133" i="6" s="1"/>
  <c r="N133" i="6"/>
  <c r="AO132" i="6"/>
  <c r="AL132" i="6"/>
  <c r="AH132" i="6"/>
  <c r="AB132" i="6"/>
  <c r="AB132" i="8" s="1"/>
  <c r="X132" i="6"/>
  <c r="W132" i="6"/>
  <c r="R132" i="6"/>
  <c r="S132" i="6" s="1"/>
  <c r="T132" i="6" s="1"/>
  <c r="U132" i="6" s="1"/>
  <c r="O132" i="6"/>
  <c r="P132" i="6" s="1"/>
  <c r="Q132" i="6" s="1"/>
  <c r="N132" i="6"/>
  <c r="AO131" i="6"/>
  <c r="AL131" i="6"/>
  <c r="AH131" i="6"/>
  <c r="AB131" i="6"/>
  <c r="AB131" i="8" s="1"/>
  <c r="X131" i="6"/>
  <c r="W131" i="6"/>
  <c r="R131" i="6"/>
  <c r="S131" i="6" s="1"/>
  <c r="T131" i="6" s="1"/>
  <c r="U131" i="6" s="1"/>
  <c r="O131" i="6"/>
  <c r="P131" i="6" s="1"/>
  <c r="N131" i="6"/>
  <c r="AO130" i="6"/>
  <c r="AL130" i="6"/>
  <c r="AH130" i="6"/>
  <c r="AB130" i="6"/>
  <c r="AB130" i="8" s="1"/>
  <c r="X130" i="6"/>
  <c r="W130" i="6"/>
  <c r="R130" i="6"/>
  <c r="S130" i="6" s="1"/>
  <c r="T130" i="6" s="1"/>
  <c r="U130" i="6" s="1"/>
  <c r="O130" i="6"/>
  <c r="P130" i="6" s="1"/>
  <c r="Q130" i="6" s="1"/>
  <c r="N130" i="6"/>
  <c r="AO129" i="6"/>
  <c r="AL129" i="6"/>
  <c r="AH129" i="6"/>
  <c r="AB129" i="6"/>
  <c r="AB129" i="8" s="1"/>
  <c r="X129" i="6"/>
  <c r="W129" i="6"/>
  <c r="R129" i="6"/>
  <c r="S129" i="6" s="1"/>
  <c r="T129" i="6" s="1"/>
  <c r="U129" i="6" s="1"/>
  <c r="O129" i="6"/>
  <c r="P129" i="6" s="1"/>
  <c r="Q129" i="6" s="1"/>
  <c r="N129" i="6"/>
  <c r="AO128" i="6"/>
  <c r="AL128" i="6"/>
  <c r="AH128" i="6"/>
  <c r="AB128" i="6"/>
  <c r="AB128" i="8" s="1"/>
  <c r="X128" i="6"/>
  <c r="W128" i="6"/>
  <c r="R128" i="6"/>
  <c r="S128" i="6" s="1"/>
  <c r="T128" i="6" s="1"/>
  <c r="U128" i="6" s="1"/>
  <c r="O128" i="6"/>
  <c r="P128" i="6" s="1"/>
  <c r="Q128" i="6" s="1"/>
  <c r="N128" i="6"/>
  <c r="AO127" i="6"/>
  <c r="AL127" i="6"/>
  <c r="AH127" i="6"/>
  <c r="AB127" i="6"/>
  <c r="AB127" i="8" s="1"/>
  <c r="X127" i="6"/>
  <c r="W127" i="6"/>
  <c r="R127" i="6"/>
  <c r="S127" i="6" s="1"/>
  <c r="T127" i="6" s="1"/>
  <c r="U127" i="6" s="1"/>
  <c r="O127" i="6"/>
  <c r="P127" i="6" s="1"/>
  <c r="Q127" i="6" s="1"/>
  <c r="N127" i="6"/>
  <c r="AO126" i="6"/>
  <c r="AL126" i="6"/>
  <c r="AH126" i="6"/>
  <c r="AB126" i="6"/>
  <c r="AB126" i="8" s="1"/>
  <c r="X126" i="6"/>
  <c r="W126" i="6"/>
  <c r="R126" i="6"/>
  <c r="S126" i="6" s="1"/>
  <c r="T126" i="6" s="1"/>
  <c r="U126" i="6" s="1"/>
  <c r="O126" i="6"/>
  <c r="P126" i="6" s="1"/>
  <c r="Q126" i="6" s="1"/>
  <c r="N126" i="6"/>
  <c r="AO125" i="6"/>
  <c r="AL125" i="6"/>
  <c r="AH125" i="6"/>
  <c r="AB125" i="6"/>
  <c r="AB125" i="8" s="1"/>
  <c r="X125" i="6"/>
  <c r="W125" i="6"/>
  <c r="R125" i="6"/>
  <c r="S125" i="6" s="1"/>
  <c r="T125" i="6" s="1"/>
  <c r="U125" i="6" s="1"/>
  <c r="O125" i="6"/>
  <c r="P125" i="6" s="1"/>
  <c r="Q125" i="6" s="1"/>
  <c r="N125" i="6"/>
  <c r="AO124" i="6"/>
  <c r="AL124" i="6"/>
  <c r="AH124" i="6"/>
  <c r="AB124" i="6"/>
  <c r="AB124" i="8" s="1"/>
  <c r="X124" i="6"/>
  <c r="W124" i="6"/>
  <c r="R124" i="6"/>
  <c r="S124" i="6" s="1"/>
  <c r="T124" i="6" s="1"/>
  <c r="U124" i="6" s="1"/>
  <c r="O124" i="6"/>
  <c r="P124" i="6" s="1"/>
  <c r="Q124" i="6" s="1"/>
  <c r="N124" i="6"/>
  <c r="AO123" i="6"/>
  <c r="AL123" i="6"/>
  <c r="AH123" i="6"/>
  <c r="AB123" i="6"/>
  <c r="AB123" i="8" s="1"/>
  <c r="X123" i="6"/>
  <c r="W123" i="6"/>
  <c r="R123" i="6"/>
  <c r="S123" i="6" s="1"/>
  <c r="T123" i="6" s="1"/>
  <c r="U123" i="6" s="1"/>
  <c r="O123" i="6"/>
  <c r="P123" i="6" s="1"/>
  <c r="Q123" i="6" s="1"/>
  <c r="N123" i="6"/>
  <c r="AO122" i="6"/>
  <c r="AL122" i="6"/>
  <c r="AH122" i="6"/>
  <c r="AB122" i="6"/>
  <c r="AB122" i="8" s="1"/>
  <c r="X122" i="6"/>
  <c r="W122" i="6"/>
  <c r="R122" i="6"/>
  <c r="S122" i="6" s="1"/>
  <c r="T122" i="6" s="1"/>
  <c r="U122" i="6" s="1"/>
  <c r="O122" i="6"/>
  <c r="P122" i="6" s="1"/>
  <c r="Q122" i="6" s="1"/>
  <c r="N122" i="6"/>
  <c r="AO121" i="6"/>
  <c r="AL121" i="6"/>
  <c r="AH121" i="6"/>
  <c r="AB121" i="6"/>
  <c r="AB121" i="8" s="1"/>
  <c r="X121" i="6"/>
  <c r="W121" i="6"/>
  <c r="R121" i="6"/>
  <c r="S121" i="6" s="1"/>
  <c r="T121" i="6" s="1"/>
  <c r="U121" i="6" s="1"/>
  <c r="O121" i="6"/>
  <c r="P121" i="6" s="1"/>
  <c r="Q121" i="6" s="1"/>
  <c r="N121" i="6"/>
  <c r="AO120" i="6"/>
  <c r="AL120" i="6"/>
  <c r="AH120" i="6"/>
  <c r="AB120" i="6"/>
  <c r="AB120" i="8" s="1"/>
  <c r="X120" i="6"/>
  <c r="W120" i="6"/>
  <c r="R120" i="6"/>
  <c r="S120" i="6" s="1"/>
  <c r="T120" i="6" s="1"/>
  <c r="U120" i="6" s="1"/>
  <c r="O120" i="6"/>
  <c r="P120" i="6" s="1"/>
  <c r="Q120" i="6" s="1"/>
  <c r="N120" i="6"/>
  <c r="AO119" i="6"/>
  <c r="AL119" i="6"/>
  <c r="AH119" i="6"/>
  <c r="AB119" i="6"/>
  <c r="AB119" i="8" s="1"/>
  <c r="X119" i="6"/>
  <c r="W119" i="6"/>
  <c r="R119" i="6"/>
  <c r="S119" i="6" s="1"/>
  <c r="T119" i="6" s="1"/>
  <c r="U119" i="6" s="1"/>
  <c r="O119" i="6"/>
  <c r="P119" i="6" s="1"/>
  <c r="Q119" i="6" s="1"/>
  <c r="N119" i="6"/>
  <c r="AO118" i="6"/>
  <c r="AL118" i="6"/>
  <c r="AH118" i="6"/>
  <c r="AB118" i="6"/>
  <c r="AB118" i="8" s="1"/>
  <c r="X118" i="6"/>
  <c r="W118" i="6"/>
  <c r="R118" i="6"/>
  <c r="S118" i="6" s="1"/>
  <c r="T118" i="6" s="1"/>
  <c r="U118" i="6" s="1"/>
  <c r="O118" i="6"/>
  <c r="P118" i="6" s="1"/>
  <c r="Q118" i="6" s="1"/>
  <c r="N118" i="6"/>
  <c r="AO117" i="6"/>
  <c r="AL117" i="6"/>
  <c r="AH117" i="6"/>
  <c r="AB117" i="6"/>
  <c r="AB117" i="8" s="1"/>
  <c r="X117" i="6"/>
  <c r="W117" i="6"/>
  <c r="R117" i="6"/>
  <c r="S117" i="6" s="1"/>
  <c r="T117" i="6" s="1"/>
  <c r="U117" i="6" s="1"/>
  <c r="O117" i="6"/>
  <c r="P117" i="6" s="1"/>
  <c r="N117" i="6"/>
  <c r="AO116" i="6"/>
  <c r="AL116" i="6"/>
  <c r="AH116" i="6"/>
  <c r="AB116" i="6"/>
  <c r="AB116" i="8" s="1"/>
  <c r="X116" i="6"/>
  <c r="W116" i="6"/>
  <c r="R116" i="6"/>
  <c r="S116" i="6" s="1"/>
  <c r="T116" i="6" s="1"/>
  <c r="U116" i="6" s="1"/>
  <c r="O116" i="6"/>
  <c r="P116" i="6" s="1"/>
  <c r="Q116" i="6" s="1"/>
  <c r="N116" i="6"/>
  <c r="AO115" i="6"/>
  <c r="AL115" i="6"/>
  <c r="AH115" i="6"/>
  <c r="AB115" i="6"/>
  <c r="AB115" i="8" s="1"/>
  <c r="X115" i="6"/>
  <c r="W115" i="6"/>
  <c r="R115" i="6"/>
  <c r="S115" i="6" s="1"/>
  <c r="T115" i="6" s="1"/>
  <c r="U115" i="6" s="1"/>
  <c r="O115" i="6"/>
  <c r="P115" i="6" s="1"/>
  <c r="Q115" i="6" s="1"/>
  <c r="N115" i="6"/>
  <c r="AO114" i="6"/>
  <c r="AL114" i="6"/>
  <c r="AH114" i="6"/>
  <c r="AB114" i="6"/>
  <c r="AB114" i="8" s="1"/>
  <c r="X114" i="6"/>
  <c r="W114" i="6"/>
  <c r="R114" i="6"/>
  <c r="S114" i="6" s="1"/>
  <c r="T114" i="6" s="1"/>
  <c r="U114" i="6" s="1"/>
  <c r="O114" i="6"/>
  <c r="P114" i="6" s="1"/>
  <c r="Q114" i="6" s="1"/>
  <c r="N114" i="6"/>
  <c r="AO113" i="6"/>
  <c r="AL113" i="6"/>
  <c r="AH113" i="6"/>
  <c r="AB113" i="6"/>
  <c r="AB113" i="8" s="1"/>
  <c r="X113" i="6"/>
  <c r="W113" i="6"/>
  <c r="R113" i="6"/>
  <c r="S113" i="6" s="1"/>
  <c r="T113" i="6" s="1"/>
  <c r="U113" i="6" s="1"/>
  <c r="O113" i="6"/>
  <c r="P113" i="6" s="1"/>
  <c r="Q113" i="6" s="1"/>
  <c r="N113" i="6"/>
  <c r="AO112" i="6"/>
  <c r="AL112" i="6"/>
  <c r="AH112" i="6"/>
  <c r="AB112" i="6"/>
  <c r="AB112" i="8" s="1"/>
  <c r="X112" i="6"/>
  <c r="W112" i="6"/>
  <c r="R112" i="6"/>
  <c r="S112" i="6" s="1"/>
  <c r="T112" i="6" s="1"/>
  <c r="U112" i="6" s="1"/>
  <c r="O112" i="6"/>
  <c r="P112" i="6" s="1"/>
  <c r="Q112" i="6" s="1"/>
  <c r="N112" i="6"/>
  <c r="AO111" i="6"/>
  <c r="AL111" i="6"/>
  <c r="AH111" i="6"/>
  <c r="AB111" i="6"/>
  <c r="AB111" i="8" s="1"/>
  <c r="X111" i="6"/>
  <c r="W111" i="6"/>
  <c r="R111" i="6"/>
  <c r="S111" i="6" s="1"/>
  <c r="T111" i="6" s="1"/>
  <c r="U111" i="6" s="1"/>
  <c r="O111" i="6"/>
  <c r="P111" i="6" s="1"/>
  <c r="Q111" i="6" s="1"/>
  <c r="N111" i="6"/>
  <c r="AO110" i="6"/>
  <c r="AL110" i="6"/>
  <c r="AH110" i="6"/>
  <c r="AB110" i="6"/>
  <c r="AB110" i="8" s="1"/>
  <c r="X110" i="6"/>
  <c r="W110" i="6"/>
  <c r="R110" i="6"/>
  <c r="S110" i="6" s="1"/>
  <c r="T110" i="6" s="1"/>
  <c r="U110" i="6" s="1"/>
  <c r="O110" i="6"/>
  <c r="P110" i="6" s="1"/>
  <c r="Q110" i="6" s="1"/>
  <c r="N110" i="6"/>
  <c r="AO109" i="6"/>
  <c r="AL109" i="6"/>
  <c r="AH109" i="6"/>
  <c r="AB109" i="6"/>
  <c r="AB109" i="8" s="1"/>
  <c r="X109" i="6"/>
  <c r="W109" i="6"/>
  <c r="R109" i="6"/>
  <c r="S109" i="6" s="1"/>
  <c r="T109" i="6" s="1"/>
  <c r="U109" i="6" s="1"/>
  <c r="O109" i="6"/>
  <c r="P109" i="6" s="1"/>
  <c r="Q109" i="6" s="1"/>
  <c r="N109" i="6"/>
  <c r="AO108" i="6"/>
  <c r="AL108" i="6"/>
  <c r="AH108" i="6"/>
  <c r="AB108" i="6"/>
  <c r="AB108" i="8" s="1"/>
  <c r="X108" i="6"/>
  <c r="W108" i="6"/>
  <c r="R108" i="6"/>
  <c r="S108" i="6" s="1"/>
  <c r="T108" i="6" s="1"/>
  <c r="U108" i="6" s="1"/>
  <c r="O108" i="6"/>
  <c r="P108" i="6" s="1"/>
  <c r="Q108" i="6" s="1"/>
  <c r="N108" i="6"/>
  <c r="AO107" i="6"/>
  <c r="AL107" i="6"/>
  <c r="AH107" i="6"/>
  <c r="AB107" i="6"/>
  <c r="AB107" i="8" s="1"/>
  <c r="X107" i="6"/>
  <c r="W107" i="6"/>
  <c r="R107" i="6"/>
  <c r="S107" i="6" s="1"/>
  <c r="T107" i="6" s="1"/>
  <c r="U107" i="6" s="1"/>
  <c r="O107" i="6"/>
  <c r="P107" i="6" s="1"/>
  <c r="Q107" i="6" s="1"/>
  <c r="N107" i="6"/>
  <c r="AO106" i="6"/>
  <c r="AL106" i="6"/>
  <c r="AH106" i="6"/>
  <c r="AB106" i="6"/>
  <c r="AB106" i="8" s="1"/>
  <c r="X106" i="6"/>
  <c r="W106" i="6"/>
  <c r="R106" i="6"/>
  <c r="S106" i="6" s="1"/>
  <c r="T106" i="6" s="1"/>
  <c r="U106" i="6" s="1"/>
  <c r="O106" i="6"/>
  <c r="P106" i="6" s="1"/>
  <c r="Q106" i="6" s="1"/>
  <c r="N106" i="6"/>
  <c r="AO105" i="6"/>
  <c r="AL105" i="6"/>
  <c r="AH105" i="6"/>
  <c r="AB105" i="6"/>
  <c r="AB105" i="8" s="1"/>
  <c r="X105" i="6"/>
  <c r="W105" i="6"/>
  <c r="R105" i="6"/>
  <c r="S105" i="6" s="1"/>
  <c r="T105" i="6" s="1"/>
  <c r="U105" i="6" s="1"/>
  <c r="O105" i="6"/>
  <c r="P105" i="6" s="1"/>
  <c r="Q105" i="6" s="1"/>
  <c r="N105" i="6"/>
  <c r="AO104" i="6"/>
  <c r="AL104" i="6"/>
  <c r="AH104" i="6"/>
  <c r="AB104" i="6"/>
  <c r="AB104" i="8" s="1"/>
  <c r="X104" i="6"/>
  <c r="W104" i="6"/>
  <c r="R104" i="6"/>
  <c r="S104" i="6" s="1"/>
  <c r="T104" i="6" s="1"/>
  <c r="U104" i="6" s="1"/>
  <c r="O104" i="6"/>
  <c r="P104" i="6" s="1"/>
  <c r="Q104" i="6" s="1"/>
  <c r="N104" i="6"/>
  <c r="AO103" i="6"/>
  <c r="AL103" i="6"/>
  <c r="AH103" i="6"/>
  <c r="AB103" i="6"/>
  <c r="AB103" i="8" s="1"/>
  <c r="X103" i="6"/>
  <c r="W103" i="6"/>
  <c r="R103" i="6"/>
  <c r="S103" i="6" s="1"/>
  <c r="T103" i="6" s="1"/>
  <c r="U103" i="6" s="1"/>
  <c r="O103" i="6"/>
  <c r="P103" i="6" s="1"/>
  <c r="Q103" i="6" s="1"/>
  <c r="N103" i="6"/>
  <c r="AO102" i="6"/>
  <c r="AL102" i="6"/>
  <c r="AH102" i="6"/>
  <c r="AB102" i="6"/>
  <c r="AB102" i="8" s="1"/>
  <c r="X102" i="6"/>
  <c r="W102" i="6"/>
  <c r="R102" i="6"/>
  <c r="S102" i="6" s="1"/>
  <c r="T102" i="6" s="1"/>
  <c r="U102" i="6" s="1"/>
  <c r="O102" i="6"/>
  <c r="P102" i="6" s="1"/>
  <c r="N102" i="6"/>
  <c r="AO101" i="6"/>
  <c r="AL101" i="6"/>
  <c r="AH101" i="6"/>
  <c r="AB101" i="6"/>
  <c r="AB101" i="8" s="1"/>
  <c r="X101" i="6"/>
  <c r="W101" i="6"/>
  <c r="R101" i="6"/>
  <c r="S101" i="6" s="1"/>
  <c r="T101" i="6" s="1"/>
  <c r="U101" i="6" s="1"/>
  <c r="O101" i="6"/>
  <c r="P101" i="6" s="1"/>
  <c r="N101" i="6"/>
  <c r="AO100" i="6"/>
  <c r="AL100" i="6"/>
  <c r="AH100" i="6"/>
  <c r="AB100" i="6"/>
  <c r="AB100" i="8" s="1"/>
  <c r="X100" i="6"/>
  <c r="W100" i="6"/>
  <c r="R100" i="6"/>
  <c r="S100" i="6" s="1"/>
  <c r="T100" i="6" s="1"/>
  <c r="U100" i="6" s="1"/>
  <c r="O100" i="6"/>
  <c r="P100" i="6" s="1"/>
  <c r="Q100" i="6" s="1"/>
  <c r="N100" i="6"/>
  <c r="AO99" i="6"/>
  <c r="AL99" i="6"/>
  <c r="AH99" i="6"/>
  <c r="AB99" i="6"/>
  <c r="AB99" i="8" s="1"/>
  <c r="X99" i="6"/>
  <c r="W99" i="6"/>
  <c r="R99" i="6"/>
  <c r="S99" i="6" s="1"/>
  <c r="T99" i="6" s="1"/>
  <c r="U99" i="6" s="1"/>
  <c r="O99" i="6"/>
  <c r="P99" i="6" s="1"/>
  <c r="Q99" i="6" s="1"/>
  <c r="N99" i="6"/>
  <c r="AO98" i="6"/>
  <c r="AL98" i="6"/>
  <c r="AH98" i="6"/>
  <c r="AB98" i="6"/>
  <c r="AB98" i="8" s="1"/>
  <c r="X98" i="6"/>
  <c r="W98" i="6"/>
  <c r="R98" i="6"/>
  <c r="S98" i="6" s="1"/>
  <c r="T98" i="6" s="1"/>
  <c r="U98" i="6" s="1"/>
  <c r="O98" i="6"/>
  <c r="P98" i="6" s="1"/>
  <c r="Q98" i="6" s="1"/>
  <c r="N98" i="6"/>
  <c r="AO97" i="6"/>
  <c r="AL97" i="6"/>
  <c r="AH97" i="6"/>
  <c r="AB97" i="6"/>
  <c r="AB97" i="8" s="1"/>
  <c r="X97" i="6"/>
  <c r="W97" i="6"/>
  <c r="R97" i="6"/>
  <c r="S97" i="6" s="1"/>
  <c r="T97" i="6" s="1"/>
  <c r="U97" i="6" s="1"/>
  <c r="O97" i="6"/>
  <c r="P97" i="6" s="1"/>
  <c r="Q97" i="6" s="1"/>
  <c r="N97" i="6"/>
  <c r="AO96" i="6"/>
  <c r="AL96" i="6"/>
  <c r="AH96" i="6"/>
  <c r="AB96" i="6"/>
  <c r="AB96" i="8" s="1"/>
  <c r="X96" i="6"/>
  <c r="W96" i="6"/>
  <c r="R96" i="6"/>
  <c r="S96" i="6" s="1"/>
  <c r="T96" i="6" s="1"/>
  <c r="U96" i="6" s="1"/>
  <c r="O96" i="6"/>
  <c r="P96" i="6" s="1"/>
  <c r="Q96" i="6" s="1"/>
  <c r="N96" i="6"/>
  <c r="AO95" i="6"/>
  <c r="AL95" i="6"/>
  <c r="AH95" i="6"/>
  <c r="AB95" i="6"/>
  <c r="AB95" i="8" s="1"/>
  <c r="X95" i="6"/>
  <c r="W95" i="6"/>
  <c r="R95" i="6"/>
  <c r="S95" i="6" s="1"/>
  <c r="T95" i="6" s="1"/>
  <c r="U95" i="6" s="1"/>
  <c r="O95" i="6"/>
  <c r="P95" i="6" s="1"/>
  <c r="Q95" i="6" s="1"/>
  <c r="N95" i="6"/>
  <c r="AO94" i="6"/>
  <c r="AL94" i="6"/>
  <c r="AH94" i="6"/>
  <c r="AB94" i="6"/>
  <c r="AB94" i="8" s="1"/>
  <c r="X94" i="6"/>
  <c r="W94" i="6"/>
  <c r="R94" i="6"/>
  <c r="S94" i="6" s="1"/>
  <c r="T94" i="6" s="1"/>
  <c r="U94" i="6" s="1"/>
  <c r="O94" i="6"/>
  <c r="P94" i="6" s="1"/>
  <c r="Q94" i="6" s="1"/>
  <c r="N94" i="6"/>
  <c r="AO93" i="6"/>
  <c r="AL93" i="6"/>
  <c r="AH93" i="6"/>
  <c r="AB93" i="6"/>
  <c r="AB93" i="8" s="1"/>
  <c r="X93" i="6"/>
  <c r="W93" i="6"/>
  <c r="R93" i="6"/>
  <c r="S93" i="6" s="1"/>
  <c r="T93" i="6" s="1"/>
  <c r="U93" i="6" s="1"/>
  <c r="O93" i="6"/>
  <c r="P93" i="6" s="1"/>
  <c r="Q93" i="6" s="1"/>
  <c r="N93" i="6"/>
  <c r="AO92" i="6"/>
  <c r="AL92" i="6"/>
  <c r="AH92" i="6"/>
  <c r="AB92" i="6"/>
  <c r="AB92" i="8" s="1"/>
  <c r="X92" i="6"/>
  <c r="W92" i="6"/>
  <c r="R92" i="6"/>
  <c r="S92" i="6" s="1"/>
  <c r="T92" i="6" s="1"/>
  <c r="U92" i="6" s="1"/>
  <c r="O92" i="6"/>
  <c r="P92" i="6" s="1"/>
  <c r="Q92" i="6" s="1"/>
  <c r="N92" i="6"/>
  <c r="AO91" i="6"/>
  <c r="AL91" i="6"/>
  <c r="AH91" i="6"/>
  <c r="AB91" i="6"/>
  <c r="AB91" i="8" s="1"/>
  <c r="X91" i="6"/>
  <c r="W91" i="6"/>
  <c r="R91" i="6"/>
  <c r="S91" i="6" s="1"/>
  <c r="T91" i="6" s="1"/>
  <c r="U91" i="6" s="1"/>
  <c r="O91" i="6"/>
  <c r="P91" i="6" s="1"/>
  <c r="Q91" i="6" s="1"/>
  <c r="N91" i="6"/>
  <c r="AO90" i="6"/>
  <c r="AL90" i="6"/>
  <c r="AH90" i="6"/>
  <c r="AB90" i="6"/>
  <c r="AB90" i="8" s="1"/>
  <c r="X90" i="6"/>
  <c r="W90" i="6"/>
  <c r="R90" i="6"/>
  <c r="S90" i="6" s="1"/>
  <c r="T90" i="6" s="1"/>
  <c r="U90" i="6" s="1"/>
  <c r="O90" i="6"/>
  <c r="P90" i="6" s="1"/>
  <c r="Q90" i="6" s="1"/>
  <c r="N90" i="6"/>
  <c r="AO89" i="6"/>
  <c r="AL89" i="6"/>
  <c r="AH89" i="6"/>
  <c r="AB89" i="6"/>
  <c r="AB89" i="8" s="1"/>
  <c r="X89" i="6"/>
  <c r="W89" i="6"/>
  <c r="R89" i="6"/>
  <c r="S89" i="6" s="1"/>
  <c r="T89" i="6" s="1"/>
  <c r="U89" i="6" s="1"/>
  <c r="O89" i="6"/>
  <c r="P89" i="6" s="1"/>
  <c r="Q89" i="6" s="1"/>
  <c r="N89" i="6"/>
  <c r="AO88" i="6"/>
  <c r="AL88" i="6"/>
  <c r="AH88" i="6"/>
  <c r="AB88" i="6"/>
  <c r="AB88" i="8" s="1"/>
  <c r="X88" i="6"/>
  <c r="W88" i="6"/>
  <c r="R88" i="6"/>
  <c r="S88" i="6" s="1"/>
  <c r="T88" i="6" s="1"/>
  <c r="U88" i="6" s="1"/>
  <c r="O88" i="6"/>
  <c r="P88" i="6" s="1"/>
  <c r="N88" i="6"/>
  <c r="AO87" i="6"/>
  <c r="AL87" i="6"/>
  <c r="AH87" i="6"/>
  <c r="AB87" i="6"/>
  <c r="AB87" i="8" s="1"/>
  <c r="X87" i="6"/>
  <c r="W87" i="6"/>
  <c r="R87" i="6"/>
  <c r="S87" i="6" s="1"/>
  <c r="T87" i="6" s="1"/>
  <c r="U87" i="6" s="1"/>
  <c r="O87" i="6"/>
  <c r="P87" i="6" s="1"/>
  <c r="Q87" i="6" s="1"/>
  <c r="N87" i="6"/>
  <c r="AO86" i="6"/>
  <c r="AL86" i="6"/>
  <c r="AH86" i="6"/>
  <c r="AB86" i="6"/>
  <c r="AB86" i="8" s="1"/>
  <c r="X86" i="6"/>
  <c r="W86" i="6"/>
  <c r="R86" i="6"/>
  <c r="S86" i="6" s="1"/>
  <c r="T86" i="6" s="1"/>
  <c r="U86" i="6" s="1"/>
  <c r="O86" i="6"/>
  <c r="P86" i="6" s="1"/>
  <c r="Q86" i="6" s="1"/>
  <c r="N86" i="6"/>
  <c r="AO85" i="6"/>
  <c r="AL85" i="6"/>
  <c r="AH85" i="6"/>
  <c r="AB85" i="6"/>
  <c r="AB85" i="8" s="1"/>
  <c r="X85" i="6"/>
  <c r="W85" i="6"/>
  <c r="R85" i="6"/>
  <c r="S85" i="6" s="1"/>
  <c r="T85" i="6" s="1"/>
  <c r="U85" i="6" s="1"/>
  <c r="O85" i="6"/>
  <c r="P85" i="6" s="1"/>
  <c r="Q85" i="6" s="1"/>
  <c r="N85" i="6"/>
  <c r="AO84" i="6"/>
  <c r="AL84" i="6"/>
  <c r="AH84" i="6"/>
  <c r="AB84" i="6"/>
  <c r="AB84" i="8" s="1"/>
  <c r="X84" i="6"/>
  <c r="W84" i="6"/>
  <c r="R84" i="6"/>
  <c r="S84" i="6" s="1"/>
  <c r="T84" i="6" s="1"/>
  <c r="U84" i="6" s="1"/>
  <c r="O84" i="6"/>
  <c r="P84" i="6" s="1"/>
  <c r="Q84" i="6" s="1"/>
  <c r="N84" i="6"/>
  <c r="AO83" i="6"/>
  <c r="AL83" i="6"/>
  <c r="AH83" i="6"/>
  <c r="AB83" i="6"/>
  <c r="AB83" i="8" s="1"/>
  <c r="X83" i="6"/>
  <c r="W83" i="6"/>
  <c r="R83" i="6"/>
  <c r="S83" i="6" s="1"/>
  <c r="T83" i="6" s="1"/>
  <c r="U83" i="6" s="1"/>
  <c r="O83" i="6"/>
  <c r="P83" i="6" s="1"/>
  <c r="Q83" i="6" s="1"/>
  <c r="N83" i="6"/>
  <c r="AO82" i="6"/>
  <c r="AL82" i="6"/>
  <c r="AH82" i="6"/>
  <c r="AB82" i="6"/>
  <c r="AB82" i="8" s="1"/>
  <c r="X82" i="6"/>
  <c r="W82" i="6"/>
  <c r="R82" i="6"/>
  <c r="S82" i="6" s="1"/>
  <c r="T82" i="6" s="1"/>
  <c r="U82" i="6" s="1"/>
  <c r="O82" i="6"/>
  <c r="P82" i="6" s="1"/>
  <c r="Q82" i="6" s="1"/>
  <c r="N82" i="6"/>
  <c r="AO81" i="6"/>
  <c r="AL81" i="6"/>
  <c r="AH81" i="6"/>
  <c r="AB81" i="6"/>
  <c r="AB81" i="8" s="1"/>
  <c r="X81" i="6"/>
  <c r="W81" i="6"/>
  <c r="R81" i="6"/>
  <c r="S81" i="6" s="1"/>
  <c r="T81" i="6" s="1"/>
  <c r="U81" i="6" s="1"/>
  <c r="O81" i="6"/>
  <c r="P81" i="6" s="1"/>
  <c r="Q81" i="6" s="1"/>
  <c r="N81" i="6"/>
  <c r="AO80" i="6"/>
  <c r="AL80" i="6"/>
  <c r="AH80" i="6"/>
  <c r="AB80" i="6"/>
  <c r="AB80" i="8" s="1"/>
  <c r="X80" i="6"/>
  <c r="W80" i="6"/>
  <c r="R80" i="6"/>
  <c r="S80" i="6" s="1"/>
  <c r="T80" i="6" s="1"/>
  <c r="U80" i="6" s="1"/>
  <c r="O80" i="6"/>
  <c r="P80" i="6" s="1"/>
  <c r="N80" i="6"/>
  <c r="AO79" i="6"/>
  <c r="AL79" i="6"/>
  <c r="AH79" i="6"/>
  <c r="AB79" i="6"/>
  <c r="AB79" i="8" s="1"/>
  <c r="X79" i="6"/>
  <c r="W79" i="6"/>
  <c r="R79" i="6"/>
  <c r="S79" i="6" s="1"/>
  <c r="T79" i="6" s="1"/>
  <c r="U79" i="6" s="1"/>
  <c r="O79" i="6"/>
  <c r="P79" i="6" s="1"/>
  <c r="Q79" i="6" s="1"/>
  <c r="N79" i="6"/>
  <c r="AO78" i="6"/>
  <c r="AL78" i="6"/>
  <c r="AH78" i="6"/>
  <c r="AB78" i="6"/>
  <c r="AB78" i="8" s="1"/>
  <c r="X78" i="6"/>
  <c r="W78" i="6"/>
  <c r="R78" i="6"/>
  <c r="S78" i="6" s="1"/>
  <c r="T78" i="6" s="1"/>
  <c r="U78" i="6" s="1"/>
  <c r="O78" i="6"/>
  <c r="P78" i="6" s="1"/>
  <c r="Q78" i="6" s="1"/>
  <c r="N78" i="6"/>
  <c r="AO77" i="6"/>
  <c r="AL77" i="6"/>
  <c r="AH77" i="6"/>
  <c r="AB77" i="6"/>
  <c r="AB77" i="8" s="1"/>
  <c r="X77" i="6"/>
  <c r="W77" i="6"/>
  <c r="R77" i="6"/>
  <c r="S77" i="6" s="1"/>
  <c r="T77" i="6" s="1"/>
  <c r="U77" i="6" s="1"/>
  <c r="O77" i="6"/>
  <c r="P77" i="6" s="1"/>
  <c r="Q77" i="6" s="1"/>
  <c r="N77" i="6"/>
  <c r="AO76" i="6"/>
  <c r="AL76" i="6"/>
  <c r="AH76" i="6"/>
  <c r="AB76" i="6"/>
  <c r="AB76" i="8" s="1"/>
  <c r="X76" i="6"/>
  <c r="W76" i="6"/>
  <c r="R76" i="6"/>
  <c r="S76" i="6" s="1"/>
  <c r="T76" i="6" s="1"/>
  <c r="U76" i="6" s="1"/>
  <c r="O76" i="6"/>
  <c r="P76" i="6" s="1"/>
  <c r="Q76" i="6" s="1"/>
  <c r="N76" i="6"/>
  <c r="AO75" i="6"/>
  <c r="AL75" i="6"/>
  <c r="AH75" i="6"/>
  <c r="AB75" i="6"/>
  <c r="AB75" i="8" s="1"/>
  <c r="X75" i="6"/>
  <c r="W75" i="6"/>
  <c r="R75" i="6"/>
  <c r="S75" i="6" s="1"/>
  <c r="T75" i="6" s="1"/>
  <c r="U75" i="6" s="1"/>
  <c r="O75" i="6"/>
  <c r="P75" i="6" s="1"/>
  <c r="Q75" i="6" s="1"/>
  <c r="N75" i="6"/>
  <c r="AO74" i="6"/>
  <c r="AL74" i="6"/>
  <c r="AH74" i="6"/>
  <c r="AB74" i="6"/>
  <c r="AB74" i="8" s="1"/>
  <c r="X74" i="6"/>
  <c r="W74" i="6"/>
  <c r="R74" i="6"/>
  <c r="S74" i="6" s="1"/>
  <c r="T74" i="6" s="1"/>
  <c r="U74" i="6" s="1"/>
  <c r="O74" i="6"/>
  <c r="P74" i="6" s="1"/>
  <c r="Q74" i="6" s="1"/>
  <c r="N74" i="6"/>
  <c r="AO73" i="6"/>
  <c r="AL73" i="6"/>
  <c r="AH73" i="6"/>
  <c r="AB73" i="6"/>
  <c r="AB73" i="8" s="1"/>
  <c r="X73" i="6"/>
  <c r="W73" i="6"/>
  <c r="R73" i="6"/>
  <c r="S73" i="6" s="1"/>
  <c r="T73" i="6" s="1"/>
  <c r="U73" i="6" s="1"/>
  <c r="O73" i="6"/>
  <c r="P73" i="6" s="1"/>
  <c r="Q73" i="6" s="1"/>
  <c r="N73" i="6"/>
  <c r="AO72" i="6"/>
  <c r="AL72" i="6"/>
  <c r="AH72" i="6"/>
  <c r="AB72" i="6"/>
  <c r="AB72" i="8" s="1"/>
  <c r="X72" i="6"/>
  <c r="W72" i="6"/>
  <c r="R72" i="6"/>
  <c r="S72" i="6" s="1"/>
  <c r="T72" i="6" s="1"/>
  <c r="U72" i="6" s="1"/>
  <c r="O72" i="6"/>
  <c r="P72" i="6" s="1"/>
  <c r="N72" i="6"/>
  <c r="AO71" i="6"/>
  <c r="AL71" i="6"/>
  <c r="AH71" i="6"/>
  <c r="AB71" i="6"/>
  <c r="AB71" i="8" s="1"/>
  <c r="X71" i="6"/>
  <c r="W71" i="6"/>
  <c r="R71" i="6"/>
  <c r="S71" i="6" s="1"/>
  <c r="T71" i="6" s="1"/>
  <c r="U71" i="6" s="1"/>
  <c r="O71" i="6"/>
  <c r="P71" i="6" s="1"/>
  <c r="Q71" i="6" s="1"/>
  <c r="N71" i="6"/>
  <c r="AO70" i="6"/>
  <c r="AL70" i="6"/>
  <c r="AH70" i="6"/>
  <c r="AB70" i="6"/>
  <c r="AB70" i="8" s="1"/>
  <c r="X70" i="6"/>
  <c r="W70" i="6"/>
  <c r="R70" i="6"/>
  <c r="S70" i="6" s="1"/>
  <c r="T70" i="6" s="1"/>
  <c r="U70" i="6" s="1"/>
  <c r="O70" i="6"/>
  <c r="P70" i="6" s="1"/>
  <c r="Q70" i="6" s="1"/>
  <c r="N70" i="6"/>
  <c r="AO69" i="6"/>
  <c r="AL69" i="6"/>
  <c r="AH69" i="6"/>
  <c r="AB69" i="6"/>
  <c r="AB69" i="8" s="1"/>
  <c r="X69" i="6"/>
  <c r="W69" i="6"/>
  <c r="R69" i="6"/>
  <c r="S69" i="6" s="1"/>
  <c r="T69" i="6" s="1"/>
  <c r="U69" i="6" s="1"/>
  <c r="O69" i="6"/>
  <c r="P69" i="6" s="1"/>
  <c r="Q69" i="6" s="1"/>
  <c r="N69" i="6"/>
  <c r="AO68" i="6"/>
  <c r="AL68" i="6"/>
  <c r="AH68" i="6"/>
  <c r="AB68" i="6"/>
  <c r="AB68" i="8" s="1"/>
  <c r="X68" i="6"/>
  <c r="W68" i="6"/>
  <c r="R68" i="6"/>
  <c r="S68" i="6" s="1"/>
  <c r="T68" i="6" s="1"/>
  <c r="U68" i="6" s="1"/>
  <c r="O68" i="6"/>
  <c r="P68" i="6" s="1"/>
  <c r="Q68" i="6" s="1"/>
  <c r="N68" i="6"/>
  <c r="AO67" i="6"/>
  <c r="AL67" i="6"/>
  <c r="AH67" i="6"/>
  <c r="AB67" i="6"/>
  <c r="AB67" i="8" s="1"/>
  <c r="X67" i="6"/>
  <c r="W67" i="6"/>
  <c r="R67" i="6"/>
  <c r="S67" i="6" s="1"/>
  <c r="T67" i="6" s="1"/>
  <c r="U67" i="6" s="1"/>
  <c r="O67" i="6"/>
  <c r="P67" i="6" s="1"/>
  <c r="N67" i="6"/>
  <c r="AO66" i="6"/>
  <c r="AL66" i="6"/>
  <c r="AH66" i="6"/>
  <c r="AB66" i="6"/>
  <c r="AB66" i="8" s="1"/>
  <c r="X66" i="6"/>
  <c r="W66" i="6"/>
  <c r="R66" i="6"/>
  <c r="S66" i="6" s="1"/>
  <c r="T66" i="6" s="1"/>
  <c r="U66" i="6" s="1"/>
  <c r="O66" i="6"/>
  <c r="P66" i="6" s="1"/>
  <c r="Q66" i="6" s="1"/>
  <c r="N66" i="6"/>
  <c r="AO65" i="6"/>
  <c r="AL65" i="6"/>
  <c r="AH65" i="6"/>
  <c r="AB65" i="6"/>
  <c r="AB65" i="8" s="1"/>
  <c r="X65" i="6"/>
  <c r="W65" i="6"/>
  <c r="R65" i="6"/>
  <c r="S65" i="6" s="1"/>
  <c r="T65" i="6" s="1"/>
  <c r="U65" i="6" s="1"/>
  <c r="O65" i="6"/>
  <c r="P65" i="6" s="1"/>
  <c r="Q65" i="6" s="1"/>
  <c r="N65" i="6"/>
  <c r="AO64" i="6"/>
  <c r="AL64" i="6"/>
  <c r="AH64" i="6"/>
  <c r="AB64" i="6"/>
  <c r="AB64" i="8" s="1"/>
  <c r="X64" i="6"/>
  <c r="W64" i="6"/>
  <c r="R64" i="6"/>
  <c r="S64" i="6" s="1"/>
  <c r="T64" i="6" s="1"/>
  <c r="U64" i="6" s="1"/>
  <c r="O64" i="6"/>
  <c r="P64" i="6" s="1"/>
  <c r="Q64" i="6" s="1"/>
  <c r="N64" i="6"/>
  <c r="AO63" i="6"/>
  <c r="AL63" i="6"/>
  <c r="AH63" i="6"/>
  <c r="AB63" i="6"/>
  <c r="AB63" i="8" s="1"/>
  <c r="X63" i="6"/>
  <c r="W63" i="6"/>
  <c r="R63" i="6"/>
  <c r="S63" i="6" s="1"/>
  <c r="T63" i="6" s="1"/>
  <c r="U63" i="6" s="1"/>
  <c r="O63" i="6"/>
  <c r="P63" i="6" s="1"/>
  <c r="Q63" i="6" s="1"/>
  <c r="N63" i="6"/>
  <c r="AO62" i="6"/>
  <c r="AL62" i="6"/>
  <c r="AH62" i="6"/>
  <c r="AB62" i="6"/>
  <c r="AB62" i="8" s="1"/>
  <c r="X62" i="6"/>
  <c r="W62" i="6"/>
  <c r="R62" i="6"/>
  <c r="S62" i="6" s="1"/>
  <c r="T62" i="6" s="1"/>
  <c r="U62" i="6" s="1"/>
  <c r="O62" i="6"/>
  <c r="P62" i="6" s="1"/>
  <c r="Q62" i="6" s="1"/>
  <c r="N62" i="6"/>
  <c r="AO61" i="6"/>
  <c r="AL61" i="6"/>
  <c r="AH61" i="6"/>
  <c r="AB61" i="6"/>
  <c r="AB61" i="8" s="1"/>
  <c r="X61" i="6"/>
  <c r="W61" i="6"/>
  <c r="R61" i="6"/>
  <c r="S61" i="6" s="1"/>
  <c r="T61" i="6" s="1"/>
  <c r="U61" i="6" s="1"/>
  <c r="O61" i="6"/>
  <c r="P61" i="6" s="1"/>
  <c r="Q61" i="6" s="1"/>
  <c r="N61" i="6"/>
  <c r="AO60" i="6"/>
  <c r="AL60" i="6"/>
  <c r="AH60" i="6"/>
  <c r="AB60" i="6"/>
  <c r="AB60" i="8" s="1"/>
  <c r="X60" i="6"/>
  <c r="W60" i="6"/>
  <c r="R60" i="6"/>
  <c r="S60" i="6" s="1"/>
  <c r="T60" i="6" s="1"/>
  <c r="U60" i="6" s="1"/>
  <c r="O60" i="6"/>
  <c r="P60" i="6" s="1"/>
  <c r="Q60" i="6" s="1"/>
  <c r="N60" i="6"/>
  <c r="AO59" i="6"/>
  <c r="AL59" i="6"/>
  <c r="AH59" i="6"/>
  <c r="AB59" i="6"/>
  <c r="AB59" i="8" s="1"/>
  <c r="X59" i="6"/>
  <c r="W59" i="6"/>
  <c r="R59" i="6"/>
  <c r="S59" i="6" s="1"/>
  <c r="T59" i="6" s="1"/>
  <c r="U59" i="6" s="1"/>
  <c r="O59" i="6"/>
  <c r="P59" i="6" s="1"/>
  <c r="Q59" i="6" s="1"/>
  <c r="N59" i="6"/>
  <c r="AO58" i="6"/>
  <c r="AL58" i="6"/>
  <c r="AH58" i="6"/>
  <c r="AB58" i="6"/>
  <c r="AB58" i="8" s="1"/>
  <c r="X58" i="6"/>
  <c r="W58" i="6"/>
  <c r="R58" i="6"/>
  <c r="S58" i="6" s="1"/>
  <c r="T58" i="6" s="1"/>
  <c r="U58" i="6" s="1"/>
  <c r="O58" i="6"/>
  <c r="P58" i="6" s="1"/>
  <c r="Q58" i="6" s="1"/>
  <c r="N58" i="6"/>
  <c r="AO57" i="6"/>
  <c r="AL57" i="6"/>
  <c r="AH57" i="6"/>
  <c r="AB57" i="6"/>
  <c r="AB57" i="8" s="1"/>
  <c r="X57" i="6"/>
  <c r="W57" i="6"/>
  <c r="R57" i="6"/>
  <c r="S57" i="6" s="1"/>
  <c r="T57" i="6" s="1"/>
  <c r="U57" i="6" s="1"/>
  <c r="O57" i="6"/>
  <c r="P57" i="6" s="1"/>
  <c r="Q57" i="6" s="1"/>
  <c r="N57" i="6"/>
  <c r="AO56" i="6"/>
  <c r="AL56" i="6"/>
  <c r="AH56" i="6"/>
  <c r="AB56" i="6"/>
  <c r="AB56" i="8" s="1"/>
  <c r="X56" i="6"/>
  <c r="W56" i="6"/>
  <c r="R56" i="6"/>
  <c r="S56" i="6" s="1"/>
  <c r="T56" i="6" s="1"/>
  <c r="U56" i="6" s="1"/>
  <c r="O56" i="6"/>
  <c r="P56" i="6" s="1"/>
  <c r="Q56" i="6" s="1"/>
  <c r="N56" i="6"/>
  <c r="AO55" i="6"/>
  <c r="AL55" i="6"/>
  <c r="AH55" i="6"/>
  <c r="AB55" i="6"/>
  <c r="AB55" i="8" s="1"/>
  <c r="X55" i="6"/>
  <c r="W55" i="6"/>
  <c r="R55" i="6"/>
  <c r="S55" i="6" s="1"/>
  <c r="T55" i="6" s="1"/>
  <c r="U55" i="6" s="1"/>
  <c r="O55" i="6"/>
  <c r="P55" i="6" s="1"/>
  <c r="Q55" i="6" s="1"/>
  <c r="N55" i="6"/>
  <c r="AO54" i="6"/>
  <c r="AL54" i="6"/>
  <c r="AH54" i="6"/>
  <c r="AB54" i="6"/>
  <c r="AB54" i="8" s="1"/>
  <c r="X54" i="6"/>
  <c r="W54" i="6"/>
  <c r="R54" i="6"/>
  <c r="S54" i="6" s="1"/>
  <c r="T54" i="6" s="1"/>
  <c r="U54" i="6" s="1"/>
  <c r="O54" i="6"/>
  <c r="P54" i="6" s="1"/>
  <c r="Q54" i="6" s="1"/>
  <c r="N54" i="6"/>
  <c r="AO53" i="6"/>
  <c r="AL53" i="6"/>
  <c r="AH53" i="6"/>
  <c r="AB53" i="6"/>
  <c r="AB53" i="8" s="1"/>
  <c r="X53" i="6"/>
  <c r="W53" i="6"/>
  <c r="R53" i="6"/>
  <c r="S53" i="6" s="1"/>
  <c r="T53" i="6" s="1"/>
  <c r="U53" i="6" s="1"/>
  <c r="O53" i="6"/>
  <c r="P53" i="6" s="1"/>
  <c r="Q53" i="6" s="1"/>
  <c r="N53" i="6"/>
  <c r="AO52" i="6"/>
  <c r="AL52" i="6"/>
  <c r="AH52" i="6"/>
  <c r="AB52" i="6"/>
  <c r="AB52" i="8" s="1"/>
  <c r="X52" i="6"/>
  <c r="W52" i="6"/>
  <c r="R52" i="6"/>
  <c r="S52" i="6" s="1"/>
  <c r="T52" i="6" s="1"/>
  <c r="U52" i="6" s="1"/>
  <c r="O52" i="6"/>
  <c r="P52" i="6" s="1"/>
  <c r="Q52" i="6" s="1"/>
  <c r="N52" i="6"/>
  <c r="AO51" i="6"/>
  <c r="AL51" i="6"/>
  <c r="AH51" i="6"/>
  <c r="AB51" i="6"/>
  <c r="AB51" i="8" s="1"/>
  <c r="X51" i="6"/>
  <c r="W51" i="6"/>
  <c r="R51" i="6"/>
  <c r="S51" i="6" s="1"/>
  <c r="T51" i="6" s="1"/>
  <c r="U51" i="6" s="1"/>
  <c r="O51" i="6"/>
  <c r="P51" i="6" s="1"/>
  <c r="Q51" i="6" s="1"/>
  <c r="N51" i="6"/>
  <c r="AO50" i="6"/>
  <c r="AL50" i="6"/>
  <c r="AH50" i="6"/>
  <c r="AB50" i="6"/>
  <c r="AB50" i="8" s="1"/>
  <c r="X50" i="6"/>
  <c r="W50" i="6"/>
  <c r="R50" i="6"/>
  <c r="S50" i="6" s="1"/>
  <c r="T50" i="6" s="1"/>
  <c r="U50" i="6" s="1"/>
  <c r="O50" i="6"/>
  <c r="P50" i="6" s="1"/>
  <c r="Q50" i="6" s="1"/>
  <c r="N50" i="6"/>
  <c r="AO49" i="6"/>
  <c r="AL49" i="6"/>
  <c r="AH49" i="6"/>
  <c r="AB49" i="6"/>
  <c r="AB49" i="8" s="1"/>
  <c r="X49" i="6"/>
  <c r="W49" i="6"/>
  <c r="R49" i="6"/>
  <c r="S49" i="6" s="1"/>
  <c r="T49" i="6" s="1"/>
  <c r="U49" i="6" s="1"/>
  <c r="O49" i="6"/>
  <c r="P49" i="6" s="1"/>
  <c r="Q49" i="6" s="1"/>
  <c r="N49" i="6"/>
  <c r="AO48" i="6"/>
  <c r="AL48" i="6"/>
  <c r="AH48" i="6"/>
  <c r="AB48" i="6"/>
  <c r="AB48" i="8" s="1"/>
  <c r="X48" i="6"/>
  <c r="W48" i="6"/>
  <c r="R48" i="6"/>
  <c r="S48" i="6" s="1"/>
  <c r="T48" i="6" s="1"/>
  <c r="U48" i="6" s="1"/>
  <c r="O48" i="6"/>
  <c r="P48" i="6" s="1"/>
  <c r="Q48" i="6" s="1"/>
  <c r="N48" i="6"/>
  <c r="AO47" i="6"/>
  <c r="AL47" i="6"/>
  <c r="AH47" i="6"/>
  <c r="AB47" i="6"/>
  <c r="AB47" i="8" s="1"/>
  <c r="X47" i="6"/>
  <c r="W47" i="6"/>
  <c r="R47" i="6"/>
  <c r="S47" i="6" s="1"/>
  <c r="T47" i="6" s="1"/>
  <c r="U47" i="6" s="1"/>
  <c r="O47" i="6"/>
  <c r="P47" i="6" s="1"/>
  <c r="Q47" i="6" s="1"/>
  <c r="N47" i="6"/>
  <c r="AO46" i="6"/>
  <c r="AL46" i="6"/>
  <c r="AH46" i="6"/>
  <c r="AB46" i="6"/>
  <c r="AB46" i="8" s="1"/>
  <c r="X46" i="6"/>
  <c r="W46" i="6"/>
  <c r="R46" i="6"/>
  <c r="S46" i="6" s="1"/>
  <c r="T46" i="6" s="1"/>
  <c r="U46" i="6" s="1"/>
  <c r="O46" i="6"/>
  <c r="P46" i="6" s="1"/>
  <c r="Q46" i="6" s="1"/>
  <c r="N46" i="6"/>
  <c r="AO45" i="6"/>
  <c r="AL45" i="6"/>
  <c r="AH45" i="6"/>
  <c r="AB45" i="6"/>
  <c r="AB45" i="8" s="1"/>
  <c r="X45" i="6"/>
  <c r="W45" i="6"/>
  <c r="R45" i="6"/>
  <c r="S45" i="6" s="1"/>
  <c r="T45" i="6" s="1"/>
  <c r="U45" i="6" s="1"/>
  <c r="O45" i="6"/>
  <c r="P45" i="6" s="1"/>
  <c r="Q45" i="6" s="1"/>
  <c r="N45" i="6"/>
  <c r="AO44" i="6"/>
  <c r="AL44" i="6"/>
  <c r="AH44" i="6"/>
  <c r="AB44" i="6"/>
  <c r="AB44" i="8" s="1"/>
  <c r="X44" i="6"/>
  <c r="W44" i="6"/>
  <c r="R44" i="6"/>
  <c r="S44" i="6" s="1"/>
  <c r="T44" i="6" s="1"/>
  <c r="U44" i="6" s="1"/>
  <c r="O44" i="6"/>
  <c r="P44" i="6" s="1"/>
  <c r="Q44" i="6" s="1"/>
  <c r="N44" i="6"/>
  <c r="AO43" i="6"/>
  <c r="AL43" i="6"/>
  <c r="AH43" i="6"/>
  <c r="AB43" i="6"/>
  <c r="AB43" i="8" s="1"/>
  <c r="X43" i="6"/>
  <c r="W43" i="6"/>
  <c r="R43" i="6"/>
  <c r="S43" i="6" s="1"/>
  <c r="T43" i="6" s="1"/>
  <c r="U43" i="6" s="1"/>
  <c r="O43" i="6"/>
  <c r="P43" i="6" s="1"/>
  <c r="Q43" i="6" s="1"/>
  <c r="N43" i="6"/>
  <c r="AO42" i="6"/>
  <c r="AL42" i="6"/>
  <c r="AH42" i="6"/>
  <c r="AB42" i="6"/>
  <c r="AB42" i="8" s="1"/>
  <c r="X42" i="6"/>
  <c r="W42" i="6"/>
  <c r="R42" i="6"/>
  <c r="S42" i="6" s="1"/>
  <c r="T42" i="6" s="1"/>
  <c r="U42" i="6" s="1"/>
  <c r="O42" i="6"/>
  <c r="P42" i="6" s="1"/>
  <c r="Q42" i="6" s="1"/>
  <c r="N42" i="6"/>
  <c r="AO41" i="6"/>
  <c r="AL41" i="6"/>
  <c r="AH41" i="6"/>
  <c r="AB41" i="6"/>
  <c r="AB41" i="8" s="1"/>
  <c r="X41" i="6"/>
  <c r="W41" i="6"/>
  <c r="R41" i="6"/>
  <c r="S41" i="6" s="1"/>
  <c r="T41" i="6" s="1"/>
  <c r="U41" i="6" s="1"/>
  <c r="O41" i="6"/>
  <c r="P41" i="6" s="1"/>
  <c r="N41" i="6"/>
  <c r="AO40" i="6"/>
  <c r="AL40" i="6"/>
  <c r="AH40" i="6"/>
  <c r="AB40" i="6"/>
  <c r="AB40" i="8" s="1"/>
  <c r="X40" i="6"/>
  <c r="W40" i="6"/>
  <c r="R40" i="6"/>
  <c r="S40" i="6" s="1"/>
  <c r="T40" i="6" s="1"/>
  <c r="U40" i="6" s="1"/>
  <c r="O40" i="6"/>
  <c r="P40" i="6" s="1"/>
  <c r="N40" i="6"/>
  <c r="AO39" i="6"/>
  <c r="AL39" i="6"/>
  <c r="AH39" i="6"/>
  <c r="AB39" i="6"/>
  <c r="AB39" i="8" s="1"/>
  <c r="X39" i="6"/>
  <c r="W39" i="6"/>
  <c r="R39" i="6"/>
  <c r="S39" i="6" s="1"/>
  <c r="T39" i="6" s="1"/>
  <c r="U39" i="6" s="1"/>
  <c r="O39" i="6"/>
  <c r="P39" i="6" s="1"/>
  <c r="Q39" i="6" s="1"/>
  <c r="N39" i="6"/>
  <c r="AO38" i="6"/>
  <c r="AL38" i="6"/>
  <c r="AH38" i="6"/>
  <c r="AB38" i="6"/>
  <c r="AB38" i="8" s="1"/>
  <c r="X38" i="6"/>
  <c r="W38" i="6"/>
  <c r="R38" i="6"/>
  <c r="S38" i="6" s="1"/>
  <c r="T38" i="6" s="1"/>
  <c r="U38" i="6" s="1"/>
  <c r="O38" i="6"/>
  <c r="P38" i="6" s="1"/>
  <c r="Q38" i="6" s="1"/>
  <c r="N38" i="6"/>
  <c r="AO37" i="6"/>
  <c r="AL37" i="6"/>
  <c r="AH37" i="6"/>
  <c r="AB37" i="6"/>
  <c r="AB37" i="8" s="1"/>
  <c r="X37" i="6"/>
  <c r="W37" i="6"/>
  <c r="R37" i="6"/>
  <c r="S37" i="6" s="1"/>
  <c r="T37" i="6" s="1"/>
  <c r="U37" i="6" s="1"/>
  <c r="O37" i="6"/>
  <c r="P37" i="6" s="1"/>
  <c r="Q37" i="6" s="1"/>
  <c r="N37" i="6"/>
  <c r="AO36" i="6"/>
  <c r="AL36" i="6"/>
  <c r="AH36" i="6"/>
  <c r="AB36" i="6"/>
  <c r="AB36" i="8" s="1"/>
  <c r="X36" i="6"/>
  <c r="W36" i="6"/>
  <c r="R36" i="6"/>
  <c r="S36" i="6" s="1"/>
  <c r="T36" i="6" s="1"/>
  <c r="U36" i="6" s="1"/>
  <c r="O36" i="6"/>
  <c r="P36" i="6" s="1"/>
  <c r="Q36" i="6" s="1"/>
  <c r="N36" i="6"/>
  <c r="AO35" i="6"/>
  <c r="AL35" i="6"/>
  <c r="AH35" i="6"/>
  <c r="AB35" i="6"/>
  <c r="AB35" i="8" s="1"/>
  <c r="X35" i="6"/>
  <c r="W35" i="6"/>
  <c r="R35" i="6"/>
  <c r="S35" i="6" s="1"/>
  <c r="T35" i="6" s="1"/>
  <c r="U35" i="6" s="1"/>
  <c r="O35" i="6"/>
  <c r="P35" i="6" s="1"/>
  <c r="Q35" i="6" s="1"/>
  <c r="N35" i="6"/>
  <c r="AO34" i="6"/>
  <c r="AL34" i="6"/>
  <c r="AH34" i="6"/>
  <c r="AB34" i="6"/>
  <c r="AB34" i="8" s="1"/>
  <c r="X34" i="6"/>
  <c r="W34" i="6"/>
  <c r="R34" i="6"/>
  <c r="S34" i="6" s="1"/>
  <c r="T34" i="6" s="1"/>
  <c r="U34" i="6" s="1"/>
  <c r="O34" i="6"/>
  <c r="P34" i="6" s="1"/>
  <c r="Q34" i="6" s="1"/>
  <c r="N34" i="6"/>
  <c r="AO33" i="6"/>
  <c r="AL33" i="6"/>
  <c r="AH33" i="6"/>
  <c r="AB33" i="6"/>
  <c r="AB33" i="8" s="1"/>
  <c r="X33" i="6"/>
  <c r="W33" i="6"/>
  <c r="R33" i="6"/>
  <c r="S33" i="6" s="1"/>
  <c r="T33" i="6" s="1"/>
  <c r="U33" i="6" s="1"/>
  <c r="O33" i="6"/>
  <c r="P33" i="6" s="1"/>
  <c r="N33" i="6"/>
  <c r="AO32" i="6"/>
  <c r="AL32" i="6"/>
  <c r="AH32" i="6"/>
  <c r="AB32" i="6"/>
  <c r="AB32" i="8" s="1"/>
  <c r="X32" i="6"/>
  <c r="W32" i="6"/>
  <c r="R32" i="6"/>
  <c r="S32" i="6" s="1"/>
  <c r="T32" i="6" s="1"/>
  <c r="U32" i="6" s="1"/>
  <c r="O32" i="6"/>
  <c r="P32" i="6" s="1"/>
  <c r="Q32" i="6" s="1"/>
  <c r="N32" i="6"/>
  <c r="AO31" i="6"/>
  <c r="AL31" i="6"/>
  <c r="AH31" i="6"/>
  <c r="AB31" i="6"/>
  <c r="AB31" i="8" s="1"/>
  <c r="X31" i="6"/>
  <c r="W31" i="6"/>
  <c r="R31" i="6"/>
  <c r="S31" i="6" s="1"/>
  <c r="T31" i="6" s="1"/>
  <c r="U31" i="6" s="1"/>
  <c r="O31" i="6"/>
  <c r="P31" i="6" s="1"/>
  <c r="Q31" i="6" s="1"/>
  <c r="N31" i="6"/>
  <c r="AO30" i="6"/>
  <c r="AL30" i="6"/>
  <c r="AH30" i="6"/>
  <c r="AB30" i="6"/>
  <c r="AB30" i="8" s="1"/>
  <c r="X30" i="6"/>
  <c r="W30" i="6"/>
  <c r="R30" i="6"/>
  <c r="S30" i="6" s="1"/>
  <c r="T30" i="6" s="1"/>
  <c r="U30" i="6" s="1"/>
  <c r="O30" i="6"/>
  <c r="P30" i="6" s="1"/>
  <c r="Q30" i="6" s="1"/>
  <c r="N30" i="6"/>
  <c r="AO29" i="6"/>
  <c r="AL29" i="6"/>
  <c r="AH29" i="6"/>
  <c r="AB29" i="6"/>
  <c r="AB29" i="8" s="1"/>
  <c r="X29" i="6"/>
  <c r="W29" i="6"/>
  <c r="R29" i="6"/>
  <c r="S29" i="6" s="1"/>
  <c r="T29" i="6" s="1"/>
  <c r="U29" i="6" s="1"/>
  <c r="O29" i="6"/>
  <c r="N29" i="6"/>
  <c r="AO28" i="6"/>
  <c r="AL28" i="6"/>
  <c r="AH28" i="6"/>
  <c r="AB28" i="6"/>
  <c r="AB28" i="8" s="1"/>
  <c r="X28" i="6"/>
  <c r="W28" i="6"/>
  <c r="R28" i="6"/>
  <c r="S28" i="6" s="1"/>
  <c r="T28" i="6" s="1"/>
  <c r="U28" i="6" s="1"/>
  <c r="O28" i="6"/>
  <c r="P28" i="6" s="1"/>
  <c r="Q28" i="6" s="1"/>
  <c r="N28" i="6"/>
  <c r="AO27" i="6"/>
  <c r="AL27" i="6"/>
  <c r="AH27" i="6"/>
  <c r="AB27" i="6"/>
  <c r="AB27" i="8" s="1"/>
  <c r="X27" i="6"/>
  <c r="W27" i="6"/>
  <c r="R27" i="6"/>
  <c r="S27" i="6" s="1"/>
  <c r="T27" i="6" s="1"/>
  <c r="U27" i="6" s="1"/>
  <c r="O27" i="6"/>
  <c r="P27" i="6" s="1"/>
  <c r="Q27" i="6" s="1"/>
  <c r="N27" i="6"/>
  <c r="AP21" i="6"/>
  <c r="AD20" i="6"/>
  <c r="AE21" i="6" s="1"/>
  <c r="AA18" i="6"/>
  <c r="AB18" i="6" s="1"/>
  <c r="AC18" i="6" s="1"/>
  <c r="AD18" i="6" s="1"/>
  <c r="AE18" i="6" s="1"/>
  <c r="AF18" i="6" s="1"/>
  <c r="AG18" i="6" s="1"/>
  <c r="AH18" i="6" s="1"/>
  <c r="AI18" i="6" s="1"/>
  <c r="AJ18" i="6" s="1"/>
  <c r="AK18" i="6" s="1"/>
  <c r="AL18" i="6" s="1"/>
  <c r="AM18" i="6" s="1"/>
  <c r="AN18" i="6" s="1"/>
  <c r="AO18" i="6" s="1"/>
  <c r="AP18" i="6" s="1"/>
  <c r="AQ18" i="6" s="1"/>
  <c r="AR18" i="6" s="1"/>
  <c r="AS18" i="6" s="1"/>
  <c r="AT18" i="6" s="1"/>
  <c r="AU18" i="6" s="1"/>
  <c r="AV18" i="6" s="1"/>
  <c r="AW18" i="6" s="1"/>
  <c r="AX18" i="6" s="1"/>
  <c r="M18" i="6"/>
  <c r="N18" i="6" s="1"/>
  <c r="O18" i="6" s="1"/>
  <c r="P18" i="6" s="1"/>
  <c r="Q18" i="6" s="1"/>
  <c r="V18" i="6" s="1"/>
  <c r="W18" i="6" s="1"/>
  <c r="AT17" i="6"/>
  <c r="AR17" i="6"/>
  <c r="AN17" i="6"/>
  <c r="AM17" i="6"/>
  <c r="AK17" i="6"/>
  <c r="AJ17" i="6"/>
  <c r="AD17" i="6"/>
  <c r="AA17" i="6"/>
  <c r="Z17" i="6"/>
  <c r="V17" i="6"/>
  <c r="M17" i="6"/>
  <c r="L17" i="6"/>
  <c r="K17" i="6"/>
  <c r="E17" i="6"/>
  <c r="D17" i="6"/>
  <c r="C17" i="6"/>
  <c r="H102" i="3" l="1"/>
  <c r="H24" i="12" s="1"/>
  <c r="H21" i="12"/>
  <c r="F102" i="3"/>
  <c r="F24" i="12" s="1"/>
  <c r="F21" i="12"/>
  <c r="E102" i="3"/>
  <c r="E24" i="12" s="1"/>
  <c r="E21" i="12"/>
  <c r="G102" i="3"/>
  <c r="G24" i="12" s="1"/>
  <c r="G21" i="12"/>
  <c r="D98" i="3"/>
  <c r="Y28" i="6"/>
  <c r="BB28" i="6" s="1"/>
  <c r="Y51" i="6"/>
  <c r="BB51" i="6" s="1"/>
  <c r="Y79" i="6"/>
  <c r="Y71" i="6"/>
  <c r="BB71" i="6" s="1"/>
  <c r="Y126" i="6"/>
  <c r="AL17" i="6"/>
  <c r="W17" i="6"/>
  <c r="Y87" i="6"/>
  <c r="Y94" i="6"/>
  <c r="BB94" i="6" s="1"/>
  <c r="Y121" i="6"/>
  <c r="Y123" i="6"/>
  <c r="Y83" i="6"/>
  <c r="BB83" i="6" s="1"/>
  <c r="Y84" i="6"/>
  <c r="Y104" i="6"/>
  <c r="Y113" i="6"/>
  <c r="Y120" i="6"/>
  <c r="Y160" i="6"/>
  <c r="BB160" i="6" s="1"/>
  <c r="Y62" i="6"/>
  <c r="BB62" i="6" s="1"/>
  <c r="Y63" i="6"/>
  <c r="Y100" i="6"/>
  <c r="BB100" i="6" s="1"/>
  <c r="Y134" i="6"/>
  <c r="Y187" i="6"/>
  <c r="BB187" i="6" s="1"/>
  <c r="Y32" i="6"/>
  <c r="Y59" i="6"/>
  <c r="Y76" i="6"/>
  <c r="BB76" i="6" s="1"/>
  <c r="Y145" i="6"/>
  <c r="Y168" i="6"/>
  <c r="Y129" i="6"/>
  <c r="BB129" i="6" s="1"/>
  <c r="Q40" i="6"/>
  <c r="Y40" i="6" s="1"/>
  <c r="Y142" i="6"/>
  <c r="Q157" i="6"/>
  <c r="Y157" i="6" s="1"/>
  <c r="Q158" i="6"/>
  <c r="Y158" i="6" s="1"/>
  <c r="Q72" i="6"/>
  <c r="Y72" i="6" s="1"/>
  <c r="Q185" i="6"/>
  <c r="Y185" i="6" s="1"/>
  <c r="Q88" i="6"/>
  <c r="Y88" i="6" s="1"/>
  <c r="Q165" i="6"/>
  <c r="Y165" i="6" s="1"/>
  <c r="Y105" i="6"/>
  <c r="Y54" i="6"/>
  <c r="Y75" i="6"/>
  <c r="Q80" i="6"/>
  <c r="Y80" i="6" s="1"/>
  <c r="Q149" i="6"/>
  <c r="Y149" i="6" s="1"/>
  <c r="Q101" i="6"/>
  <c r="Y101" i="6" s="1"/>
  <c r="Q150" i="6"/>
  <c r="Y150" i="6" s="1"/>
  <c r="Y46" i="6"/>
  <c r="BB46" i="6" s="1"/>
  <c r="Y55" i="6"/>
  <c r="Y112" i="6"/>
  <c r="Q117" i="6"/>
  <c r="Y117" i="6" s="1"/>
  <c r="Y137" i="6"/>
  <c r="Y49" i="6"/>
  <c r="BB49" i="6" s="1"/>
  <c r="Y64" i="6"/>
  <c r="Y111" i="6"/>
  <c r="Y183" i="6"/>
  <c r="BB183" i="6" s="1"/>
  <c r="Y57" i="6"/>
  <c r="Y73" i="6"/>
  <c r="Y78" i="6"/>
  <c r="Y89" i="6"/>
  <c r="Y96" i="6"/>
  <c r="BB96" i="6" s="1"/>
  <c r="Q102" i="6"/>
  <c r="Y102" i="6" s="1"/>
  <c r="Y45" i="6"/>
  <c r="Y47" i="6"/>
  <c r="Y65" i="6"/>
  <c r="Y103" i="6"/>
  <c r="Y115" i="6"/>
  <c r="Y155" i="6"/>
  <c r="Y37" i="6"/>
  <c r="BB37" i="6" s="1"/>
  <c r="Y85" i="6"/>
  <c r="BB85" i="6" s="1"/>
  <c r="Y118" i="6"/>
  <c r="Y153" i="6"/>
  <c r="Y173" i="6"/>
  <c r="BB173" i="6" s="1"/>
  <c r="Y91" i="6"/>
  <c r="Y109" i="6"/>
  <c r="Y119" i="6"/>
  <c r="BB119" i="6" s="1"/>
  <c r="Y163" i="6"/>
  <c r="Y167" i="6"/>
  <c r="Q139" i="6"/>
  <c r="Y139" i="6" s="1"/>
  <c r="Q131" i="6"/>
  <c r="Y131" i="6" s="1"/>
  <c r="Q67" i="6"/>
  <c r="Y67" i="6" s="1"/>
  <c r="Y70" i="6"/>
  <c r="Y81" i="6"/>
  <c r="Y86" i="6"/>
  <c r="BB86" i="6" s="1"/>
  <c r="Y189" i="6"/>
  <c r="Q162" i="6"/>
  <c r="Y162" i="6" s="1"/>
  <c r="Q33" i="6"/>
  <c r="Y33" i="6" s="1"/>
  <c r="Q41" i="6"/>
  <c r="Y41" i="6" s="1"/>
  <c r="BB41" i="6" s="1"/>
  <c r="Y128" i="6"/>
  <c r="Y136" i="6"/>
  <c r="Y144" i="6"/>
  <c r="Y151" i="6"/>
  <c r="BB151" i="6" s="1"/>
  <c r="Y171" i="6"/>
  <c r="Y179" i="6"/>
  <c r="Q193" i="6"/>
  <c r="Y193" i="6" s="1"/>
  <c r="X17" i="6"/>
  <c r="Y39" i="6"/>
  <c r="Y43" i="6"/>
  <c r="Y56" i="6"/>
  <c r="Y77" i="6"/>
  <c r="Y110" i="6"/>
  <c r="Q184" i="6"/>
  <c r="Y184" i="6" s="1"/>
  <c r="Q176" i="6"/>
  <c r="Y176" i="6" s="1"/>
  <c r="Q152" i="6"/>
  <c r="Y152" i="6" s="1"/>
  <c r="Y51" i="8"/>
  <c r="Y85" i="8"/>
  <c r="Y160" i="8"/>
  <c r="Y96" i="8"/>
  <c r="Y183" i="8"/>
  <c r="Y62" i="8"/>
  <c r="Y46" i="8"/>
  <c r="Y28" i="8"/>
  <c r="Y34" i="6"/>
  <c r="Y122" i="6"/>
  <c r="Y177" i="6"/>
  <c r="Y97" i="6"/>
  <c r="Y82" i="6"/>
  <c r="Y146" i="6"/>
  <c r="Y178" i="6"/>
  <c r="Y194" i="6"/>
  <c r="Y170" i="6"/>
  <c r="Y114" i="6"/>
  <c r="Y130" i="6"/>
  <c r="Y186" i="6"/>
  <c r="Y138" i="6"/>
  <c r="Y74" i="6"/>
  <c r="Y90" i="6"/>
  <c r="Y169" i="6"/>
  <c r="Y106" i="6"/>
  <c r="Y148" i="6"/>
  <c r="Y116" i="6"/>
  <c r="Y180" i="6"/>
  <c r="Y132" i="6"/>
  <c r="Y52" i="6"/>
  <c r="Y140" i="6"/>
  <c r="Y60" i="6"/>
  <c r="Y92" i="6"/>
  <c r="Y108" i="6"/>
  <c r="Y36" i="6"/>
  <c r="AD17" i="8"/>
  <c r="AD20" i="8"/>
  <c r="AE21" i="8" s="1"/>
  <c r="AE166" i="8" s="1"/>
  <c r="AB20" i="8"/>
  <c r="AC21" i="8" s="1"/>
  <c r="AC179" i="8" s="1"/>
  <c r="R83" i="8"/>
  <c r="S83" i="8" s="1"/>
  <c r="T83" i="8" s="1"/>
  <c r="U83" i="8" s="1"/>
  <c r="O75" i="8"/>
  <c r="P75" i="8" s="1"/>
  <c r="Q75" i="8" s="1"/>
  <c r="O168" i="8"/>
  <c r="P168" i="8" s="1"/>
  <c r="Q168" i="8" s="1"/>
  <c r="O195" i="8"/>
  <c r="P195" i="8" s="1"/>
  <c r="Q195" i="8" s="1"/>
  <c r="O35" i="8"/>
  <c r="P35" i="8" s="1"/>
  <c r="Q35" i="8" s="1"/>
  <c r="O67" i="8"/>
  <c r="P67" i="8" s="1"/>
  <c r="Q67" i="8" s="1"/>
  <c r="O107" i="8"/>
  <c r="P107" i="8" s="1"/>
  <c r="Q107" i="8" s="1"/>
  <c r="O147" i="8"/>
  <c r="P147" i="8" s="1"/>
  <c r="Q147" i="8" s="1"/>
  <c r="O179" i="8"/>
  <c r="P179" i="8" s="1"/>
  <c r="Q179" i="8" s="1"/>
  <c r="O187" i="8"/>
  <c r="P187" i="8" s="1"/>
  <c r="Q187" i="8" s="1"/>
  <c r="O59" i="8"/>
  <c r="P59" i="8" s="1"/>
  <c r="Q59" i="8" s="1"/>
  <c r="O99" i="8"/>
  <c r="P99" i="8" s="1"/>
  <c r="Q99" i="8" s="1"/>
  <c r="O131" i="8"/>
  <c r="P131" i="8" s="1"/>
  <c r="Q131" i="8" s="1"/>
  <c r="O139" i="8"/>
  <c r="P139" i="8" s="1"/>
  <c r="Q139" i="8" s="1"/>
  <c r="O171" i="8"/>
  <c r="P171" i="8" s="1"/>
  <c r="Q171" i="8" s="1"/>
  <c r="O51" i="8"/>
  <c r="P51" i="8" s="1"/>
  <c r="Q51" i="8" s="1"/>
  <c r="O91" i="8"/>
  <c r="P91" i="8" s="1"/>
  <c r="Q91" i="8" s="1"/>
  <c r="O123" i="8"/>
  <c r="P123" i="8" s="1"/>
  <c r="Q123" i="8" s="1"/>
  <c r="O163" i="8"/>
  <c r="P163" i="8" s="1"/>
  <c r="Q163" i="8" s="1"/>
  <c r="O184" i="8"/>
  <c r="P184" i="8" s="1"/>
  <c r="Q184" i="8" s="1"/>
  <c r="O192" i="8"/>
  <c r="P192" i="8" s="1"/>
  <c r="Q192" i="8" s="1"/>
  <c r="O77" i="8"/>
  <c r="P77" i="8" s="1"/>
  <c r="Q77" i="8" s="1"/>
  <c r="R133" i="8"/>
  <c r="S133" i="8" s="1"/>
  <c r="T133" i="8" s="1"/>
  <c r="U133" i="8" s="1"/>
  <c r="O189" i="8"/>
  <c r="P189" i="8" s="1"/>
  <c r="Q189" i="8" s="1"/>
  <c r="R53" i="8"/>
  <c r="S53" i="8" s="1"/>
  <c r="T53" i="8" s="1"/>
  <c r="U53" i="8" s="1"/>
  <c r="R29" i="8"/>
  <c r="S29" i="8" s="1"/>
  <c r="T29" i="8" s="1"/>
  <c r="U29" i="8" s="1"/>
  <c r="R37" i="8"/>
  <c r="S37" i="8" s="1"/>
  <c r="T37" i="8" s="1"/>
  <c r="U37" i="8" s="1"/>
  <c r="R45" i="8"/>
  <c r="S45" i="8" s="1"/>
  <c r="T45" i="8" s="1"/>
  <c r="U45" i="8" s="1"/>
  <c r="O93" i="8"/>
  <c r="P93" i="8" s="1"/>
  <c r="Q93" i="8" s="1"/>
  <c r="O101" i="8"/>
  <c r="P101" i="8" s="1"/>
  <c r="Q101" i="8" s="1"/>
  <c r="O109" i="8"/>
  <c r="P109" i="8" s="1"/>
  <c r="Q109" i="8" s="1"/>
  <c r="O117" i="8"/>
  <c r="P117" i="8" s="1"/>
  <c r="Q117" i="8" s="1"/>
  <c r="O141" i="8"/>
  <c r="P141" i="8" s="1"/>
  <c r="Q141" i="8" s="1"/>
  <c r="K17" i="8"/>
  <c r="O61" i="8"/>
  <c r="P61" i="8" s="1"/>
  <c r="Q61" i="8" s="1"/>
  <c r="O149" i="8"/>
  <c r="P149" i="8" s="1"/>
  <c r="Q149" i="8" s="1"/>
  <c r="O157" i="8"/>
  <c r="P157" i="8" s="1"/>
  <c r="Q157" i="8" s="1"/>
  <c r="O125" i="8"/>
  <c r="P125" i="8" s="1"/>
  <c r="Q125" i="8" s="1"/>
  <c r="O165" i="8"/>
  <c r="P165" i="8" s="1"/>
  <c r="Q165" i="8" s="1"/>
  <c r="O173" i="8"/>
  <c r="P173" i="8" s="1"/>
  <c r="Q173" i="8" s="1"/>
  <c r="O69" i="8"/>
  <c r="P69" i="8" s="1"/>
  <c r="Q69" i="8" s="1"/>
  <c r="O181" i="8"/>
  <c r="P181" i="8" s="1"/>
  <c r="Q181" i="8" s="1"/>
  <c r="W17" i="8"/>
  <c r="X17" i="8"/>
  <c r="AB17" i="8"/>
  <c r="AO17" i="8"/>
  <c r="N17" i="8"/>
  <c r="Q27" i="8"/>
  <c r="U17" i="8"/>
  <c r="AL17" i="8"/>
  <c r="U17" i="6"/>
  <c r="AE190" i="6"/>
  <c r="AE182" i="6"/>
  <c r="AE193" i="6"/>
  <c r="AE185" i="6"/>
  <c r="AE177" i="6"/>
  <c r="AE169" i="6"/>
  <c r="AE191" i="6"/>
  <c r="AE183" i="6"/>
  <c r="AE175" i="6"/>
  <c r="AE167" i="6"/>
  <c r="AE194" i="6"/>
  <c r="AE186" i="6"/>
  <c r="AE189" i="6"/>
  <c r="AE181" i="6"/>
  <c r="AE173" i="6"/>
  <c r="AE192" i="6"/>
  <c r="AE184" i="6"/>
  <c r="AE195" i="6"/>
  <c r="AE187" i="6"/>
  <c r="AE178" i="6"/>
  <c r="AE172" i="6"/>
  <c r="AE163" i="6"/>
  <c r="AE156" i="6"/>
  <c r="AE148" i="6"/>
  <c r="AE188" i="6"/>
  <c r="AE159" i="6"/>
  <c r="AE151" i="6"/>
  <c r="AE170" i="6"/>
  <c r="AE154" i="6"/>
  <c r="AE176" i="6"/>
  <c r="AE166" i="6"/>
  <c r="AE162" i="6"/>
  <c r="AE157" i="6"/>
  <c r="AE149" i="6"/>
  <c r="AE171" i="6"/>
  <c r="AE165" i="6"/>
  <c r="AE160" i="6"/>
  <c r="AE152" i="6"/>
  <c r="AE179" i="6"/>
  <c r="AE155" i="6"/>
  <c r="AE180" i="6"/>
  <c r="AE174" i="6"/>
  <c r="AE164" i="6"/>
  <c r="AE158" i="6"/>
  <c r="AE168" i="6"/>
  <c r="AE161" i="6"/>
  <c r="AE153" i="6"/>
  <c r="AE138" i="6"/>
  <c r="AE130" i="6"/>
  <c r="AE122" i="6"/>
  <c r="AE141" i="6"/>
  <c r="AE133" i="6"/>
  <c r="AE125" i="6"/>
  <c r="AE144" i="6"/>
  <c r="AE136" i="6"/>
  <c r="AE128" i="6"/>
  <c r="AE120" i="6"/>
  <c r="AE147" i="6"/>
  <c r="AE142" i="6"/>
  <c r="AE134" i="6"/>
  <c r="AE126" i="6"/>
  <c r="AE145" i="6"/>
  <c r="AE137" i="6"/>
  <c r="AE129" i="6"/>
  <c r="AE150" i="6"/>
  <c r="AE140" i="6"/>
  <c r="AE132" i="6"/>
  <c r="AE124" i="6"/>
  <c r="AE118" i="6"/>
  <c r="AE109" i="6"/>
  <c r="AE101" i="6"/>
  <c r="AE119" i="6"/>
  <c r="AE117" i="6"/>
  <c r="AE112" i="6"/>
  <c r="AE104" i="6"/>
  <c r="AE96" i="6"/>
  <c r="AE139" i="6"/>
  <c r="AE131" i="6"/>
  <c r="AE123" i="6"/>
  <c r="AE115" i="6"/>
  <c r="AE107" i="6"/>
  <c r="AE99" i="6"/>
  <c r="AE146" i="6"/>
  <c r="AE121" i="6"/>
  <c r="AE113" i="6"/>
  <c r="AE105" i="6"/>
  <c r="AE116" i="6"/>
  <c r="AE108" i="6"/>
  <c r="AE100" i="6"/>
  <c r="AE143" i="6"/>
  <c r="AE135" i="6"/>
  <c r="AE127" i="6"/>
  <c r="AE111" i="6"/>
  <c r="AE103" i="6"/>
  <c r="AE114" i="6"/>
  <c r="AE94" i="6"/>
  <c r="AE93" i="6"/>
  <c r="AE92" i="6"/>
  <c r="AE88" i="6"/>
  <c r="AE80" i="6"/>
  <c r="AE72" i="6"/>
  <c r="AE83" i="6"/>
  <c r="AE75" i="6"/>
  <c r="AE110" i="6"/>
  <c r="AE95" i="6"/>
  <c r="AE86" i="6"/>
  <c r="AE78" i="6"/>
  <c r="AE70" i="6"/>
  <c r="AE106" i="6"/>
  <c r="AE97" i="6"/>
  <c r="AE84" i="6"/>
  <c r="AE76" i="6"/>
  <c r="AE98" i="6"/>
  <c r="AE87" i="6"/>
  <c r="AE79" i="6"/>
  <c r="AE71" i="6"/>
  <c r="AE102" i="6"/>
  <c r="AE90" i="6"/>
  <c r="AE82" i="6"/>
  <c r="AE74" i="6"/>
  <c r="AE77" i="6"/>
  <c r="AE69" i="6"/>
  <c r="AE63" i="6"/>
  <c r="AE55" i="6"/>
  <c r="AE47" i="6"/>
  <c r="AE66" i="6"/>
  <c r="AE58" i="6"/>
  <c r="AE50" i="6"/>
  <c r="AE81" i="6"/>
  <c r="AE61" i="6"/>
  <c r="AE53" i="6"/>
  <c r="AE45" i="6"/>
  <c r="AE85" i="6"/>
  <c r="AE67" i="6"/>
  <c r="AE59" i="6"/>
  <c r="AE51" i="6"/>
  <c r="AE43" i="6"/>
  <c r="AE62" i="6"/>
  <c r="AE54" i="6"/>
  <c r="AE89" i="6"/>
  <c r="AE73" i="6"/>
  <c r="AE65" i="6"/>
  <c r="AE57" i="6"/>
  <c r="AE49" i="6"/>
  <c r="AE60" i="6"/>
  <c r="AE52" i="6"/>
  <c r="AE40" i="6"/>
  <c r="AE32" i="6"/>
  <c r="AE68" i="6"/>
  <c r="AE35" i="6"/>
  <c r="AE27" i="6"/>
  <c r="AE41" i="6"/>
  <c r="AE38" i="6"/>
  <c r="AE30" i="6"/>
  <c r="AE91" i="6"/>
  <c r="AE64" i="6"/>
  <c r="AE56" i="6"/>
  <c r="AE48" i="6"/>
  <c r="AE44" i="6"/>
  <c r="AE36" i="6"/>
  <c r="AE28" i="6"/>
  <c r="AE46" i="6"/>
  <c r="AE39" i="6"/>
  <c r="AE31" i="6"/>
  <c r="AE42" i="6"/>
  <c r="AE34" i="6"/>
  <c r="AE37" i="6"/>
  <c r="AE33" i="6"/>
  <c r="Y42" i="6"/>
  <c r="O17" i="6"/>
  <c r="P29" i="6"/>
  <c r="Q29" i="6" s="1"/>
  <c r="Y29" i="6" s="1"/>
  <c r="AB17" i="6"/>
  <c r="Y31" i="6"/>
  <c r="Y38" i="6"/>
  <c r="N17" i="6"/>
  <c r="Y30" i="6"/>
  <c r="Y35" i="6"/>
  <c r="AO17" i="6"/>
  <c r="AB20" i="6"/>
  <c r="AC21" i="6" s="1"/>
  <c r="AC31" i="6" s="1"/>
  <c r="AE29" i="6"/>
  <c r="Y44" i="6"/>
  <c r="Y50" i="6"/>
  <c r="Y58" i="6"/>
  <c r="Y66" i="6"/>
  <c r="Y48" i="6"/>
  <c r="Y53" i="6"/>
  <c r="Y61" i="6"/>
  <c r="Y68" i="6"/>
  <c r="Y93" i="6"/>
  <c r="Y69" i="6"/>
  <c r="Y99" i="6"/>
  <c r="Y107" i="6"/>
  <c r="Y95" i="6"/>
  <c r="Y98" i="6"/>
  <c r="Y127" i="6"/>
  <c r="Y135" i="6"/>
  <c r="Y143" i="6"/>
  <c r="Y125" i="6"/>
  <c r="Y133" i="6"/>
  <c r="Y141" i="6"/>
  <c r="Y124" i="6"/>
  <c r="Y147" i="6"/>
  <c r="Y161" i="6"/>
  <c r="Y154" i="6"/>
  <c r="Y164" i="6"/>
  <c r="Y159" i="6"/>
  <c r="Y156" i="6"/>
  <c r="Y175" i="6"/>
  <c r="Y191" i="6"/>
  <c r="Y166" i="6"/>
  <c r="Y182" i="6"/>
  <c r="Y192" i="6"/>
  <c r="Y190" i="6"/>
  <c r="Y172" i="6"/>
  <c r="Y195" i="6"/>
  <c r="Y174" i="6"/>
  <c r="Y181" i="6"/>
  <c r="Y188" i="6"/>
  <c r="Y86" i="8" l="1"/>
  <c r="Y187" i="8"/>
  <c r="Y119" i="8"/>
  <c r="Y76" i="8"/>
  <c r="Y100" i="8"/>
  <c r="Y151" i="8"/>
  <c r="Y83" i="8"/>
  <c r="Y94" i="8"/>
  <c r="Y49" i="8"/>
  <c r="Y173" i="8"/>
  <c r="Y129" i="8"/>
  <c r="Y71" i="8"/>
  <c r="Y39" i="8"/>
  <c r="BB39" i="6"/>
  <c r="Y128" i="8"/>
  <c r="BB128" i="6"/>
  <c r="Y67" i="8"/>
  <c r="BB67" i="6"/>
  <c r="Y65" i="8"/>
  <c r="BB65" i="6"/>
  <c r="Y57" i="8"/>
  <c r="BB57" i="6"/>
  <c r="Y55" i="8"/>
  <c r="BB55" i="6"/>
  <c r="Y105" i="8"/>
  <c r="BB105" i="6"/>
  <c r="Y40" i="8"/>
  <c r="BB40" i="6"/>
  <c r="Y134" i="8"/>
  <c r="BB134" i="6"/>
  <c r="Y84" i="8"/>
  <c r="BB84" i="6"/>
  <c r="Y126" i="8"/>
  <c r="BB126" i="6"/>
  <c r="Y190" i="8"/>
  <c r="BB190" i="6"/>
  <c r="Y44" i="8"/>
  <c r="BB44" i="6"/>
  <c r="Y68" i="8"/>
  <c r="BB68" i="6"/>
  <c r="Y161" i="8"/>
  <c r="BB161" i="6"/>
  <c r="Y180" i="8"/>
  <c r="BB180" i="6"/>
  <c r="Y97" i="8"/>
  <c r="BB97" i="6"/>
  <c r="Y36" i="8"/>
  <c r="BB36" i="6"/>
  <c r="Y116" i="8"/>
  <c r="BB116" i="6"/>
  <c r="Y130" i="8"/>
  <c r="BB130" i="6"/>
  <c r="Y177" i="8"/>
  <c r="BB177" i="6"/>
  <c r="Y152" i="8"/>
  <c r="BB152" i="6"/>
  <c r="Y131" i="8"/>
  <c r="BB131" i="6"/>
  <c r="Y153" i="8"/>
  <c r="BB153" i="6"/>
  <c r="Y47" i="8"/>
  <c r="BB47" i="6"/>
  <c r="Y165" i="8"/>
  <c r="BB165" i="6"/>
  <c r="Y132" i="8"/>
  <c r="BB132" i="6"/>
  <c r="Y82" i="8"/>
  <c r="BB82" i="6"/>
  <c r="Y61" i="8"/>
  <c r="BB61" i="6"/>
  <c r="Y166" i="8"/>
  <c r="BB166" i="6"/>
  <c r="Y98" i="8"/>
  <c r="BB98" i="6"/>
  <c r="Y181" i="8"/>
  <c r="BB181" i="6"/>
  <c r="Y191" i="8"/>
  <c r="BB191" i="6"/>
  <c r="Y124" i="8"/>
  <c r="BB124" i="6"/>
  <c r="Y95" i="8"/>
  <c r="BB95" i="6"/>
  <c r="Y48" i="8"/>
  <c r="BB48" i="6"/>
  <c r="Y35" i="8"/>
  <c r="BB35" i="6"/>
  <c r="Y42" i="8"/>
  <c r="BB42" i="6"/>
  <c r="Y108" i="8"/>
  <c r="BB108" i="6"/>
  <c r="Y148" i="8"/>
  <c r="BB148" i="6"/>
  <c r="Y114" i="8"/>
  <c r="BB114" i="6"/>
  <c r="Y122" i="8"/>
  <c r="BB122" i="6"/>
  <c r="Y41" i="8"/>
  <c r="Y176" i="8"/>
  <c r="BB176" i="6"/>
  <c r="Y193" i="8"/>
  <c r="BB193" i="6"/>
  <c r="Y33" i="8"/>
  <c r="BB33" i="6"/>
  <c r="Y139" i="8"/>
  <c r="BB139" i="6"/>
  <c r="Y118" i="8"/>
  <c r="BB118" i="6"/>
  <c r="Y45" i="8"/>
  <c r="BB45" i="6"/>
  <c r="Y111" i="8"/>
  <c r="BB111" i="6"/>
  <c r="Y150" i="8"/>
  <c r="BB150" i="6"/>
  <c r="Y88" i="8"/>
  <c r="BB88" i="6"/>
  <c r="Y168" i="8"/>
  <c r="BB168" i="6"/>
  <c r="Y63" i="8"/>
  <c r="BB63" i="6"/>
  <c r="Y123" i="8"/>
  <c r="BB123" i="6"/>
  <c r="Y79" i="8"/>
  <c r="BB79" i="6"/>
  <c r="Y143" i="8"/>
  <c r="BB143" i="6"/>
  <c r="Y31" i="8"/>
  <c r="BB31" i="6"/>
  <c r="Y127" i="8"/>
  <c r="BB127" i="6"/>
  <c r="Y188" i="8"/>
  <c r="BB188" i="6"/>
  <c r="Y147" i="8"/>
  <c r="BB147" i="6"/>
  <c r="Y53" i="8"/>
  <c r="BB53" i="6"/>
  <c r="Y107" i="8"/>
  <c r="BB107" i="6"/>
  <c r="Y92" i="8"/>
  <c r="BB92" i="6"/>
  <c r="Y106" i="8"/>
  <c r="BB106" i="6"/>
  <c r="Y170" i="8"/>
  <c r="BB170" i="6"/>
  <c r="Y34" i="8"/>
  <c r="BB34" i="6"/>
  <c r="Y184" i="8"/>
  <c r="BB184" i="6"/>
  <c r="Y179" i="8"/>
  <c r="BB179" i="6"/>
  <c r="Y162" i="8"/>
  <c r="BB162" i="6"/>
  <c r="Y167" i="8"/>
  <c r="BB167" i="6"/>
  <c r="Y102" i="8"/>
  <c r="BB102" i="6"/>
  <c r="Y64" i="8"/>
  <c r="BB64" i="6"/>
  <c r="Y101" i="8"/>
  <c r="BB101" i="6"/>
  <c r="Y185" i="8"/>
  <c r="BB185" i="6"/>
  <c r="Y145" i="8"/>
  <c r="BB145" i="6"/>
  <c r="Y121" i="8"/>
  <c r="BB121" i="6"/>
  <c r="Y93" i="8"/>
  <c r="BB93" i="6"/>
  <c r="Y192" i="8"/>
  <c r="BB192" i="6"/>
  <c r="Y154" i="8"/>
  <c r="BB154" i="6"/>
  <c r="Y135" i="8"/>
  <c r="BB135" i="6"/>
  <c r="Y138" i="8"/>
  <c r="BB138" i="6"/>
  <c r="Y182" i="8"/>
  <c r="BB182" i="6"/>
  <c r="Y29" i="8"/>
  <c r="BB29" i="6"/>
  <c r="Y186" i="8"/>
  <c r="BB186" i="6"/>
  <c r="Y174" i="8"/>
  <c r="BB174" i="6"/>
  <c r="Y175" i="8"/>
  <c r="BB175" i="6"/>
  <c r="Y141" i="8"/>
  <c r="BB141" i="6"/>
  <c r="Y66" i="8"/>
  <c r="BB66" i="6"/>
  <c r="Y30" i="8"/>
  <c r="BB30" i="6"/>
  <c r="Y195" i="8"/>
  <c r="BB195" i="6"/>
  <c r="Y156" i="8"/>
  <c r="BB156" i="6"/>
  <c r="Y133" i="8"/>
  <c r="BB133" i="6"/>
  <c r="Y99" i="8"/>
  <c r="BB99" i="6"/>
  <c r="Y58" i="8"/>
  <c r="BB58" i="6"/>
  <c r="Y60" i="8"/>
  <c r="BB60" i="6"/>
  <c r="Y169" i="8"/>
  <c r="BB169" i="6"/>
  <c r="Y194" i="8"/>
  <c r="BB194" i="6"/>
  <c r="Y110" i="8"/>
  <c r="BB110" i="6"/>
  <c r="Y171" i="8"/>
  <c r="BB171" i="6"/>
  <c r="Y189" i="8"/>
  <c r="BB189" i="6"/>
  <c r="Y163" i="8"/>
  <c r="BB163" i="6"/>
  <c r="Y149" i="8"/>
  <c r="BB149" i="6"/>
  <c r="Y72" i="8"/>
  <c r="BB72" i="6"/>
  <c r="Y172" i="8"/>
  <c r="BB172" i="6"/>
  <c r="Y159" i="8"/>
  <c r="BB159" i="6"/>
  <c r="Y125" i="8"/>
  <c r="BB125" i="6"/>
  <c r="Y69" i="8"/>
  <c r="BB69" i="6"/>
  <c r="Y50" i="8"/>
  <c r="BB50" i="6"/>
  <c r="Y38" i="8"/>
  <c r="BB38" i="6"/>
  <c r="Y140" i="8"/>
  <c r="BB140" i="6"/>
  <c r="Y90" i="8"/>
  <c r="BB90" i="6"/>
  <c r="Y178" i="8"/>
  <c r="BB178" i="6"/>
  <c r="Y77" i="8"/>
  <c r="BB77" i="6"/>
  <c r="Y155" i="8"/>
  <c r="BB155" i="6"/>
  <c r="Y89" i="8"/>
  <c r="BB89" i="6"/>
  <c r="Y137" i="8"/>
  <c r="BB137" i="6"/>
  <c r="Y80" i="8"/>
  <c r="BB80" i="6"/>
  <c r="Y158" i="8"/>
  <c r="BB158" i="6"/>
  <c r="Y59" i="8"/>
  <c r="BB59" i="6"/>
  <c r="Y120" i="8"/>
  <c r="BB120" i="6"/>
  <c r="Y87" i="8"/>
  <c r="BB87" i="6"/>
  <c r="D102" i="3"/>
  <c r="D24" i="12" s="1"/>
  <c r="D21" i="12"/>
  <c r="Y164" i="8"/>
  <c r="BB164" i="6"/>
  <c r="Y52" i="8"/>
  <c r="BB52" i="6"/>
  <c r="Y74" i="8"/>
  <c r="BB74" i="6"/>
  <c r="Y146" i="8"/>
  <c r="BB146" i="6"/>
  <c r="Y56" i="8"/>
  <c r="BB56" i="6"/>
  <c r="Y144" i="8"/>
  <c r="BB144" i="6"/>
  <c r="Y81" i="8"/>
  <c r="BB81" i="6"/>
  <c r="Y109" i="8"/>
  <c r="BB109" i="6"/>
  <c r="Y115" i="8"/>
  <c r="BB115" i="6"/>
  <c r="Y78" i="8"/>
  <c r="BB78" i="6"/>
  <c r="Y117" i="8"/>
  <c r="BB117" i="6"/>
  <c r="Y75" i="8"/>
  <c r="BB75" i="6"/>
  <c r="Y157" i="8"/>
  <c r="BB157" i="6"/>
  <c r="Y32" i="8"/>
  <c r="BB32" i="6"/>
  <c r="Y113" i="8"/>
  <c r="BB113" i="6"/>
  <c r="Y43" i="8"/>
  <c r="BB43" i="6"/>
  <c r="Y136" i="8"/>
  <c r="BB136" i="6"/>
  <c r="Y70" i="8"/>
  <c r="BB70" i="6"/>
  <c r="Y91" i="8"/>
  <c r="BB91" i="6"/>
  <c r="Y103" i="8"/>
  <c r="BB103" i="6"/>
  <c r="Y73" i="8"/>
  <c r="BB73" i="6"/>
  <c r="Y112" i="8"/>
  <c r="BB112" i="6"/>
  <c r="Y54" i="8"/>
  <c r="BB54" i="6"/>
  <c r="Y142" i="8"/>
  <c r="BB142" i="6"/>
  <c r="Y104" i="8"/>
  <c r="BB104" i="6"/>
  <c r="Y37" i="8"/>
  <c r="AO16" i="6"/>
  <c r="AF31" i="6"/>
  <c r="AG31" i="6" s="1"/>
  <c r="AI31" i="6" s="1"/>
  <c r="Q17" i="6"/>
  <c r="AC122" i="6"/>
  <c r="AF122" i="6" s="1"/>
  <c r="AG122" i="6" s="1"/>
  <c r="AI122" i="6" s="1"/>
  <c r="AP122" i="6" s="1"/>
  <c r="AQ122" i="6" s="1"/>
  <c r="AS122" i="6" s="1"/>
  <c r="AC152" i="6"/>
  <c r="AF152" i="6" s="1"/>
  <c r="AG152" i="6" s="1"/>
  <c r="AI152" i="6" s="1"/>
  <c r="AP152" i="6" s="1"/>
  <c r="AQ152" i="6" s="1"/>
  <c r="BE152" i="6" s="1"/>
  <c r="AC157" i="6"/>
  <c r="AF157" i="6" s="1"/>
  <c r="AG157" i="6" s="1"/>
  <c r="AI157" i="6" s="1"/>
  <c r="AP157" i="6" s="1"/>
  <c r="AQ157" i="6" s="1"/>
  <c r="AC146" i="6"/>
  <c r="AF146" i="6" s="1"/>
  <c r="AG146" i="6" s="1"/>
  <c r="AI146" i="6" s="1"/>
  <c r="AP146" i="6" s="1"/>
  <c r="AQ146" i="6" s="1"/>
  <c r="BE146" i="6" s="1"/>
  <c r="AC170" i="6"/>
  <c r="AF170" i="6" s="1"/>
  <c r="AG170" i="6" s="1"/>
  <c r="AI170" i="6" s="1"/>
  <c r="AP170" i="6" s="1"/>
  <c r="AQ170" i="6" s="1"/>
  <c r="BE170" i="6" s="1"/>
  <c r="AC172" i="6"/>
  <c r="AF172" i="6" s="1"/>
  <c r="AG172" i="6" s="1"/>
  <c r="AI172" i="6" s="1"/>
  <c r="AP172" i="6" s="1"/>
  <c r="AQ172" i="6" s="1"/>
  <c r="BE172" i="6" s="1"/>
  <c r="AC174" i="6"/>
  <c r="AF174" i="6" s="1"/>
  <c r="AG174" i="6" s="1"/>
  <c r="AI174" i="6" s="1"/>
  <c r="AC46" i="6"/>
  <c r="AF46" i="6" s="1"/>
  <c r="AG46" i="6" s="1"/>
  <c r="AI46" i="6" s="1"/>
  <c r="AP46" i="6" s="1"/>
  <c r="AQ46" i="6" s="1"/>
  <c r="BE46" i="6" s="1"/>
  <c r="AE143" i="8"/>
  <c r="AE35" i="8"/>
  <c r="AE94" i="8"/>
  <c r="AE66" i="8"/>
  <c r="AE182" i="8"/>
  <c r="AE56" i="8"/>
  <c r="AE118" i="8"/>
  <c r="AE125" i="8"/>
  <c r="AE141" i="8"/>
  <c r="AE63" i="8"/>
  <c r="AE180" i="8"/>
  <c r="AE59" i="8"/>
  <c r="AE68" i="8"/>
  <c r="AE77" i="8"/>
  <c r="AE176" i="8"/>
  <c r="AE171" i="8"/>
  <c r="AE34" i="8"/>
  <c r="AE76" i="8"/>
  <c r="AE85" i="8"/>
  <c r="AE124" i="8"/>
  <c r="AE179" i="8"/>
  <c r="AF179" i="8" s="1"/>
  <c r="AG179" i="8" s="1"/>
  <c r="AI179" i="8" s="1"/>
  <c r="AE31" i="8"/>
  <c r="AE81" i="8"/>
  <c r="AE112" i="8"/>
  <c r="AE129" i="8"/>
  <c r="AE170" i="8"/>
  <c r="AE39" i="8"/>
  <c r="AE89" i="8"/>
  <c r="AE120" i="8"/>
  <c r="AE137" i="8"/>
  <c r="AE178" i="8"/>
  <c r="AE41" i="8"/>
  <c r="AE86" i="8"/>
  <c r="AE114" i="8"/>
  <c r="AE162" i="8"/>
  <c r="AE172" i="8"/>
  <c r="AE27" i="8"/>
  <c r="AE58" i="8"/>
  <c r="AE150" i="8"/>
  <c r="AE136" i="8"/>
  <c r="AE184" i="8"/>
  <c r="AE174" i="8"/>
  <c r="AC169" i="8"/>
  <c r="AE48" i="8"/>
  <c r="AE43" i="8"/>
  <c r="AE42" i="8"/>
  <c r="AE45" i="8"/>
  <c r="AE75" i="8"/>
  <c r="AE74" i="8"/>
  <c r="AE84" i="8"/>
  <c r="AE97" i="8"/>
  <c r="AE83" i="8"/>
  <c r="AE64" i="8"/>
  <c r="AE93" i="8"/>
  <c r="AE144" i="8"/>
  <c r="AE119" i="8"/>
  <c r="AE133" i="8"/>
  <c r="AE132" i="8"/>
  <c r="AE158" i="8"/>
  <c r="AE149" i="8"/>
  <c r="AE151" i="8"/>
  <c r="AE187" i="8"/>
  <c r="AE186" i="8"/>
  <c r="AE188" i="8"/>
  <c r="AE190" i="8"/>
  <c r="AE33" i="8"/>
  <c r="AE55" i="8"/>
  <c r="AE44" i="8"/>
  <c r="AE46" i="8"/>
  <c r="AE30" i="8"/>
  <c r="AE82" i="8"/>
  <c r="AE92" i="8"/>
  <c r="AE111" i="8"/>
  <c r="AE91" i="8"/>
  <c r="AE72" i="8"/>
  <c r="AE102" i="8"/>
  <c r="AE152" i="8"/>
  <c r="AE134" i="8"/>
  <c r="AE160" i="8"/>
  <c r="AE138" i="8"/>
  <c r="AE123" i="8"/>
  <c r="AE157" i="8"/>
  <c r="AE159" i="8"/>
  <c r="AE195" i="8"/>
  <c r="AE194" i="8"/>
  <c r="AE169" i="8"/>
  <c r="AE36" i="8"/>
  <c r="AE67" i="8"/>
  <c r="AE47" i="8"/>
  <c r="AE51" i="8"/>
  <c r="AE38" i="8"/>
  <c r="AE90" i="8"/>
  <c r="AE49" i="8"/>
  <c r="AE54" i="8"/>
  <c r="AE99" i="8"/>
  <c r="AE80" i="8"/>
  <c r="AE110" i="8"/>
  <c r="AE101" i="8"/>
  <c r="AE108" i="8"/>
  <c r="AE127" i="8"/>
  <c r="AE140" i="8"/>
  <c r="AE131" i="8"/>
  <c r="AE192" i="8"/>
  <c r="AE153" i="8"/>
  <c r="AE165" i="8"/>
  <c r="AE167" i="8"/>
  <c r="AE177" i="8"/>
  <c r="AE32" i="8"/>
  <c r="AE107" i="8"/>
  <c r="AE69" i="8"/>
  <c r="AE71" i="8"/>
  <c r="AE53" i="8"/>
  <c r="AE105" i="8"/>
  <c r="AE57" i="8"/>
  <c r="AE62" i="8"/>
  <c r="AE103" i="8"/>
  <c r="AE88" i="8"/>
  <c r="AE128" i="8"/>
  <c r="AE109" i="8"/>
  <c r="AE116" i="8"/>
  <c r="AE135" i="8"/>
  <c r="AE145" i="8"/>
  <c r="AE139" i="8"/>
  <c r="AE146" i="8"/>
  <c r="AE161" i="8"/>
  <c r="AE173" i="8"/>
  <c r="AE175" i="8"/>
  <c r="AE185" i="8"/>
  <c r="AE40" i="8"/>
  <c r="AE29" i="8"/>
  <c r="AE79" i="8"/>
  <c r="AE61" i="8"/>
  <c r="AE87" i="8"/>
  <c r="AE52" i="8"/>
  <c r="AE65" i="8"/>
  <c r="AE70" i="8"/>
  <c r="AE113" i="8"/>
  <c r="AE96" i="8"/>
  <c r="AE130" i="8"/>
  <c r="AE117" i="8"/>
  <c r="AE122" i="8"/>
  <c r="AE142" i="8"/>
  <c r="AE148" i="8"/>
  <c r="AE147" i="8"/>
  <c r="AE154" i="8"/>
  <c r="AE168" i="8"/>
  <c r="AE181" i="8"/>
  <c r="AE183" i="8"/>
  <c r="AE193" i="8"/>
  <c r="AE28" i="8"/>
  <c r="AE37" i="8"/>
  <c r="AE95" i="8"/>
  <c r="AE100" i="8"/>
  <c r="AE50" i="8"/>
  <c r="AE60" i="8"/>
  <c r="AE73" i="8"/>
  <c r="AE78" i="8"/>
  <c r="AE115" i="8"/>
  <c r="AE98" i="8"/>
  <c r="AE104" i="8"/>
  <c r="AE106" i="8"/>
  <c r="AE126" i="8"/>
  <c r="AE156" i="8"/>
  <c r="AE121" i="8"/>
  <c r="AE155" i="8"/>
  <c r="AE164" i="8"/>
  <c r="AE163" i="8"/>
  <c r="AE189" i="8"/>
  <c r="AE191" i="8"/>
  <c r="AC122" i="8"/>
  <c r="AC158" i="8"/>
  <c r="AC52" i="8"/>
  <c r="AC144" i="8"/>
  <c r="AC153" i="8"/>
  <c r="AC98" i="8"/>
  <c r="AC34" i="8"/>
  <c r="AC78" i="8"/>
  <c r="AC87" i="8"/>
  <c r="AC193" i="8"/>
  <c r="AC79" i="8"/>
  <c r="AC182" i="8"/>
  <c r="AC69" i="8"/>
  <c r="AF69" i="8" s="1"/>
  <c r="AG69" i="8" s="1"/>
  <c r="AI69" i="8" s="1"/>
  <c r="AC60" i="8"/>
  <c r="AC171" i="8"/>
  <c r="AC160" i="8"/>
  <c r="AC147" i="8"/>
  <c r="AC77" i="8"/>
  <c r="AC27" i="8"/>
  <c r="AC108" i="8"/>
  <c r="AC185" i="8"/>
  <c r="AC194" i="8"/>
  <c r="AC180" i="8"/>
  <c r="AC156" i="8"/>
  <c r="AC113" i="8"/>
  <c r="AC106" i="8"/>
  <c r="AC42" i="8"/>
  <c r="AC102" i="8"/>
  <c r="AC172" i="8"/>
  <c r="AC178" i="8"/>
  <c r="AF178" i="8" s="1"/>
  <c r="AG178" i="8" s="1"/>
  <c r="AI178" i="8" s="1"/>
  <c r="AC124" i="8"/>
  <c r="AC103" i="8"/>
  <c r="AC65" i="8"/>
  <c r="AC28" i="8"/>
  <c r="AC116" i="8"/>
  <c r="AC170" i="8"/>
  <c r="AC150" i="8"/>
  <c r="AC118" i="8"/>
  <c r="AF118" i="8" s="1"/>
  <c r="AG118" i="8" s="1"/>
  <c r="AI118" i="8" s="1"/>
  <c r="AC99" i="8"/>
  <c r="AC70" i="8"/>
  <c r="AC88" i="8"/>
  <c r="AC168" i="8"/>
  <c r="AC190" i="8"/>
  <c r="AC130" i="8"/>
  <c r="AC120" i="8"/>
  <c r="AC86" i="8"/>
  <c r="AC92" i="8"/>
  <c r="AF92" i="8" s="1"/>
  <c r="AG92" i="8" s="1"/>
  <c r="AI92" i="8" s="1"/>
  <c r="AC155" i="8"/>
  <c r="AC163" i="8"/>
  <c r="AC105" i="8"/>
  <c r="AC132" i="8"/>
  <c r="AC46" i="8"/>
  <c r="AC40" i="8"/>
  <c r="AC58" i="8"/>
  <c r="AC133" i="8"/>
  <c r="AC166" i="8"/>
  <c r="AF166" i="8" s="1"/>
  <c r="AG166" i="8" s="1"/>
  <c r="AI166" i="8" s="1"/>
  <c r="AC186" i="8"/>
  <c r="AC146" i="8"/>
  <c r="AC143" i="8"/>
  <c r="AC114" i="8"/>
  <c r="AC62" i="8"/>
  <c r="AC95" i="8"/>
  <c r="AC48" i="8"/>
  <c r="AC72" i="8"/>
  <c r="AC131" i="8"/>
  <c r="AC183" i="8"/>
  <c r="AC195" i="8"/>
  <c r="AF195" i="8" s="1"/>
  <c r="AG195" i="8" s="1"/>
  <c r="AI195" i="8" s="1"/>
  <c r="AC176" i="8"/>
  <c r="AC148" i="8"/>
  <c r="AC188" i="8"/>
  <c r="AC128" i="8"/>
  <c r="AC109" i="8"/>
  <c r="AC89" i="8"/>
  <c r="AC93" i="8"/>
  <c r="AC49" i="8"/>
  <c r="AC121" i="8"/>
  <c r="AC141" i="8"/>
  <c r="AC191" i="8"/>
  <c r="AC184" i="8"/>
  <c r="AC174" i="8"/>
  <c r="AC192" i="8"/>
  <c r="AC154" i="8"/>
  <c r="AC117" i="8"/>
  <c r="AC107" i="8"/>
  <c r="AF107" i="8" s="1"/>
  <c r="AG107" i="8" s="1"/>
  <c r="AI107" i="8" s="1"/>
  <c r="AC85" i="8"/>
  <c r="AC81" i="8"/>
  <c r="AF81" i="8" s="1"/>
  <c r="AG81" i="8" s="1"/>
  <c r="AI81" i="8" s="1"/>
  <c r="AC35" i="8"/>
  <c r="AC33" i="8"/>
  <c r="AC127" i="8"/>
  <c r="AC149" i="8"/>
  <c r="AC187" i="8"/>
  <c r="AC164" i="8"/>
  <c r="AC152" i="8"/>
  <c r="AC159" i="8"/>
  <c r="AC151" i="8"/>
  <c r="AC138" i="8"/>
  <c r="AC119" i="8"/>
  <c r="AC94" i="8"/>
  <c r="AF94" i="8" s="1"/>
  <c r="AG94" i="8" s="1"/>
  <c r="AI94" i="8" s="1"/>
  <c r="AC53" i="8"/>
  <c r="AC61" i="8"/>
  <c r="AC54" i="8"/>
  <c r="AF54" i="8" s="1"/>
  <c r="AG54" i="8" s="1"/>
  <c r="AI54" i="8" s="1"/>
  <c r="AC43" i="8"/>
  <c r="AC38" i="8"/>
  <c r="AC29" i="8"/>
  <c r="AC64" i="8"/>
  <c r="AC51" i="8"/>
  <c r="AC96" i="8"/>
  <c r="AC142" i="8"/>
  <c r="AC161" i="8"/>
  <c r="AC30" i="8"/>
  <c r="AC74" i="8"/>
  <c r="AC67" i="8"/>
  <c r="AC123" i="8"/>
  <c r="AC145" i="8"/>
  <c r="AC189" i="8"/>
  <c r="AC44" i="8"/>
  <c r="AC56" i="8"/>
  <c r="AF56" i="8" s="1"/>
  <c r="AG56" i="8" s="1"/>
  <c r="AI56" i="8" s="1"/>
  <c r="AC75" i="8"/>
  <c r="AC135" i="8"/>
  <c r="AC137" i="8"/>
  <c r="AC162" i="8"/>
  <c r="AC140" i="8"/>
  <c r="AC134" i="8"/>
  <c r="AC115" i="8"/>
  <c r="AC111" i="8"/>
  <c r="AC57" i="8"/>
  <c r="AC63" i="8"/>
  <c r="AC73" i="8"/>
  <c r="AC47" i="8"/>
  <c r="AC136" i="8"/>
  <c r="AC31" i="8"/>
  <c r="AC76" i="8"/>
  <c r="AC83" i="8"/>
  <c r="AC104" i="8"/>
  <c r="AC157" i="8"/>
  <c r="AC167" i="8"/>
  <c r="AC101" i="8"/>
  <c r="AF101" i="8" s="1"/>
  <c r="AG101" i="8" s="1"/>
  <c r="AI101" i="8" s="1"/>
  <c r="AC55" i="8"/>
  <c r="AF55" i="8" s="1"/>
  <c r="AG55" i="8" s="1"/>
  <c r="AI55" i="8" s="1"/>
  <c r="AC126" i="8"/>
  <c r="AC71" i="8"/>
  <c r="AC97" i="8"/>
  <c r="AC36" i="8"/>
  <c r="AF36" i="8" s="1"/>
  <c r="AG36" i="8" s="1"/>
  <c r="AI36" i="8" s="1"/>
  <c r="AC68" i="8"/>
  <c r="AC45" i="8"/>
  <c r="AC100" i="8"/>
  <c r="AC91" i="8"/>
  <c r="AC82" i="8"/>
  <c r="AC165" i="8"/>
  <c r="AC175" i="8"/>
  <c r="AC37" i="8"/>
  <c r="AC39" i="8"/>
  <c r="AC84" i="8"/>
  <c r="AC110" i="8"/>
  <c r="AC112" i="8"/>
  <c r="AC125" i="8"/>
  <c r="AC129" i="8"/>
  <c r="AC173" i="8"/>
  <c r="AC177" i="8"/>
  <c r="AC32" i="8"/>
  <c r="AC41" i="8"/>
  <c r="AC50" i="8"/>
  <c r="AC66" i="8"/>
  <c r="AC59" i="8"/>
  <c r="AF59" i="8" s="1"/>
  <c r="AG59" i="8" s="1"/>
  <c r="AI59" i="8" s="1"/>
  <c r="AC80" i="8"/>
  <c r="AC90" i="8"/>
  <c r="AC139" i="8"/>
  <c r="AC181" i="8"/>
  <c r="Q17" i="8"/>
  <c r="P17" i="8"/>
  <c r="O17" i="8"/>
  <c r="AO16" i="8"/>
  <c r="AU46" i="6"/>
  <c r="AC189" i="6"/>
  <c r="AF189" i="6" s="1"/>
  <c r="AG189" i="6" s="1"/>
  <c r="AI189" i="6" s="1"/>
  <c r="AP189" i="6" s="1"/>
  <c r="AQ189" i="6" s="1"/>
  <c r="BE189" i="6" s="1"/>
  <c r="AC163" i="6"/>
  <c r="AF163" i="6" s="1"/>
  <c r="AG163" i="6" s="1"/>
  <c r="AI163" i="6" s="1"/>
  <c r="AP163" i="6" s="1"/>
  <c r="AQ163" i="6" s="1"/>
  <c r="BE163" i="6" s="1"/>
  <c r="AC162" i="6"/>
  <c r="AF162" i="6" s="1"/>
  <c r="AG162" i="6" s="1"/>
  <c r="AI162" i="6" s="1"/>
  <c r="AP162" i="6" s="1"/>
  <c r="AQ162" i="6" s="1"/>
  <c r="BE162" i="6" s="1"/>
  <c r="AC168" i="6"/>
  <c r="AF168" i="6" s="1"/>
  <c r="AG168" i="6" s="1"/>
  <c r="AI168" i="6" s="1"/>
  <c r="AP168" i="6" s="1"/>
  <c r="AQ168" i="6" s="1"/>
  <c r="BE168" i="6" s="1"/>
  <c r="AC145" i="6"/>
  <c r="AF145" i="6" s="1"/>
  <c r="AG145" i="6" s="1"/>
  <c r="AI145" i="6" s="1"/>
  <c r="AP145" i="6" s="1"/>
  <c r="AQ145" i="6" s="1"/>
  <c r="BE145" i="6" s="1"/>
  <c r="AC141" i="6"/>
  <c r="AF141" i="6" s="1"/>
  <c r="AG141" i="6" s="1"/>
  <c r="AI141" i="6" s="1"/>
  <c r="AP141" i="6" s="1"/>
  <c r="AQ141" i="6" s="1"/>
  <c r="BE141" i="6" s="1"/>
  <c r="AC80" i="6"/>
  <c r="AF80" i="6" s="1"/>
  <c r="AG80" i="6" s="1"/>
  <c r="AI80" i="6" s="1"/>
  <c r="AP80" i="6" s="1"/>
  <c r="AQ80" i="6" s="1"/>
  <c r="BE80" i="6" s="1"/>
  <c r="AC87" i="6"/>
  <c r="AF87" i="6" s="1"/>
  <c r="AG87" i="6" s="1"/>
  <c r="AI87" i="6" s="1"/>
  <c r="AP87" i="6" s="1"/>
  <c r="AQ87" i="6" s="1"/>
  <c r="BE87" i="6" s="1"/>
  <c r="AC62" i="6"/>
  <c r="AF62" i="6" s="1"/>
  <c r="AG62" i="6" s="1"/>
  <c r="AI62" i="6" s="1"/>
  <c r="AP62" i="6" s="1"/>
  <c r="AQ62" i="6" s="1"/>
  <c r="BE62" i="6" s="1"/>
  <c r="AC56" i="6"/>
  <c r="AF56" i="6" s="1"/>
  <c r="AG56" i="6" s="1"/>
  <c r="AI56" i="6" s="1"/>
  <c r="AP56" i="6" s="1"/>
  <c r="AQ56" i="6" s="1"/>
  <c r="BE56" i="6" s="1"/>
  <c r="AC35" i="6"/>
  <c r="AF35" i="6" s="1"/>
  <c r="AG35" i="6" s="1"/>
  <c r="AI35" i="6" s="1"/>
  <c r="AP35" i="6" s="1"/>
  <c r="AQ35" i="6" s="1"/>
  <c r="BE35" i="6" s="1"/>
  <c r="Y27" i="6"/>
  <c r="AC181" i="6"/>
  <c r="AF181" i="6" s="1"/>
  <c r="AG181" i="6" s="1"/>
  <c r="AI181" i="6" s="1"/>
  <c r="AP181" i="6" s="1"/>
  <c r="AQ181" i="6" s="1"/>
  <c r="BE181" i="6" s="1"/>
  <c r="AC139" i="6"/>
  <c r="AF139" i="6" s="1"/>
  <c r="AG139" i="6" s="1"/>
  <c r="AI139" i="6" s="1"/>
  <c r="AP139" i="6" s="1"/>
  <c r="AQ139" i="6" s="1"/>
  <c r="BE139" i="6" s="1"/>
  <c r="AC109" i="6"/>
  <c r="AF109" i="6" s="1"/>
  <c r="AG109" i="6" s="1"/>
  <c r="AI109" i="6" s="1"/>
  <c r="AP109" i="6" s="1"/>
  <c r="AQ109" i="6" s="1"/>
  <c r="BE109" i="6" s="1"/>
  <c r="AC105" i="6"/>
  <c r="AF105" i="6" s="1"/>
  <c r="AG105" i="6" s="1"/>
  <c r="AI105" i="6" s="1"/>
  <c r="AP105" i="6" s="1"/>
  <c r="AQ105" i="6" s="1"/>
  <c r="BE105" i="6" s="1"/>
  <c r="AC101" i="6"/>
  <c r="AF101" i="6" s="1"/>
  <c r="AG101" i="6" s="1"/>
  <c r="AI101" i="6" s="1"/>
  <c r="AP101" i="6" s="1"/>
  <c r="AQ101" i="6" s="1"/>
  <c r="BE101" i="6" s="1"/>
  <c r="AC123" i="6"/>
  <c r="AF123" i="6" s="1"/>
  <c r="AG123" i="6" s="1"/>
  <c r="AI123" i="6" s="1"/>
  <c r="AP123" i="6" s="1"/>
  <c r="AQ123" i="6" s="1"/>
  <c r="BE123" i="6" s="1"/>
  <c r="AC79" i="6"/>
  <c r="AF79" i="6" s="1"/>
  <c r="AG79" i="6" s="1"/>
  <c r="AI79" i="6" s="1"/>
  <c r="AP79" i="6" s="1"/>
  <c r="AQ79" i="6" s="1"/>
  <c r="BE79" i="6" s="1"/>
  <c r="AC71" i="6"/>
  <c r="AF71" i="6" s="1"/>
  <c r="AG71" i="6" s="1"/>
  <c r="AI71" i="6" s="1"/>
  <c r="AP71" i="6" s="1"/>
  <c r="AQ71" i="6" s="1"/>
  <c r="BE71" i="6" s="1"/>
  <c r="AC54" i="6"/>
  <c r="AF54" i="6" s="1"/>
  <c r="AG54" i="6" s="1"/>
  <c r="AI54" i="6" s="1"/>
  <c r="AP54" i="6" s="1"/>
  <c r="AQ54" i="6" s="1"/>
  <c r="BE54" i="6" s="1"/>
  <c r="AC50" i="6"/>
  <c r="AF50" i="6" s="1"/>
  <c r="AG50" i="6" s="1"/>
  <c r="AI50" i="6" s="1"/>
  <c r="AP50" i="6" s="1"/>
  <c r="AQ50" i="6" s="1"/>
  <c r="BE50" i="6" s="1"/>
  <c r="AC178" i="6"/>
  <c r="AF178" i="6" s="1"/>
  <c r="AG178" i="6" s="1"/>
  <c r="AI178" i="6" s="1"/>
  <c r="AP178" i="6" s="1"/>
  <c r="AQ178" i="6" s="1"/>
  <c r="BE178" i="6" s="1"/>
  <c r="AC186" i="6"/>
  <c r="AF186" i="6" s="1"/>
  <c r="AG186" i="6" s="1"/>
  <c r="AI186" i="6" s="1"/>
  <c r="AP186" i="6" s="1"/>
  <c r="AQ186" i="6" s="1"/>
  <c r="BE186" i="6" s="1"/>
  <c r="AC154" i="6"/>
  <c r="AF154" i="6" s="1"/>
  <c r="AG154" i="6" s="1"/>
  <c r="AI154" i="6" s="1"/>
  <c r="AP154" i="6" s="1"/>
  <c r="AQ154" i="6" s="1"/>
  <c r="BE154" i="6" s="1"/>
  <c r="AC133" i="6"/>
  <c r="AF133" i="6" s="1"/>
  <c r="AG133" i="6" s="1"/>
  <c r="AI133" i="6" s="1"/>
  <c r="AP133" i="6" s="1"/>
  <c r="AQ133" i="6" s="1"/>
  <c r="BE133" i="6" s="1"/>
  <c r="AC108" i="6"/>
  <c r="AF108" i="6" s="1"/>
  <c r="AG108" i="6" s="1"/>
  <c r="AI108" i="6" s="1"/>
  <c r="AP108" i="6" s="1"/>
  <c r="AQ108" i="6" s="1"/>
  <c r="BE108" i="6" s="1"/>
  <c r="AC104" i="6"/>
  <c r="AF104" i="6" s="1"/>
  <c r="AG104" i="6" s="1"/>
  <c r="AI104" i="6" s="1"/>
  <c r="AP104" i="6" s="1"/>
  <c r="AQ104" i="6" s="1"/>
  <c r="BE104" i="6" s="1"/>
  <c r="AC113" i="6"/>
  <c r="AF113" i="6" s="1"/>
  <c r="AG113" i="6" s="1"/>
  <c r="AI113" i="6" s="1"/>
  <c r="AP113" i="6" s="1"/>
  <c r="AQ113" i="6" s="1"/>
  <c r="BE113" i="6" s="1"/>
  <c r="AC48" i="6"/>
  <c r="AF48" i="6" s="1"/>
  <c r="AG48" i="6" s="1"/>
  <c r="AI48" i="6" s="1"/>
  <c r="AP48" i="6" s="1"/>
  <c r="AQ48" i="6" s="1"/>
  <c r="BE48" i="6" s="1"/>
  <c r="AC33" i="6"/>
  <c r="AF33" i="6" s="1"/>
  <c r="AG33" i="6" s="1"/>
  <c r="AI33" i="6" s="1"/>
  <c r="AP33" i="6" s="1"/>
  <c r="AQ33" i="6" s="1"/>
  <c r="BE33" i="6" s="1"/>
  <c r="AC39" i="6"/>
  <c r="AF39" i="6" s="1"/>
  <c r="AG39" i="6" s="1"/>
  <c r="AI39" i="6" s="1"/>
  <c r="AP39" i="6" s="1"/>
  <c r="AQ39" i="6" s="1"/>
  <c r="BE39" i="6" s="1"/>
  <c r="AP174" i="6"/>
  <c r="AQ174" i="6" s="1"/>
  <c r="BE174" i="6" s="1"/>
  <c r="AC188" i="6"/>
  <c r="AF188" i="6" s="1"/>
  <c r="AG188" i="6" s="1"/>
  <c r="AI188" i="6" s="1"/>
  <c r="AP188" i="6" s="1"/>
  <c r="AQ188" i="6" s="1"/>
  <c r="BE188" i="6" s="1"/>
  <c r="AC182" i="6"/>
  <c r="AF182" i="6" s="1"/>
  <c r="AG182" i="6" s="1"/>
  <c r="AI182" i="6" s="1"/>
  <c r="AP182" i="6" s="1"/>
  <c r="AQ182" i="6" s="1"/>
  <c r="BE182" i="6" s="1"/>
  <c r="AC153" i="6"/>
  <c r="AF153" i="6" s="1"/>
  <c r="AG153" i="6" s="1"/>
  <c r="AI153" i="6" s="1"/>
  <c r="AP153" i="6" s="1"/>
  <c r="AQ153" i="6" s="1"/>
  <c r="BE153" i="6" s="1"/>
  <c r="AC137" i="6"/>
  <c r="AF137" i="6" s="1"/>
  <c r="AG137" i="6" s="1"/>
  <c r="AI137" i="6" s="1"/>
  <c r="AP137" i="6" s="1"/>
  <c r="AQ137" i="6" s="1"/>
  <c r="BE137" i="6" s="1"/>
  <c r="AC131" i="6"/>
  <c r="AF131" i="6" s="1"/>
  <c r="AG131" i="6" s="1"/>
  <c r="AI131" i="6" s="1"/>
  <c r="AP131" i="6" s="1"/>
  <c r="AQ131" i="6" s="1"/>
  <c r="BE131" i="6" s="1"/>
  <c r="AC100" i="6"/>
  <c r="AF100" i="6" s="1"/>
  <c r="AG100" i="6" s="1"/>
  <c r="AI100" i="6" s="1"/>
  <c r="AP100" i="6" s="1"/>
  <c r="AQ100" i="6" s="1"/>
  <c r="BE100" i="6" s="1"/>
  <c r="AC112" i="6"/>
  <c r="AF112" i="6" s="1"/>
  <c r="AG112" i="6" s="1"/>
  <c r="AI112" i="6" s="1"/>
  <c r="AP112" i="6" s="1"/>
  <c r="AQ112" i="6" s="1"/>
  <c r="BE112" i="6" s="1"/>
  <c r="AC83" i="6"/>
  <c r="AF83" i="6" s="1"/>
  <c r="AG83" i="6" s="1"/>
  <c r="AI83" i="6" s="1"/>
  <c r="AP83" i="6" s="1"/>
  <c r="AQ83" i="6" s="1"/>
  <c r="BE83" i="6" s="1"/>
  <c r="AC180" i="6"/>
  <c r="AF180" i="6" s="1"/>
  <c r="AG180" i="6" s="1"/>
  <c r="AI180" i="6" s="1"/>
  <c r="AP180" i="6" s="1"/>
  <c r="AQ180" i="6" s="1"/>
  <c r="BE180" i="6" s="1"/>
  <c r="AC160" i="6"/>
  <c r="AF160" i="6" s="1"/>
  <c r="AG160" i="6" s="1"/>
  <c r="AI160" i="6" s="1"/>
  <c r="AP160" i="6" s="1"/>
  <c r="AQ160" i="6" s="1"/>
  <c r="BE160" i="6" s="1"/>
  <c r="AC125" i="6"/>
  <c r="AF125" i="6" s="1"/>
  <c r="AG125" i="6" s="1"/>
  <c r="AI125" i="6" s="1"/>
  <c r="AP125" i="6" s="1"/>
  <c r="AQ125" i="6" s="1"/>
  <c r="BE125" i="6" s="1"/>
  <c r="AC93" i="6"/>
  <c r="AF93" i="6" s="1"/>
  <c r="AG93" i="6" s="1"/>
  <c r="AI93" i="6" s="1"/>
  <c r="AP93" i="6" s="1"/>
  <c r="AQ93" i="6" s="1"/>
  <c r="BE93" i="6" s="1"/>
  <c r="AC116" i="6"/>
  <c r="AF116" i="6" s="1"/>
  <c r="AG116" i="6" s="1"/>
  <c r="AI116" i="6" s="1"/>
  <c r="AP116" i="6" s="1"/>
  <c r="AQ116" i="6" s="1"/>
  <c r="BE116" i="6" s="1"/>
  <c r="AC60" i="6"/>
  <c r="AF60" i="6" s="1"/>
  <c r="AG60" i="6" s="1"/>
  <c r="AI60" i="6" s="1"/>
  <c r="AP60" i="6" s="1"/>
  <c r="AQ60" i="6" s="1"/>
  <c r="BE60" i="6" s="1"/>
  <c r="AC195" i="6"/>
  <c r="AF195" i="6" s="1"/>
  <c r="AG195" i="6" s="1"/>
  <c r="AI195" i="6" s="1"/>
  <c r="AP195" i="6" s="1"/>
  <c r="AQ195" i="6" s="1"/>
  <c r="BE195" i="6" s="1"/>
  <c r="AC187" i="6"/>
  <c r="AF187" i="6" s="1"/>
  <c r="AG187" i="6" s="1"/>
  <c r="AI187" i="6" s="1"/>
  <c r="AP187" i="6" s="1"/>
  <c r="AQ187" i="6" s="1"/>
  <c r="BE187" i="6" s="1"/>
  <c r="AC179" i="6"/>
  <c r="AF179" i="6" s="1"/>
  <c r="AG179" i="6" s="1"/>
  <c r="AI179" i="6" s="1"/>
  <c r="AP179" i="6" s="1"/>
  <c r="AQ179" i="6" s="1"/>
  <c r="BE179" i="6" s="1"/>
  <c r="AC191" i="6"/>
  <c r="AF191" i="6" s="1"/>
  <c r="AG191" i="6" s="1"/>
  <c r="AI191" i="6" s="1"/>
  <c r="AP191" i="6" s="1"/>
  <c r="AQ191" i="6" s="1"/>
  <c r="BE191" i="6" s="1"/>
  <c r="AC183" i="6"/>
  <c r="AF183" i="6" s="1"/>
  <c r="AG183" i="6" s="1"/>
  <c r="AI183" i="6" s="1"/>
  <c r="AP183" i="6" s="1"/>
  <c r="AQ183" i="6" s="1"/>
  <c r="BE183" i="6" s="1"/>
  <c r="AC194" i="6"/>
  <c r="AF194" i="6" s="1"/>
  <c r="AG194" i="6" s="1"/>
  <c r="AI194" i="6" s="1"/>
  <c r="AP194" i="6" s="1"/>
  <c r="AQ194" i="6" s="1"/>
  <c r="BE194" i="6" s="1"/>
  <c r="AC192" i="6"/>
  <c r="AF192" i="6" s="1"/>
  <c r="AG192" i="6" s="1"/>
  <c r="AI192" i="6" s="1"/>
  <c r="AP192" i="6" s="1"/>
  <c r="AQ192" i="6" s="1"/>
  <c r="BE192" i="6" s="1"/>
  <c r="AC184" i="6"/>
  <c r="AF184" i="6" s="1"/>
  <c r="AG184" i="6" s="1"/>
  <c r="AI184" i="6" s="1"/>
  <c r="AP184" i="6" s="1"/>
  <c r="AQ184" i="6" s="1"/>
  <c r="BE184" i="6" s="1"/>
  <c r="AC185" i="6"/>
  <c r="AF185" i="6" s="1"/>
  <c r="AG185" i="6" s="1"/>
  <c r="AI185" i="6" s="1"/>
  <c r="AP185" i="6" s="1"/>
  <c r="AQ185" i="6" s="1"/>
  <c r="BE185" i="6" s="1"/>
  <c r="AC175" i="6"/>
  <c r="AF175" i="6" s="1"/>
  <c r="AG175" i="6" s="1"/>
  <c r="AI175" i="6" s="1"/>
  <c r="AP175" i="6" s="1"/>
  <c r="AQ175" i="6" s="1"/>
  <c r="BE175" i="6" s="1"/>
  <c r="AC169" i="6"/>
  <c r="AF169" i="6" s="1"/>
  <c r="AG169" i="6" s="1"/>
  <c r="AI169" i="6" s="1"/>
  <c r="AP169" i="6" s="1"/>
  <c r="AQ169" i="6" s="1"/>
  <c r="BE169" i="6" s="1"/>
  <c r="AC156" i="6"/>
  <c r="AF156" i="6" s="1"/>
  <c r="AG156" i="6" s="1"/>
  <c r="AI156" i="6" s="1"/>
  <c r="AP156" i="6" s="1"/>
  <c r="AQ156" i="6" s="1"/>
  <c r="BE156" i="6" s="1"/>
  <c r="AC193" i="6"/>
  <c r="AF193" i="6" s="1"/>
  <c r="AG193" i="6" s="1"/>
  <c r="AI193" i="6" s="1"/>
  <c r="AP193" i="6" s="1"/>
  <c r="AQ193" i="6" s="1"/>
  <c r="BE193" i="6" s="1"/>
  <c r="AC159" i="6"/>
  <c r="AF159" i="6" s="1"/>
  <c r="AG159" i="6" s="1"/>
  <c r="AI159" i="6" s="1"/>
  <c r="AP159" i="6" s="1"/>
  <c r="AQ159" i="6" s="1"/>
  <c r="BE159" i="6" s="1"/>
  <c r="AC151" i="6"/>
  <c r="AF151" i="6" s="1"/>
  <c r="AG151" i="6" s="1"/>
  <c r="AI151" i="6" s="1"/>
  <c r="AP151" i="6" s="1"/>
  <c r="AQ151" i="6" s="1"/>
  <c r="BE151" i="6" s="1"/>
  <c r="AC176" i="6"/>
  <c r="AF176" i="6" s="1"/>
  <c r="AG176" i="6" s="1"/>
  <c r="AI176" i="6" s="1"/>
  <c r="AP176" i="6" s="1"/>
  <c r="AQ176" i="6" s="1"/>
  <c r="BE176" i="6" s="1"/>
  <c r="AC177" i="6"/>
  <c r="AF177" i="6" s="1"/>
  <c r="AG177" i="6" s="1"/>
  <c r="AI177" i="6" s="1"/>
  <c r="AP177" i="6" s="1"/>
  <c r="AQ177" i="6" s="1"/>
  <c r="BE177" i="6" s="1"/>
  <c r="AC171" i="6"/>
  <c r="AF171" i="6" s="1"/>
  <c r="AG171" i="6" s="1"/>
  <c r="AI171" i="6" s="1"/>
  <c r="AP171" i="6" s="1"/>
  <c r="AQ171" i="6" s="1"/>
  <c r="BE171" i="6" s="1"/>
  <c r="AC167" i="6"/>
  <c r="AF167" i="6" s="1"/>
  <c r="AG167" i="6" s="1"/>
  <c r="AI167" i="6" s="1"/>
  <c r="AP167" i="6" s="1"/>
  <c r="AQ167" i="6" s="1"/>
  <c r="BE167" i="6" s="1"/>
  <c r="AC155" i="6"/>
  <c r="AF155" i="6" s="1"/>
  <c r="AG155" i="6" s="1"/>
  <c r="AI155" i="6" s="1"/>
  <c r="AP155" i="6" s="1"/>
  <c r="AQ155" i="6" s="1"/>
  <c r="BE155" i="6" s="1"/>
  <c r="AC158" i="6"/>
  <c r="AF158" i="6" s="1"/>
  <c r="AG158" i="6" s="1"/>
  <c r="AI158" i="6" s="1"/>
  <c r="AP158" i="6" s="1"/>
  <c r="AQ158" i="6" s="1"/>
  <c r="BE158" i="6" s="1"/>
  <c r="AC150" i="6"/>
  <c r="AF150" i="6" s="1"/>
  <c r="AG150" i="6" s="1"/>
  <c r="AI150" i="6" s="1"/>
  <c r="AP150" i="6" s="1"/>
  <c r="AQ150" i="6" s="1"/>
  <c r="BE150" i="6" s="1"/>
  <c r="AC143" i="6"/>
  <c r="AF143" i="6" s="1"/>
  <c r="AG143" i="6" s="1"/>
  <c r="AI143" i="6" s="1"/>
  <c r="AP143" i="6" s="1"/>
  <c r="AQ143" i="6" s="1"/>
  <c r="BE143" i="6" s="1"/>
  <c r="AC135" i="6"/>
  <c r="AF135" i="6" s="1"/>
  <c r="AG135" i="6" s="1"/>
  <c r="AI135" i="6" s="1"/>
  <c r="AP135" i="6" s="1"/>
  <c r="AQ135" i="6" s="1"/>
  <c r="BE135" i="6" s="1"/>
  <c r="AC127" i="6"/>
  <c r="AF127" i="6" s="1"/>
  <c r="AG127" i="6" s="1"/>
  <c r="AI127" i="6" s="1"/>
  <c r="AP127" i="6" s="1"/>
  <c r="AQ127" i="6" s="1"/>
  <c r="BE127" i="6" s="1"/>
  <c r="AC138" i="6"/>
  <c r="AF138" i="6" s="1"/>
  <c r="AG138" i="6" s="1"/>
  <c r="AI138" i="6" s="1"/>
  <c r="AP138" i="6" s="1"/>
  <c r="AQ138" i="6" s="1"/>
  <c r="BE138" i="6" s="1"/>
  <c r="AC147" i="6"/>
  <c r="AF147" i="6" s="1"/>
  <c r="AG147" i="6" s="1"/>
  <c r="AI147" i="6" s="1"/>
  <c r="AP147" i="6" s="1"/>
  <c r="AQ147" i="6" s="1"/>
  <c r="BE147" i="6" s="1"/>
  <c r="AC142" i="6"/>
  <c r="AF142" i="6" s="1"/>
  <c r="AG142" i="6" s="1"/>
  <c r="AI142" i="6" s="1"/>
  <c r="AP142" i="6" s="1"/>
  <c r="AQ142" i="6" s="1"/>
  <c r="BE142" i="6" s="1"/>
  <c r="AC134" i="6"/>
  <c r="AF134" i="6" s="1"/>
  <c r="AG134" i="6" s="1"/>
  <c r="AI134" i="6" s="1"/>
  <c r="AP134" i="6" s="1"/>
  <c r="AQ134" i="6" s="1"/>
  <c r="BE134" i="6" s="1"/>
  <c r="AC126" i="6"/>
  <c r="AF126" i="6" s="1"/>
  <c r="AG126" i="6" s="1"/>
  <c r="AI126" i="6" s="1"/>
  <c r="AP126" i="6" s="1"/>
  <c r="AQ126" i="6" s="1"/>
  <c r="BE126" i="6" s="1"/>
  <c r="AC148" i="6"/>
  <c r="AF148" i="6" s="1"/>
  <c r="AG148" i="6" s="1"/>
  <c r="AI148" i="6" s="1"/>
  <c r="AP148" i="6" s="1"/>
  <c r="AQ148" i="6" s="1"/>
  <c r="BE148" i="6" s="1"/>
  <c r="AC144" i="6"/>
  <c r="AF144" i="6" s="1"/>
  <c r="AG144" i="6" s="1"/>
  <c r="AI144" i="6" s="1"/>
  <c r="AP144" i="6" s="1"/>
  <c r="AQ144" i="6" s="1"/>
  <c r="BE144" i="6" s="1"/>
  <c r="AC136" i="6"/>
  <c r="AF136" i="6" s="1"/>
  <c r="AG136" i="6" s="1"/>
  <c r="AI136" i="6" s="1"/>
  <c r="AP136" i="6" s="1"/>
  <c r="AQ136" i="6" s="1"/>
  <c r="BE136" i="6" s="1"/>
  <c r="AC128" i="6"/>
  <c r="AF128" i="6" s="1"/>
  <c r="AG128" i="6" s="1"/>
  <c r="AI128" i="6" s="1"/>
  <c r="AP128" i="6" s="1"/>
  <c r="AQ128" i="6" s="1"/>
  <c r="BE128" i="6" s="1"/>
  <c r="AC114" i="6"/>
  <c r="AF114" i="6" s="1"/>
  <c r="AG114" i="6" s="1"/>
  <c r="AI114" i="6" s="1"/>
  <c r="AP114" i="6" s="1"/>
  <c r="AQ114" i="6" s="1"/>
  <c r="BE114" i="6" s="1"/>
  <c r="AC106" i="6"/>
  <c r="AF106" i="6" s="1"/>
  <c r="AG106" i="6" s="1"/>
  <c r="AI106" i="6" s="1"/>
  <c r="AP106" i="6" s="1"/>
  <c r="AQ106" i="6" s="1"/>
  <c r="BE106" i="6" s="1"/>
  <c r="AC98" i="6"/>
  <c r="AF98" i="6" s="1"/>
  <c r="AG98" i="6" s="1"/>
  <c r="AI98" i="6" s="1"/>
  <c r="AP98" i="6" s="1"/>
  <c r="AQ98" i="6" s="1"/>
  <c r="BE98" i="6" s="1"/>
  <c r="AC120" i="6"/>
  <c r="AF120" i="6" s="1"/>
  <c r="AG120" i="6" s="1"/>
  <c r="AI120" i="6" s="1"/>
  <c r="AP120" i="6" s="1"/>
  <c r="AQ120" i="6" s="1"/>
  <c r="BE120" i="6" s="1"/>
  <c r="AC119" i="6"/>
  <c r="AF119" i="6" s="1"/>
  <c r="AG119" i="6" s="1"/>
  <c r="AI119" i="6" s="1"/>
  <c r="AP119" i="6" s="1"/>
  <c r="AQ119" i="6" s="1"/>
  <c r="BE119" i="6" s="1"/>
  <c r="AC140" i="6"/>
  <c r="AF140" i="6" s="1"/>
  <c r="AG140" i="6" s="1"/>
  <c r="AI140" i="6" s="1"/>
  <c r="AP140" i="6" s="1"/>
  <c r="AQ140" i="6" s="1"/>
  <c r="BE140" i="6" s="1"/>
  <c r="AC132" i="6"/>
  <c r="AF132" i="6" s="1"/>
  <c r="AG132" i="6" s="1"/>
  <c r="AI132" i="6" s="1"/>
  <c r="AP132" i="6" s="1"/>
  <c r="AQ132" i="6" s="1"/>
  <c r="BE132" i="6" s="1"/>
  <c r="AC124" i="6"/>
  <c r="AF124" i="6" s="1"/>
  <c r="AG124" i="6" s="1"/>
  <c r="AI124" i="6" s="1"/>
  <c r="AP124" i="6" s="1"/>
  <c r="AQ124" i="6" s="1"/>
  <c r="BE124" i="6" s="1"/>
  <c r="AC110" i="6"/>
  <c r="AF110" i="6" s="1"/>
  <c r="AG110" i="6" s="1"/>
  <c r="AI110" i="6" s="1"/>
  <c r="AP110" i="6" s="1"/>
  <c r="AQ110" i="6" s="1"/>
  <c r="BE110" i="6" s="1"/>
  <c r="AC102" i="6"/>
  <c r="AF102" i="6" s="1"/>
  <c r="AG102" i="6" s="1"/>
  <c r="AI102" i="6" s="1"/>
  <c r="AP102" i="6" s="1"/>
  <c r="AQ102" i="6" s="1"/>
  <c r="BE102" i="6" s="1"/>
  <c r="AC107" i="6"/>
  <c r="AF107" i="6" s="1"/>
  <c r="AG107" i="6" s="1"/>
  <c r="AI107" i="6" s="1"/>
  <c r="AP107" i="6" s="1"/>
  <c r="AQ107" i="6" s="1"/>
  <c r="BE107" i="6" s="1"/>
  <c r="AC85" i="6"/>
  <c r="AF85" i="6" s="1"/>
  <c r="AG85" i="6" s="1"/>
  <c r="AI85" i="6" s="1"/>
  <c r="AP85" i="6" s="1"/>
  <c r="AQ85" i="6" s="1"/>
  <c r="BE85" i="6" s="1"/>
  <c r="AC77" i="6"/>
  <c r="AF77" i="6" s="1"/>
  <c r="AG77" i="6" s="1"/>
  <c r="AI77" i="6" s="1"/>
  <c r="AP77" i="6" s="1"/>
  <c r="AQ77" i="6" s="1"/>
  <c r="BE77" i="6" s="1"/>
  <c r="AC103" i="6"/>
  <c r="AF103" i="6" s="1"/>
  <c r="AG103" i="6" s="1"/>
  <c r="AI103" i="6" s="1"/>
  <c r="AP103" i="6" s="1"/>
  <c r="AQ103" i="6" s="1"/>
  <c r="BE103" i="6" s="1"/>
  <c r="AC94" i="6"/>
  <c r="AF94" i="6" s="1"/>
  <c r="AG94" i="6" s="1"/>
  <c r="AI94" i="6" s="1"/>
  <c r="AP94" i="6" s="1"/>
  <c r="AQ94" i="6" s="1"/>
  <c r="BE94" i="6" s="1"/>
  <c r="AC72" i="6"/>
  <c r="AF72" i="6" s="1"/>
  <c r="AG72" i="6" s="1"/>
  <c r="AI72" i="6" s="1"/>
  <c r="AP72" i="6" s="1"/>
  <c r="AQ72" i="6" s="1"/>
  <c r="BE72" i="6" s="1"/>
  <c r="AC115" i="6"/>
  <c r="AF115" i="6" s="1"/>
  <c r="AG115" i="6" s="1"/>
  <c r="AI115" i="6" s="1"/>
  <c r="AP115" i="6" s="1"/>
  <c r="AQ115" i="6" s="1"/>
  <c r="BE115" i="6" s="1"/>
  <c r="AC91" i="6"/>
  <c r="AF91" i="6" s="1"/>
  <c r="AG91" i="6" s="1"/>
  <c r="AI91" i="6" s="1"/>
  <c r="AP91" i="6" s="1"/>
  <c r="AQ91" i="6" s="1"/>
  <c r="BE91" i="6" s="1"/>
  <c r="AC89" i="6"/>
  <c r="AF89" i="6" s="1"/>
  <c r="AG89" i="6" s="1"/>
  <c r="AI89" i="6" s="1"/>
  <c r="AP89" i="6" s="1"/>
  <c r="AQ89" i="6" s="1"/>
  <c r="BE89" i="6" s="1"/>
  <c r="AC81" i="6"/>
  <c r="AF81" i="6" s="1"/>
  <c r="AG81" i="6" s="1"/>
  <c r="AI81" i="6" s="1"/>
  <c r="AP81" i="6" s="1"/>
  <c r="AQ81" i="6" s="1"/>
  <c r="BE81" i="6" s="1"/>
  <c r="AC73" i="6"/>
  <c r="AF73" i="6" s="1"/>
  <c r="AG73" i="6" s="1"/>
  <c r="AI73" i="6" s="1"/>
  <c r="AP73" i="6" s="1"/>
  <c r="AQ73" i="6" s="1"/>
  <c r="BE73" i="6" s="1"/>
  <c r="AC111" i="6"/>
  <c r="AF111" i="6" s="1"/>
  <c r="AG111" i="6" s="1"/>
  <c r="AI111" i="6" s="1"/>
  <c r="AP111" i="6" s="1"/>
  <c r="AQ111" i="6" s="1"/>
  <c r="BE111" i="6" s="1"/>
  <c r="AC84" i="6"/>
  <c r="AF84" i="6" s="1"/>
  <c r="AG84" i="6" s="1"/>
  <c r="AI84" i="6" s="1"/>
  <c r="AP84" i="6" s="1"/>
  <c r="AQ84" i="6" s="1"/>
  <c r="BE84" i="6" s="1"/>
  <c r="AC76" i="6"/>
  <c r="AF76" i="6" s="1"/>
  <c r="AG76" i="6" s="1"/>
  <c r="AI76" i="6" s="1"/>
  <c r="AP76" i="6" s="1"/>
  <c r="AQ76" i="6" s="1"/>
  <c r="BE76" i="6" s="1"/>
  <c r="AC52" i="6"/>
  <c r="AF52" i="6" s="1"/>
  <c r="AG52" i="6" s="1"/>
  <c r="AI52" i="6" s="1"/>
  <c r="AP52" i="6" s="1"/>
  <c r="AQ52" i="6" s="1"/>
  <c r="BE52" i="6" s="1"/>
  <c r="AC90" i="6"/>
  <c r="AF90" i="6" s="1"/>
  <c r="AG90" i="6" s="1"/>
  <c r="AI90" i="6" s="1"/>
  <c r="AP90" i="6" s="1"/>
  <c r="AQ90" i="6" s="1"/>
  <c r="BE90" i="6" s="1"/>
  <c r="AC78" i="6"/>
  <c r="AF78" i="6" s="1"/>
  <c r="AG78" i="6" s="1"/>
  <c r="AI78" i="6" s="1"/>
  <c r="AP78" i="6" s="1"/>
  <c r="AQ78" i="6" s="1"/>
  <c r="BE78" i="6" s="1"/>
  <c r="AC70" i="6"/>
  <c r="AF70" i="6" s="1"/>
  <c r="AG70" i="6" s="1"/>
  <c r="AI70" i="6" s="1"/>
  <c r="AP70" i="6" s="1"/>
  <c r="AQ70" i="6" s="1"/>
  <c r="BE70" i="6" s="1"/>
  <c r="AC69" i="6"/>
  <c r="AF69" i="6" s="1"/>
  <c r="AG69" i="6" s="1"/>
  <c r="AI69" i="6" s="1"/>
  <c r="AP69" i="6" s="1"/>
  <c r="AQ69" i="6" s="1"/>
  <c r="BE69" i="6" s="1"/>
  <c r="AC63" i="6"/>
  <c r="AF63" i="6" s="1"/>
  <c r="AG63" i="6" s="1"/>
  <c r="AI63" i="6" s="1"/>
  <c r="AP63" i="6" s="1"/>
  <c r="AQ63" i="6" s="1"/>
  <c r="BE63" i="6" s="1"/>
  <c r="AC55" i="6"/>
  <c r="AF55" i="6" s="1"/>
  <c r="AG55" i="6" s="1"/>
  <c r="AI55" i="6" s="1"/>
  <c r="AP55" i="6" s="1"/>
  <c r="AQ55" i="6" s="1"/>
  <c r="BE55" i="6" s="1"/>
  <c r="AC47" i="6"/>
  <c r="AF47" i="6" s="1"/>
  <c r="AG47" i="6" s="1"/>
  <c r="AI47" i="6" s="1"/>
  <c r="AP47" i="6" s="1"/>
  <c r="AQ47" i="6" s="1"/>
  <c r="BE47" i="6" s="1"/>
  <c r="AC86" i="6"/>
  <c r="AF86" i="6" s="1"/>
  <c r="AG86" i="6" s="1"/>
  <c r="AI86" i="6" s="1"/>
  <c r="AP86" i="6" s="1"/>
  <c r="AQ86" i="6" s="1"/>
  <c r="BE86" i="6" s="1"/>
  <c r="AC67" i="6"/>
  <c r="AF67" i="6" s="1"/>
  <c r="AG67" i="6" s="1"/>
  <c r="AI67" i="6" s="1"/>
  <c r="AP67" i="6" s="1"/>
  <c r="AQ67" i="6" s="1"/>
  <c r="BE67" i="6" s="1"/>
  <c r="AC59" i="6"/>
  <c r="AF59" i="6" s="1"/>
  <c r="AG59" i="6" s="1"/>
  <c r="AI59" i="6" s="1"/>
  <c r="AP59" i="6" s="1"/>
  <c r="AQ59" i="6" s="1"/>
  <c r="BE59" i="6" s="1"/>
  <c r="AC51" i="6"/>
  <c r="AF51" i="6" s="1"/>
  <c r="AG51" i="6" s="1"/>
  <c r="AI51" i="6" s="1"/>
  <c r="AP51" i="6" s="1"/>
  <c r="AQ51" i="6" s="1"/>
  <c r="BE51" i="6" s="1"/>
  <c r="AC95" i="6"/>
  <c r="AF95" i="6" s="1"/>
  <c r="AG95" i="6" s="1"/>
  <c r="AI95" i="6" s="1"/>
  <c r="AP95" i="6" s="1"/>
  <c r="AQ95" i="6" s="1"/>
  <c r="BE95" i="6" s="1"/>
  <c r="AC42" i="6"/>
  <c r="AF42" i="6" s="1"/>
  <c r="AG42" i="6" s="1"/>
  <c r="AI42" i="6" s="1"/>
  <c r="AP42" i="6" s="1"/>
  <c r="AQ42" i="6" s="1"/>
  <c r="BE42" i="6" s="1"/>
  <c r="AC45" i="6"/>
  <c r="AF45" i="6" s="1"/>
  <c r="AG45" i="6" s="1"/>
  <c r="AI45" i="6" s="1"/>
  <c r="AP45" i="6" s="1"/>
  <c r="AQ45" i="6" s="1"/>
  <c r="BE45" i="6" s="1"/>
  <c r="AC40" i="6"/>
  <c r="AF40" i="6" s="1"/>
  <c r="AG40" i="6" s="1"/>
  <c r="AI40" i="6" s="1"/>
  <c r="AP40" i="6" s="1"/>
  <c r="AQ40" i="6" s="1"/>
  <c r="BE40" i="6" s="1"/>
  <c r="AC32" i="6"/>
  <c r="AF32" i="6" s="1"/>
  <c r="AG32" i="6" s="1"/>
  <c r="AI32" i="6" s="1"/>
  <c r="AP32" i="6" s="1"/>
  <c r="AQ32" i="6" s="1"/>
  <c r="BE32" i="6" s="1"/>
  <c r="AC61" i="6"/>
  <c r="AF61" i="6" s="1"/>
  <c r="AG61" i="6" s="1"/>
  <c r="AI61" i="6" s="1"/>
  <c r="AP61" i="6" s="1"/>
  <c r="AQ61" i="6" s="1"/>
  <c r="BE61" i="6" s="1"/>
  <c r="AC53" i="6"/>
  <c r="AF53" i="6" s="1"/>
  <c r="AG53" i="6" s="1"/>
  <c r="AI53" i="6" s="1"/>
  <c r="AP53" i="6" s="1"/>
  <c r="AQ53" i="6" s="1"/>
  <c r="BE53" i="6" s="1"/>
  <c r="AC43" i="6"/>
  <c r="AF43" i="6" s="1"/>
  <c r="AG43" i="6" s="1"/>
  <c r="AI43" i="6" s="1"/>
  <c r="AP43" i="6" s="1"/>
  <c r="AQ43" i="6" s="1"/>
  <c r="BE43" i="6" s="1"/>
  <c r="AC74" i="6"/>
  <c r="AF74" i="6" s="1"/>
  <c r="AG74" i="6" s="1"/>
  <c r="AI74" i="6" s="1"/>
  <c r="AP74" i="6" s="1"/>
  <c r="AQ74" i="6" s="1"/>
  <c r="BE74" i="6" s="1"/>
  <c r="AC82" i="6"/>
  <c r="AF82" i="6" s="1"/>
  <c r="AG82" i="6" s="1"/>
  <c r="AI82" i="6" s="1"/>
  <c r="AP82" i="6" s="1"/>
  <c r="AQ82" i="6" s="1"/>
  <c r="BE82" i="6" s="1"/>
  <c r="AC65" i="6"/>
  <c r="AF65" i="6" s="1"/>
  <c r="AG65" i="6" s="1"/>
  <c r="AI65" i="6" s="1"/>
  <c r="AP65" i="6" s="1"/>
  <c r="AQ65" i="6" s="1"/>
  <c r="BE65" i="6" s="1"/>
  <c r="AC57" i="6"/>
  <c r="AF57" i="6" s="1"/>
  <c r="AG57" i="6" s="1"/>
  <c r="AI57" i="6" s="1"/>
  <c r="AP57" i="6" s="1"/>
  <c r="AQ57" i="6" s="1"/>
  <c r="BE57" i="6" s="1"/>
  <c r="AC49" i="6"/>
  <c r="AF49" i="6" s="1"/>
  <c r="AG49" i="6" s="1"/>
  <c r="AI49" i="6" s="1"/>
  <c r="AP49" i="6" s="1"/>
  <c r="AQ49" i="6" s="1"/>
  <c r="BE49" i="6" s="1"/>
  <c r="AC44" i="6"/>
  <c r="AF44" i="6" s="1"/>
  <c r="AG44" i="6" s="1"/>
  <c r="AI44" i="6" s="1"/>
  <c r="AP44" i="6" s="1"/>
  <c r="AQ44" i="6" s="1"/>
  <c r="BE44" i="6" s="1"/>
  <c r="AC36" i="6"/>
  <c r="AF36" i="6" s="1"/>
  <c r="AG36" i="6" s="1"/>
  <c r="AI36" i="6" s="1"/>
  <c r="AP36" i="6" s="1"/>
  <c r="AQ36" i="6" s="1"/>
  <c r="BE36" i="6" s="1"/>
  <c r="AC28" i="6"/>
  <c r="AF28" i="6" s="1"/>
  <c r="AG28" i="6" s="1"/>
  <c r="AI28" i="6" s="1"/>
  <c r="AP28" i="6" s="1"/>
  <c r="AQ28" i="6" s="1"/>
  <c r="BE28" i="6" s="1"/>
  <c r="AC34" i="6"/>
  <c r="AF34" i="6" s="1"/>
  <c r="AG34" i="6" s="1"/>
  <c r="AI34" i="6" s="1"/>
  <c r="AP34" i="6" s="1"/>
  <c r="AQ34" i="6" s="1"/>
  <c r="BE34" i="6" s="1"/>
  <c r="AC30" i="6"/>
  <c r="AF30" i="6" s="1"/>
  <c r="AG30" i="6" s="1"/>
  <c r="AI30" i="6" s="1"/>
  <c r="AP30" i="6" s="1"/>
  <c r="AQ30" i="6" s="1"/>
  <c r="BE30" i="6" s="1"/>
  <c r="AC38" i="6"/>
  <c r="AF38" i="6" s="1"/>
  <c r="AG38" i="6" s="1"/>
  <c r="AI38" i="6" s="1"/>
  <c r="AP38" i="6" s="1"/>
  <c r="AQ38" i="6" s="1"/>
  <c r="BE38" i="6" s="1"/>
  <c r="AP31" i="6"/>
  <c r="AQ31" i="6" s="1"/>
  <c r="P17" i="6"/>
  <c r="AC190" i="6"/>
  <c r="AF190" i="6" s="1"/>
  <c r="AG190" i="6" s="1"/>
  <c r="AI190" i="6" s="1"/>
  <c r="AP190" i="6" s="1"/>
  <c r="AQ190" i="6" s="1"/>
  <c r="BE190" i="6" s="1"/>
  <c r="AC164" i="6"/>
  <c r="AF164" i="6" s="1"/>
  <c r="AG164" i="6" s="1"/>
  <c r="AI164" i="6" s="1"/>
  <c r="AP164" i="6" s="1"/>
  <c r="AQ164" i="6" s="1"/>
  <c r="BE164" i="6" s="1"/>
  <c r="AC149" i="6"/>
  <c r="AF149" i="6" s="1"/>
  <c r="AG149" i="6" s="1"/>
  <c r="AI149" i="6" s="1"/>
  <c r="AP149" i="6" s="1"/>
  <c r="AQ149" i="6" s="1"/>
  <c r="BE149" i="6" s="1"/>
  <c r="AC166" i="6"/>
  <c r="AF166" i="6" s="1"/>
  <c r="AG166" i="6" s="1"/>
  <c r="AI166" i="6" s="1"/>
  <c r="AP166" i="6" s="1"/>
  <c r="AQ166" i="6" s="1"/>
  <c r="BE166" i="6" s="1"/>
  <c r="AC161" i="6"/>
  <c r="AF161" i="6" s="1"/>
  <c r="AG161" i="6" s="1"/>
  <c r="AI161" i="6" s="1"/>
  <c r="AP161" i="6" s="1"/>
  <c r="AQ161" i="6" s="1"/>
  <c r="BE161" i="6" s="1"/>
  <c r="AC130" i="6"/>
  <c r="AF130" i="6" s="1"/>
  <c r="AG130" i="6" s="1"/>
  <c r="AI130" i="6" s="1"/>
  <c r="AP130" i="6" s="1"/>
  <c r="AQ130" i="6" s="1"/>
  <c r="BE130" i="6" s="1"/>
  <c r="AC118" i="6"/>
  <c r="AF118" i="6" s="1"/>
  <c r="AG118" i="6" s="1"/>
  <c r="AI118" i="6" s="1"/>
  <c r="AP118" i="6" s="1"/>
  <c r="AQ118" i="6" s="1"/>
  <c r="BE118" i="6" s="1"/>
  <c r="AC97" i="6"/>
  <c r="AF97" i="6" s="1"/>
  <c r="AG97" i="6" s="1"/>
  <c r="AI97" i="6" s="1"/>
  <c r="AP97" i="6" s="1"/>
  <c r="AQ97" i="6" s="1"/>
  <c r="BE97" i="6" s="1"/>
  <c r="AC96" i="6"/>
  <c r="AF96" i="6" s="1"/>
  <c r="AG96" i="6" s="1"/>
  <c r="AI96" i="6" s="1"/>
  <c r="AP96" i="6" s="1"/>
  <c r="AQ96" i="6" s="1"/>
  <c r="BE96" i="6" s="1"/>
  <c r="AC92" i="6"/>
  <c r="AF92" i="6" s="1"/>
  <c r="AG92" i="6" s="1"/>
  <c r="AI92" i="6" s="1"/>
  <c r="AP92" i="6" s="1"/>
  <c r="AQ92" i="6" s="1"/>
  <c r="BE92" i="6" s="1"/>
  <c r="AC99" i="6"/>
  <c r="AF99" i="6" s="1"/>
  <c r="AG99" i="6" s="1"/>
  <c r="AI99" i="6" s="1"/>
  <c r="AP99" i="6" s="1"/>
  <c r="AQ99" i="6" s="1"/>
  <c r="BE99" i="6" s="1"/>
  <c r="AC68" i="6"/>
  <c r="AF68" i="6" s="1"/>
  <c r="AG68" i="6" s="1"/>
  <c r="AI68" i="6" s="1"/>
  <c r="AP68" i="6" s="1"/>
  <c r="AQ68" i="6" s="1"/>
  <c r="BE68" i="6" s="1"/>
  <c r="AC64" i="6"/>
  <c r="AF64" i="6" s="1"/>
  <c r="AG64" i="6" s="1"/>
  <c r="AI64" i="6" s="1"/>
  <c r="AP64" i="6" s="1"/>
  <c r="AQ64" i="6" s="1"/>
  <c r="BE64" i="6" s="1"/>
  <c r="AC173" i="6"/>
  <c r="AF173" i="6" s="1"/>
  <c r="AG173" i="6" s="1"/>
  <c r="AI173" i="6" s="1"/>
  <c r="AP173" i="6" s="1"/>
  <c r="AQ173" i="6" s="1"/>
  <c r="BE173" i="6" s="1"/>
  <c r="AC165" i="6"/>
  <c r="AF165" i="6" s="1"/>
  <c r="AG165" i="6" s="1"/>
  <c r="AI165" i="6" s="1"/>
  <c r="AP165" i="6" s="1"/>
  <c r="AQ165" i="6" s="1"/>
  <c r="BE165" i="6" s="1"/>
  <c r="AC129" i="6"/>
  <c r="AF129" i="6" s="1"/>
  <c r="AG129" i="6" s="1"/>
  <c r="AI129" i="6" s="1"/>
  <c r="AP129" i="6" s="1"/>
  <c r="AQ129" i="6" s="1"/>
  <c r="BE129" i="6" s="1"/>
  <c r="AC117" i="6"/>
  <c r="AF117" i="6" s="1"/>
  <c r="AG117" i="6" s="1"/>
  <c r="AI117" i="6" s="1"/>
  <c r="AP117" i="6" s="1"/>
  <c r="AQ117" i="6" s="1"/>
  <c r="BE117" i="6" s="1"/>
  <c r="AC121" i="6"/>
  <c r="AF121" i="6" s="1"/>
  <c r="AG121" i="6" s="1"/>
  <c r="AI121" i="6" s="1"/>
  <c r="AP121" i="6" s="1"/>
  <c r="AQ121" i="6" s="1"/>
  <c r="BE121" i="6" s="1"/>
  <c r="AC88" i="6"/>
  <c r="AF88" i="6" s="1"/>
  <c r="AG88" i="6" s="1"/>
  <c r="AI88" i="6" s="1"/>
  <c r="AP88" i="6" s="1"/>
  <c r="AQ88" i="6" s="1"/>
  <c r="BE88" i="6" s="1"/>
  <c r="AC75" i="6"/>
  <c r="AF75" i="6" s="1"/>
  <c r="AG75" i="6" s="1"/>
  <c r="AI75" i="6" s="1"/>
  <c r="AP75" i="6" s="1"/>
  <c r="AQ75" i="6" s="1"/>
  <c r="BE75" i="6" s="1"/>
  <c r="AC58" i="6"/>
  <c r="AF58" i="6" s="1"/>
  <c r="AG58" i="6" s="1"/>
  <c r="AI58" i="6" s="1"/>
  <c r="AP58" i="6" s="1"/>
  <c r="AQ58" i="6" s="1"/>
  <c r="BE58" i="6" s="1"/>
  <c r="AC66" i="6"/>
  <c r="AF66" i="6" s="1"/>
  <c r="AG66" i="6" s="1"/>
  <c r="AI66" i="6" s="1"/>
  <c r="AP66" i="6" s="1"/>
  <c r="AQ66" i="6" s="1"/>
  <c r="BE66" i="6" s="1"/>
  <c r="AC29" i="6"/>
  <c r="AF29" i="6" s="1"/>
  <c r="AG29" i="6" s="1"/>
  <c r="AI29" i="6" s="1"/>
  <c r="AP29" i="6" s="1"/>
  <c r="AQ29" i="6" s="1"/>
  <c r="BE29" i="6" s="1"/>
  <c r="AC37" i="6"/>
  <c r="AF37" i="6" s="1"/>
  <c r="AG37" i="6" s="1"/>
  <c r="AI37" i="6" s="1"/>
  <c r="AP37" i="6" s="1"/>
  <c r="AQ37" i="6" s="1"/>
  <c r="BE37" i="6" s="1"/>
  <c r="AC41" i="6"/>
  <c r="AF41" i="6" s="1"/>
  <c r="AG41" i="6" s="1"/>
  <c r="AI41" i="6" s="1"/>
  <c r="AP41" i="6" s="1"/>
  <c r="AQ41" i="6" s="1"/>
  <c r="BE41" i="6" s="1"/>
  <c r="AC27" i="6"/>
  <c r="AS46" i="6" l="1"/>
  <c r="AV46" i="6"/>
  <c r="AV122" i="6"/>
  <c r="AF98" i="8"/>
  <c r="AG98" i="8" s="1"/>
  <c r="AI98" i="8" s="1"/>
  <c r="BC98" i="8" s="1"/>
  <c r="BB27" i="6"/>
  <c r="Y27" i="8"/>
  <c r="AF117" i="8"/>
  <c r="AG117" i="8" s="1"/>
  <c r="AI117" i="8" s="1"/>
  <c r="AP117" i="8" s="1"/>
  <c r="AQ117" i="8" s="1"/>
  <c r="AP179" i="8"/>
  <c r="AQ179" i="8" s="1"/>
  <c r="AV179" i="8" s="1"/>
  <c r="BF179" i="8"/>
  <c r="BJ179" i="8"/>
  <c r="BE179" i="8"/>
  <c r="BG179" i="8"/>
  <c r="BH179" i="8"/>
  <c r="BI179" i="8"/>
  <c r="BC179" i="8"/>
  <c r="BD179" i="8"/>
  <c r="AP195" i="8"/>
  <c r="AQ195" i="8" s="1"/>
  <c r="BJ195" i="8"/>
  <c r="BF195" i="8"/>
  <c r="BG195" i="8"/>
  <c r="BC195" i="8"/>
  <c r="BH195" i="8"/>
  <c r="BE195" i="8"/>
  <c r="BD195" i="8"/>
  <c r="BI195" i="8"/>
  <c r="AP55" i="8"/>
  <c r="AQ55" i="8" s="1"/>
  <c r="BF55" i="8"/>
  <c r="BJ55" i="8"/>
  <c r="BG55" i="8"/>
  <c r="BE55" i="8"/>
  <c r="BI55" i="8"/>
  <c r="BH55" i="8"/>
  <c r="BC55" i="8"/>
  <c r="BD55" i="8"/>
  <c r="AP94" i="8"/>
  <c r="AQ94" i="8" s="1"/>
  <c r="BJ94" i="8"/>
  <c r="BH94" i="8"/>
  <c r="BI94" i="8"/>
  <c r="BC94" i="8"/>
  <c r="BD94" i="8"/>
  <c r="BF94" i="8"/>
  <c r="BG94" i="8"/>
  <c r="BE94" i="8"/>
  <c r="AP166" i="8"/>
  <c r="AQ166" i="8" s="1"/>
  <c r="BJ166" i="8"/>
  <c r="BE166" i="8"/>
  <c r="BF166" i="8"/>
  <c r="BG166" i="8"/>
  <c r="BI166" i="8"/>
  <c r="BC166" i="8"/>
  <c r="BH166" i="8"/>
  <c r="BD166" i="8"/>
  <c r="AP92" i="8"/>
  <c r="AQ92" i="8" s="1"/>
  <c r="BJ92" i="8"/>
  <c r="BE92" i="8"/>
  <c r="BH92" i="8"/>
  <c r="BG92" i="8"/>
  <c r="BI92" i="8"/>
  <c r="BC92" i="8"/>
  <c r="BF92" i="8"/>
  <c r="BD92" i="8"/>
  <c r="AP101" i="8"/>
  <c r="AQ101" i="8" s="1"/>
  <c r="BF101" i="8"/>
  <c r="BG101" i="8"/>
  <c r="BC101" i="8"/>
  <c r="BE101" i="8"/>
  <c r="BD101" i="8"/>
  <c r="BJ101" i="8"/>
  <c r="BI101" i="8"/>
  <c r="BH101" i="8"/>
  <c r="AP36" i="8"/>
  <c r="AQ36" i="8" s="1"/>
  <c r="BG36" i="8"/>
  <c r="BF36" i="8"/>
  <c r="BJ36" i="8"/>
  <c r="BH36" i="8"/>
  <c r="BI36" i="8"/>
  <c r="BE36" i="8"/>
  <c r="BC36" i="8"/>
  <c r="BD36" i="8"/>
  <c r="AP118" i="8"/>
  <c r="AQ118" i="8" s="1"/>
  <c r="BJ118" i="8"/>
  <c r="BE118" i="8"/>
  <c r="BH118" i="8"/>
  <c r="BI118" i="8"/>
  <c r="BC118" i="8"/>
  <c r="BD118" i="8"/>
  <c r="BG118" i="8"/>
  <c r="BF118" i="8"/>
  <c r="AP178" i="8"/>
  <c r="AQ178" i="8" s="1"/>
  <c r="BE178" i="8"/>
  <c r="BG178" i="8"/>
  <c r="BH178" i="8"/>
  <c r="BJ178" i="8"/>
  <c r="BF178" i="8"/>
  <c r="BI178" i="8"/>
  <c r="BC178" i="8"/>
  <c r="BD178" i="8"/>
  <c r="AP107" i="8"/>
  <c r="AQ107" i="8" s="1"/>
  <c r="BJ107" i="8"/>
  <c r="BF107" i="8"/>
  <c r="BE107" i="8"/>
  <c r="BG107" i="8"/>
  <c r="BH107" i="8"/>
  <c r="BI107" i="8"/>
  <c r="BC107" i="8"/>
  <c r="BD107" i="8"/>
  <c r="AP59" i="8"/>
  <c r="AQ59" i="8" s="1"/>
  <c r="BJ59" i="8"/>
  <c r="BG59" i="8"/>
  <c r="BF59" i="8"/>
  <c r="BH59" i="8"/>
  <c r="BE59" i="8"/>
  <c r="BC59" i="8"/>
  <c r="BD59" i="8"/>
  <c r="BI59" i="8"/>
  <c r="AP81" i="8"/>
  <c r="AQ81" i="8" s="1"/>
  <c r="BE81" i="8"/>
  <c r="BF81" i="8"/>
  <c r="BJ81" i="8"/>
  <c r="BG81" i="8"/>
  <c r="BH81" i="8"/>
  <c r="BC81" i="8"/>
  <c r="BI81" i="8"/>
  <c r="BD81" i="8"/>
  <c r="AP56" i="8"/>
  <c r="AQ56" i="8" s="1"/>
  <c r="BG56" i="8"/>
  <c r="BE56" i="8"/>
  <c r="BJ56" i="8"/>
  <c r="BH56" i="8"/>
  <c r="BF56" i="8"/>
  <c r="BD56" i="8"/>
  <c r="BC56" i="8"/>
  <c r="BI56" i="8"/>
  <c r="AP54" i="8"/>
  <c r="AQ54" i="8" s="1"/>
  <c r="BF54" i="8"/>
  <c r="BJ54" i="8"/>
  <c r="BG54" i="8"/>
  <c r="BE54" i="8"/>
  <c r="BH54" i="8"/>
  <c r="BI54" i="8"/>
  <c r="BC54" i="8"/>
  <c r="BD54" i="8"/>
  <c r="AP69" i="8"/>
  <c r="AQ69" i="8" s="1"/>
  <c r="BJ69" i="8"/>
  <c r="BF69" i="8"/>
  <c r="BE69" i="8"/>
  <c r="BG69" i="8"/>
  <c r="BH69" i="8"/>
  <c r="BC69" i="8"/>
  <c r="BI69" i="8"/>
  <c r="BD69" i="8"/>
  <c r="AF44" i="8"/>
  <c r="AG44" i="8" s="1"/>
  <c r="AI44" i="8" s="1"/>
  <c r="AF61" i="8"/>
  <c r="AG61" i="8" s="1"/>
  <c r="AI61" i="8" s="1"/>
  <c r="AF66" i="8"/>
  <c r="AG66" i="8" s="1"/>
  <c r="AI66" i="8" s="1"/>
  <c r="BE31" i="6"/>
  <c r="AU31" i="6"/>
  <c r="AS157" i="6"/>
  <c r="BE157" i="6"/>
  <c r="AS146" i="6"/>
  <c r="AV146" i="6"/>
  <c r="BP146" i="6" s="1"/>
  <c r="BZ146" i="6" s="1"/>
  <c r="CJ146" i="6" s="1"/>
  <c r="BF146" i="6" s="1"/>
  <c r="BQ146" i="6" s="1"/>
  <c r="CA146" i="6" s="1"/>
  <c r="CK146" i="6" s="1"/>
  <c r="AU122" i="6"/>
  <c r="AW122" i="6" s="1"/>
  <c r="AX122" i="6" s="1"/>
  <c r="AY122" i="6" s="1"/>
  <c r="AZ122" i="6" s="1"/>
  <c r="BE122" i="6"/>
  <c r="BP122" i="6" s="1"/>
  <c r="BZ122" i="6" s="1"/>
  <c r="CJ122" i="6" s="1"/>
  <c r="AU146" i="6"/>
  <c r="AF90" i="8"/>
  <c r="AG90" i="8" s="1"/>
  <c r="AI90" i="8" s="1"/>
  <c r="AF89" i="8"/>
  <c r="AG89" i="8" s="1"/>
  <c r="AI89" i="8" s="1"/>
  <c r="AF32" i="8"/>
  <c r="AG32" i="8" s="1"/>
  <c r="AI32" i="8" s="1"/>
  <c r="AF73" i="8"/>
  <c r="AG73" i="8" s="1"/>
  <c r="AI73" i="8" s="1"/>
  <c r="AF46" i="8"/>
  <c r="AG46" i="8" s="1"/>
  <c r="AI46" i="8" s="1"/>
  <c r="AF169" i="8"/>
  <c r="AG169" i="8" s="1"/>
  <c r="AI169" i="8" s="1"/>
  <c r="AU157" i="6"/>
  <c r="AW157" i="6" s="1"/>
  <c r="AX157" i="6" s="1"/>
  <c r="AY157" i="6" s="1"/>
  <c r="AZ157" i="6" s="1"/>
  <c r="AF84" i="8"/>
  <c r="AG84" i="8" s="1"/>
  <c r="AI84" i="8" s="1"/>
  <c r="AV157" i="6"/>
  <c r="AF139" i="8"/>
  <c r="AG139" i="8" s="1"/>
  <c r="AI139" i="8" s="1"/>
  <c r="AF39" i="8"/>
  <c r="AG39" i="8" s="1"/>
  <c r="AI39" i="8" s="1"/>
  <c r="AF162" i="8"/>
  <c r="AG162" i="8" s="1"/>
  <c r="AI162" i="8" s="1"/>
  <c r="AF182" i="8"/>
  <c r="AG182" i="8" s="1"/>
  <c r="AI182" i="8" s="1"/>
  <c r="AF80" i="8"/>
  <c r="AG80" i="8" s="1"/>
  <c r="AI80" i="8" s="1"/>
  <c r="AF143" i="8"/>
  <c r="AG143" i="8" s="1"/>
  <c r="AI143" i="8" s="1"/>
  <c r="AF105" i="8"/>
  <c r="AG105" i="8" s="1"/>
  <c r="AI105" i="8" s="1"/>
  <c r="AV170" i="6"/>
  <c r="BP46" i="6"/>
  <c r="BZ46" i="6" s="1"/>
  <c r="CJ46" i="6" s="1"/>
  <c r="AF161" i="8"/>
  <c r="AG161" i="8" s="1"/>
  <c r="AI161" i="8" s="1"/>
  <c r="AF152" i="8"/>
  <c r="AG152" i="8" s="1"/>
  <c r="AI152" i="8" s="1"/>
  <c r="AU170" i="6"/>
  <c r="AS170" i="6"/>
  <c r="AF64" i="8"/>
  <c r="AG64" i="8" s="1"/>
  <c r="AI64" i="8" s="1"/>
  <c r="AF155" i="8"/>
  <c r="AG155" i="8" s="1"/>
  <c r="AI155" i="8" s="1"/>
  <c r="AF68" i="8"/>
  <c r="AG68" i="8" s="1"/>
  <c r="AI68" i="8" s="1"/>
  <c r="AF43" i="8"/>
  <c r="AG43" i="8" s="1"/>
  <c r="AI43" i="8" s="1"/>
  <c r="AF115" i="8"/>
  <c r="AG115" i="8" s="1"/>
  <c r="AI115" i="8" s="1"/>
  <c r="AF142" i="8"/>
  <c r="AG142" i="8" s="1"/>
  <c r="AI142" i="8" s="1"/>
  <c r="AF164" i="8"/>
  <c r="AG164" i="8" s="1"/>
  <c r="AI164" i="8" s="1"/>
  <c r="AF31" i="8"/>
  <c r="AG31" i="8" s="1"/>
  <c r="AI31" i="8" s="1"/>
  <c r="AF134" i="8"/>
  <c r="AG134" i="8" s="1"/>
  <c r="AI134" i="8" s="1"/>
  <c r="AF187" i="8"/>
  <c r="AG187" i="8" s="1"/>
  <c r="AI187" i="8" s="1"/>
  <c r="AF42" i="8"/>
  <c r="AG42" i="8" s="1"/>
  <c r="AI42" i="8" s="1"/>
  <c r="AF93" i="8"/>
  <c r="AG93" i="8" s="1"/>
  <c r="AI93" i="8" s="1"/>
  <c r="AF28" i="8"/>
  <c r="AG28" i="8" s="1"/>
  <c r="AI28" i="8" s="1"/>
  <c r="AF77" i="8"/>
  <c r="AG77" i="8" s="1"/>
  <c r="AI77" i="8" s="1"/>
  <c r="AF131" i="8"/>
  <c r="AG131" i="8" s="1"/>
  <c r="AI131" i="8" s="1"/>
  <c r="AF137" i="8"/>
  <c r="AG137" i="8" s="1"/>
  <c r="AI137" i="8" s="1"/>
  <c r="AF128" i="8"/>
  <c r="AG128" i="8" s="1"/>
  <c r="AI128" i="8" s="1"/>
  <c r="AF173" i="8"/>
  <c r="AG173" i="8" s="1"/>
  <c r="AI173" i="8" s="1"/>
  <c r="AF30" i="8"/>
  <c r="AG30" i="8" s="1"/>
  <c r="AI30" i="8" s="1"/>
  <c r="AF58" i="8"/>
  <c r="AG58" i="8" s="1"/>
  <c r="AI58" i="8" s="1"/>
  <c r="AV152" i="6"/>
  <c r="AW152" i="6" s="1"/>
  <c r="AX152" i="6" s="1"/>
  <c r="AY152" i="6" s="1"/>
  <c r="AZ152" i="6" s="1"/>
  <c r="AU152" i="6"/>
  <c r="AS152" i="6"/>
  <c r="AF121" i="8"/>
  <c r="AG121" i="8" s="1"/>
  <c r="AI121" i="8" s="1"/>
  <c r="AF102" i="8"/>
  <c r="AG102" i="8" s="1"/>
  <c r="AI102" i="8" s="1"/>
  <c r="AF127" i="8"/>
  <c r="AG127" i="8" s="1"/>
  <c r="AI127" i="8" s="1"/>
  <c r="AF103" i="8"/>
  <c r="AG103" i="8" s="1"/>
  <c r="AI103" i="8" s="1"/>
  <c r="AF35" i="8"/>
  <c r="AG35" i="8" s="1"/>
  <c r="AI35" i="8" s="1"/>
  <c r="AF144" i="8"/>
  <c r="AG144" i="8" s="1"/>
  <c r="AI144" i="8" s="1"/>
  <c r="AF37" i="8"/>
  <c r="AG37" i="8" s="1"/>
  <c r="AI37" i="8" s="1"/>
  <c r="AF71" i="8"/>
  <c r="AG71" i="8" s="1"/>
  <c r="AI71" i="8" s="1"/>
  <c r="AF176" i="8"/>
  <c r="AG176" i="8" s="1"/>
  <c r="AI176" i="8" s="1"/>
  <c r="AF82" i="8"/>
  <c r="AG82" i="8" s="1"/>
  <c r="AI82" i="8" s="1"/>
  <c r="AF192" i="8"/>
  <c r="AG192" i="8" s="1"/>
  <c r="AI192" i="8" s="1"/>
  <c r="AF186" i="8"/>
  <c r="AG186" i="8" s="1"/>
  <c r="AI186" i="8" s="1"/>
  <c r="AF45" i="8"/>
  <c r="AG45" i="8" s="1"/>
  <c r="AI45" i="8" s="1"/>
  <c r="AF109" i="8"/>
  <c r="AG109" i="8" s="1"/>
  <c r="AI109" i="8" s="1"/>
  <c r="AF160" i="8"/>
  <c r="AG160" i="8" s="1"/>
  <c r="AI160" i="8" s="1"/>
  <c r="AF78" i="8"/>
  <c r="AG78" i="8" s="1"/>
  <c r="AI78" i="8" s="1"/>
  <c r="AF67" i="8"/>
  <c r="AG67" i="8" s="1"/>
  <c r="AI67" i="8" s="1"/>
  <c r="AF138" i="8"/>
  <c r="AG138" i="8" s="1"/>
  <c r="AI138" i="8" s="1"/>
  <c r="AF70" i="8"/>
  <c r="AG70" i="8" s="1"/>
  <c r="AI70" i="8" s="1"/>
  <c r="AF104" i="8"/>
  <c r="AG104" i="8" s="1"/>
  <c r="AI104" i="8" s="1"/>
  <c r="AF75" i="8"/>
  <c r="AG75" i="8" s="1"/>
  <c r="AI75" i="8" s="1"/>
  <c r="AF188" i="8"/>
  <c r="AG188" i="8" s="1"/>
  <c r="AI188" i="8" s="1"/>
  <c r="AF95" i="8"/>
  <c r="AG95" i="8" s="1"/>
  <c r="AI95" i="8" s="1"/>
  <c r="AF125" i="8"/>
  <c r="AG125" i="8" s="1"/>
  <c r="AI125" i="8" s="1"/>
  <c r="AF171" i="8"/>
  <c r="AG171" i="8" s="1"/>
  <c r="AI171" i="8" s="1"/>
  <c r="AF41" i="8"/>
  <c r="AG41" i="8" s="1"/>
  <c r="AI41" i="8" s="1"/>
  <c r="BC41" i="8" s="1"/>
  <c r="AF112" i="8"/>
  <c r="AG112" i="8" s="1"/>
  <c r="AI112" i="8" s="1"/>
  <c r="AF189" i="8"/>
  <c r="AG189" i="8" s="1"/>
  <c r="AI189" i="8" s="1"/>
  <c r="AF53" i="8"/>
  <c r="AG53" i="8" s="1"/>
  <c r="AI53" i="8" s="1"/>
  <c r="AF136" i="8"/>
  <c r="AG136" i="8" s="1"/>
  <c r="AI136" i="8" s="1"/>
  <c r="AF119" i="8"/>
  <c r="AG119" i="8" s="1"/>
  <c r="AI119" i="8" s="1"/>
  <c r="AF163" i="8"/>
  <c r="AG163" i="8" s="1"/>
  <c r="AI163" i="8" s="1"/>
  <c r="AF65" i="8"/>
  <c r="AG65" i="8" s="1"/>
  <c r="AI65" i="8" s="1"/>
  <c r="AF147" i="8"/>
  <c r="AG147" i="8" s="1"/>
  <c r="AI147" i="8" s="1"/>
  <c r="AF100" i="8"/>
  <c r="AG100" i="8" s="1"/>
  <c r="AI100" i="8" s="1"/>
  <c r="AF47" i="8"/>
  <c r="AG47" i="8" s="1"/>
  <c r="AI47" i="8" s="1"/>
  <c r="AF123" i="8"/>
  <c r="AG123" i="8" s="1"/>
  <c r="AI123" i="8" s="1"/>
  <c r="AF88" i="8"/>
  <c r="AG88" i="8" s="1"/>
  <c r="AI88" i="8" s="1"/>
  <c r="AF113" i="8"/>
  <c r="AG113" i="8" s="1"/>
  <c r="AI113" i="8" s="1"/>
  <c r="AF87" i="8"/>
  <c r="AG87" i="8" s="1"/>
  <c r="AI87" i="8" s="1"/>
  <c r="AF122" i="8"/>
  <c r="AG122" i="8" s="1"/>
  <c r="AI122" i="8" s="1"/>
  <c r="AF74" i="8"/>
  <c r="AG74" i="8" s="1"/>
  <c r="AI74" i="8" s="1"/>
  <c r="AF180" i="8"/>
  <c r="AG180" i="8" s="1"/>
  <c r="AI180" i="8" s="1"/>
  <c r="AF194" i="8"/>
  <c r="AG194" i="8" s="1"/>
  <c r="AI194" i="8" s="1"/>
  <c r="AF129" i="8"/>
  <c r="AG129" i="8" s="1"/>
  <c r="AI129" i="8" s="1"/>
  <c r="AF85" i="8"/>
  <c r="AG85" i="8" s="1"/>
  <c r="AI85" i="8" s="1"/>
  <c r="AF49" i="8"/>
  <c r="AG49" i="8" s="1"/>
  <c r="AI49" i="8" s="1"/>
  <c r="AF27" i="8"/>
  <c r="AG27" i="8" s="1"/>
  <c r="AF110" i="8"/>
  <c r="AG110" i="8" s="1"/>
  <c r="AI110" i="8" s="1"/>
  <c r="AF140" i="8"/>
  <c r="AG140" i="8" s="1"/>
  <c r="AI140" i="8" s="1"/>
  <c r="AF149" i="8"/>
  <c r="AG149" i="8" s="1"/>
  <c r="AI149" i="8" s="1"/>
  <c r="AF183" i="8"/>
  <c r="AG183" i="8" s="1"/>
  <c r="AI183" i="8" s="1"/>
  <c r="AF146" i="8"/>
  <c r="AG146" i="8" s="1"/>
  <c r="AI146" i="8" s="1"/>
  <c r="AF193" i="8"/>
  <c r="AG193" i="8" s="1"/>
  <c r="AI193" i="8" s="1"/>
  <c r="AF63" i="8"/>
  <c r="AG63" i="8" s="1"/>
  <c r="AI63" i="8" s="1"/>
  <c r="AF135" i="8"/>
  <c r="AG135" i="8" s="1"/>
  <c r="AI135" i="8" s="1"/>
  <c r="AF151" i="8"/>
  <c r="AG151" i="8" s="1"/>
  <c r="AI151" i="8" s="1"/>
  <c r="AF184" i="8"/>
  <c r="AG184" i="8" s="1"/>
  <c r="AI184" i="8" s="1"/>
  <c r="AF48" i="8"/>
  <c r="AG48" i="8" s="1"/>
  <c r="AI48" i="8" s="1"/>
  <c r="AF99" i="8"/>
  <c r="AG99" i="8" s="1"/>
  <c r="AI99" i="8" s="1"/>
  <c r="AF124" i="8"/>
  <c r="AG124" i="8" s="1"/>
  <c r="AI124" i="8" s="1"/>
  <c r="AF175" i="8"/>
  <c r="AG175" i="8" s="1"/>
  <c r="AI175" i="8" s="1"/>
  <c r="AF83" i="8"/>
  <c r="AG83" i="8" s="1"/>
  <c r="AI83" i="8" s="1"/>
  <c r="AF111" i="8"/>
  <c r="AG111" i="8" s="1"/>
  <c r="AI111" i="8" s="1"/>
  <c r="AF141" i="8"/>
  <c r="AG141" i="8" s="1"/>
  <c r="AI141" i="8" s="1"/>
  <c r="AF148" i="8"/>
  <c r="AG148" i="8" s="1"/>
  <c r="AI148" i="8" s="1"/>
  <c r="AF120" i="8"/>
  <c r="AG120" i="8" s="1"/>
  <c r="AI120" i="8" s="1"/>
  <c r="AF150" i="8"/>
  <c r="AG150" i="8" s="1"/>
  <c r="AI150" i="8" s="1"/>
  <c r="AF172" i="8"/>
  <c r="AG172" i="8" s="1"/>
  <c r="AI172" i="8" s="1"/>
  <c r="AF91" i="8"/>
  <c r="AG91" i="8" s="1"/>
  <c r="AI91" i="8" s="1"/>
  <c r="AF145" i="8"/>
  <c r="AG145" i="8" s="1"/>
  <c r="AI145" i="8" s="1"/>
  <c r="AF51" i="8"/>
  <c r="AG51" i="8" s="1"/>
  <c r="AI51" i="8" s="1"/>
  <c r="AF154" i="8"/>
  <c r="AG154" i="8" s="1"/>
  <c r="AI154" i="8" s="1"/>
  <c r="AF168" i="8"/>
  <c r="AG168" i="8" s="1"/>
  <c r="AI168" i="8" s="1"/>
  <c r="AF106" i="8"/>
  <c r="AG106" i="8" s="1"/>
  <c r="AI106" i="8" s="1"/>
  <c r="AF167" i="8"/>
  <c r="AG167" i="8" s="1"/>
  <c r="AI167" i="8" s="1"/>
  <c r="AF29" i="8"/>
  <c r="AG29" i="8" s="1"/>
  <c r="AI29" i="8" s="1"/>
  <c r="AF33" i="8"/>
  <c r="AG33" i="8" s="1"/>
  <c r="AI33" i="8" s="1"/>
  <c r="AF174" i="8"/>
  <c r="AG174" i="8" s="1"/>
  <c r="AI174" i="8" s="1"/>
  <c r="AF157" i="8"/>
  <c r="AG157" i="8" s="1"/>
  <c r="AI157" i="8" s="1"/>
  <c r="AF133" i="8"/>
  <c r="AG133" i="8" s="1"/>
  <c r="AI133" i="8" s="1"/>
  <c r="AF34" i="8"/>
  <c r="AG34" i="8" s="1"/>
  <c r="AI34" i="8" s="1"/>
  <c r="AF57" i="8"/>
  <c r="AG57" i="8" s="1"/>
  <c r="AI57" i="8" s="1"/>
  <c r="AF191" i="8"/>
  <c r="AG191" i="8" s="1"/>
  <c r="AI191" i="8" s="1"/>
  <c r="AF86" i="8"/>
  <c r="AG86" i="8" s="1"/>
  <c r="AI86" i="8" s="1"/>
  <c r="AF40" i="8"/>
  <c r="AG40" i="8" s="1"/>
  <c r="AI40" i="8" s="1"/>
  <c r="AF185" i="8"/>
  <c r="AG185" i="8" s="1"/>
  <c r="AI185" i="8" s="1"/>
  <c r="AF153" i="8"/>
  <c r="AG153" i="8" s="1"/>
  <c r="AI153" i="8" s="1"/>
  <c r="AF50" i="8"/>
  <c r="AG50" i="8" s="1"/>
  <c r="AI50" i="8" s="1"/>
  <c r="AF165" i="8"/>
  <c r="AG165" i="8" s="1"/>
  <c r="AI165" i="8" s="1"/>
  <c r="AF76" i="8"/>
  <c r="AG76" i="8" s="1"/>
  <c r="AI76" i="8" s="1"/>
  <c r="AF114" i="8"/>
  <c r="AG114" i="8" s="1"/>
  <c r="AI114" i="8" s="1"/>
  <c r="AF170" i="8"/>
  <c r="AG170" i="8" s="1"/>
  <c r="AI170" i="8" s="1"/>
  <c r="AF126" i="8"/>
  <c r="AG126" i="8" s="1"/>
  <c r="AI126" i="8" s="1"/>
  <c r="AF96" i="8"/>
  <c r="AG96" i="8" s="1"/>
  <c r="AI96" i="8" s="1"/>
  <c r="AF132" i="8"/>
  <c r="AG132" i="8" s="1"/>
  <c r="AI132" i="8" s="1"/>
  <c r="AF190" i="8"/>
  <c r="AG190" i="8" s="1"/>
  <c r="AI190" i="8" s="1"/>
  <c r="AF116" i="8"/>
  <c r="AG116" i="8" s="1"/>
  <c r="AI116" i="8" s="1"/>
  <c r="AF158" i="8"/>
  <c r="AG158" i="8" s="1"/>
  <c r="AI158" i="8" s="1"/>
  <c r="AF72" i="8"/>
  <c r="AG72" i="8" s="1"/>
  <c r="AI72" i="8" s="1"/>
  <c r="AF156" i="8"/>
  <c r="AG156" i="8" s="1"/>
  <c r="AI156" i="8" s="1"/>
  <c r="AF177" i="8"/>
  <c r="AG177" i="8" s="1"/>
  <c r="AI177" i="8" s="1"/>
  <c r="AF38" i="8"/>
  <c r="AG38" i="8" s="1"/>
  <c r="AI38" i="8" s="1"/>
  <c r="AF159" i="8"/>
  <c r="AG159" i="8" s="1"/>
  <c r="AI159" i="8" s="1"/>
  <c r="AF60" i="8"/>
  <c r="AG60" i="8" s="1"/>
  <c r="AI60" i="8" s="1"/>
  <c r="AF97" i="8"/>
  <c r="AG97" i="8" s="1"/>
  <c r="AI97" i="8" s="1"/>
  <c r="AF62" i="8"/>
  <c r="AG62" i="8" s="1"/>
  <c r="AI62" i="8" s="1"/>
  <c r="AF130" i="8"/>
  <c r="AG130" i="8" s="1"/>
  <c r="AI130" i="8" s="1"/>
  <c r="AF108" i="8"/>
  <c r="AG108" i="8" s="1"/>
  <c r="AI108" i="8" s="1"/>
  <c r="AF181" i="8"/>
  <c r="AG181" i="8" s="1"/>
  <c r="AI181" i="8" s="1"/>
  <c r="AF79" i="8"/>
  <c r="AG79" i="8" s="1"/>
  <c r="AI79" i="8" s="1"/>
  <c r="AF52" i="8"/>
  <c r="AG52" i="8" s="1"/>
  <c r="AI52" i="8" s="1"/>
  <c r="AC17" i="8"/>
  <c r="Y17" i="8"/>
  <c r="AV166" i="6"/>
  <c r="AU166" i="6"/>
  <c r="AS166" i="6"/>
  <c r="AU147" i="6"/>
  <c r="AV147" i="6"/>
  <c r="AS147" i="6"/>
  <c r="AU99" i="6"/>
  <c r="AS99" i="6"/>
  <c r="AV99" i="6"/>
  <c r="AU124" i="6"/>
  <c r="AS124" i="6"/>
  <c r="AV124" i="6"/>
  <c r="AU38" i="6"/>
  <c r="AS38" i="6"/>
  <c r="AV38" i="6"/>
  <c r="AV127" i="6"/>
  <c r="AU127" i="6"/>
  <c r="AS127" i="6"/>
  <c r="AS133" i="6"/>
  <c r="AV133" i="6"/>
  <c r="AU133" i="6"/>
  <c r="AV164" i="6"/>
  <c r="AU164" i="6"/>
  <c r="AS164" i="6"/>
  <c r="AU30" i="6"/>
  <c r="AS30" i="6"/>
  <c r="AV30" i="6"/>
  <c r="AV42" i="6"/>
  <c r="AU42" i="6"/>
  <c r="AS42" i="6"/>
  <c r="AV135" i="6"/>
  <c r="AU135" i="6"/>
  <c r="AS135" i="6"/>
  <c r="AU154" i="6"/>
  <c r="AS154" i="6"/>
  <c r="AV154" i="6"/>
  <c r="AV29" i="6"/>
  <c r="AU29" i="6"/>
  <c r="AS29" i="6"/>
  <c r="AV190" i="6"/>
  <c r="AU190" i="6"/>
  <c r="AS190" i="6"/>
  <c r="AS95" i="6"/>
  <c r="AV95" i="6"/>
  <c r="AU95" i="6"/>
  <c r="AS69" i="6"/>
  <c r="AV69" i="6"/>
  <c r="AU69" i="6"/>
  <c r="AV192" i="6"/>
  <c r="AU192" i="6"/>
  <c r="AS192" i="6"/>
  <c r="AS159" i="6"/>
  <c r="AV159" i="6"/>
  <c r="AU159" i="6"/>
  <c r="AS66" i="6"/>
  <c r="AV66" i="6"/>
  <c r="AU66" i="6"/>
  <c r="AU107" i="6"/>
  <c r="AS107" i="6"/>
  <c r="AV107" i="6"/>
  <c r="AU98" i="6"/>
  <c r="AS98" i="6"/>
  <c r="AV98" i="6"/>
  <c r="AS58" i="6"/>
  <c r="AV58" i="6"/>
  <c r="AU58" i="6"/>
  <c r="AU61" i="6"/>
  <c r="AS61" i="6"/>
  <c r="AV61" i="6"/>
  <c r="AV156" i="6"/>
  <c r="AU156" i="6"/>
  <c r="AS156" i="6"/>
  <c r="AS125" i="6"/>
  <c r="AV125" i="6"/>
  <c r="AU125" i="6"/>
  <c r="AF27" i="6"/>
  <c r="AC17" i="6"/>
  <c r="AU53" i="6"/>
  <c r="AS53" i="6"/>
  <c r="AV53" i="6"/>
  <c r="AV129" i="6"/>
  <c r="AS129" i="6"/>
  <c r="AU129" i="6"/>
  <c r="AV149" i="6"/>
  <c r="AU149" i="6"/>
  <c r="AS149" i="6"/>
  <c r="AU49" i="6"/>
  <c r="AS49" i="6"/>
  <c r="AV49" i="6"/>
  <c r="AV32" i="6"/>
  <c r="AU32" i="6"/>
  <c r="AS32" i="6"/>
  <c r="AU86" i="6"/>
  <c r="AS86" i="6"/>
  <c r="AV86" i="6"/>
  <c r="AV52" i="6"/>
  <c r="AU52" i="6"/>
  <c r="AS52" i="6"/>
  <c r="AU115" i="6"/>
  <c r="AS115" i="6"/>
  <c r="AV115" i="6"/>
  <c r="AV110" i="6"/>
  <c r="AU110" i="6"/>
  <c r="AS110" i="6"/>
  <c r="AV114" i="6"/>
  <c r="AU114" i="6"/>
  <c r="AS114" i="6"/>
  <c r="AU167" i="6"/>
  <c r="AV167" i="6"/>
  <c r="AS167" i="6"/>
  <c r="AV169" i="6"/>
  <c r="AU169" i="6"/>
  <c r="AS169" i="6"/>
  <c r="AU179" i="6"/>
  <c r="AS179" i="6"/>
  <c r="AV179" i="6"/>
  <c r="AV60" i="6"/>
  <c r="AU60" i="6"/>
  <c r="AS60" i="6"/>
  <c r="AV182" i="6"/>
  <c r="AU182" i="6"/>
  <c r="AS182" i="6"/>
  <c r="AV174" i="6"/>
  <c r="AU174" i="6"/>
  <c r="AS174" i="6"/>
  <c r="AS104" i="6"/>
  <c r="AV104" i="6"/>
  <c r="AU104" i="6"/>
  <c r="AV178" i="6"/>
  <c r="AS178" i="6"/>
  <c r="AU178" i="6"/>
  <c r="AV101" i="6"/>
  <c r="AU101" i="6"/>
  <c r="AS101" i="6"/>
  <c r="AV168" i="6"/>
  <c r="AS168" i="6"/>
  <c r="AU168" i="6"/>
  <c r="AW46" i="6"/>
  <c r="AX46" i="6" s="1"/>
  <c r="AY46" i="6" s="1"/>
  <c r="AZ46" i="6" s="1"/>
  <c r="AV41" i="6"/>
  <c r="AU41" i="6"/>
  <c r="AS41" i="6"/>
  <c r="AV68" i="6"/>
  <c r="AU68" i="6"/>
  <c r="AS68" i="6"/>
  <c r="AV161" i="6"/>
  <c r="AU161" i="6"/>
  <c r="AS161" i="6"/>
  <c r="AV92" i="6"/>
  <c r="AS92" i="6"/>
  <c r="AU92" i="6"/>
  <c r="AU175" i="6"/>
  <c r="AV175" i="6"/>
  <c r="AS175" i="6"/>
  <c r="AV31" i="6"/>
  <c r="AS31" i="6"/>
  <c r="AU57" i="6"/>
  <c r="AS57" i="6"/>
  <c r="AV57" i="6"/>
  <c r="AS40" i="6"/>
  <c r="AV40" i="6"/>
  <c r="AU40" i="6"/>
  <c r="AU47" i="6"/>
  <c r="AS47" i="6"/>
  <c r="AV47" i="6"/>
  <c r="AV76" i="6"/>
  <c r="AU76" i="6"/>
  <c r="AS76" i="6"/>
  <c r="AV72" i="6"/>
  <c r="AU72" i="6"/>
  <c r="AS72" i="6"/>
  <c r="AU128" i="6"/>
  <c r="AS128" i="6"/>
  <c r="AV128" i="6"/>
  <c r="AV138" i="6"/>
  <c r="AU138" i="6"/>
  <c r="AS138" i="6"/>
  <c r="AU171" i="6"/>
  <c r="AV171" i="6"/>
  <c r="AS171" i="6"/>
  <c r="AV187" i="6"/>
  <c r="AU187" i="6"/>
  <c r="AS187" i="6"/>
  <c r="AV116" i="6"/>
  <c r="AS116" i="6"/>
  <c r="AU116" i="6"/>
  <c r="AU39" i="6"/>
  <c r="AV39" i="6"/>
  <c r="AS39" i="6"/>
  <c r="AV108" i="6"/>
  <c r="AS108" i="6"/>
  <c r="AU108" i="6"/>
  <c r="AU181" i="6"/>
  <c r="AS181" i="6"/>
  <c r="AV181" i="6"/>
  <c r="AV105" i="6"/>
  <c r="AU105" i="6"/>
  <c r="AS105" i="6"/>
  <c r="AV37" i="6"/>
  <c r="AU37" i="6"/>
  <c r="AS37" i="6"/>
  <c r="AS75" i="6"/>
  <c r="AV75" i="6"/>
  <c r="AU75" i="6"/>
  <c r="AU165" i="6"/>
  <c r="AV165" i="6"/>
  <c r="AS165" i="6"/>
  <c r="AS96" i="6"/>
  <c r="AV96" i="6"/>
  <c r="AU96" i="6"/>
  <c r="AU65" i="6"/>
  <c r="AS65" i="6"/>
  <c r="AV65" i="6"/>
  <c r="AU45" i="6"/>
  <c r="AS45" i="6"/>
  <c r="AV45" i="6"/>
  <c r="AV55" i="6"/>
  <c r="AU55" i="6"/>
  <c r="AS55" i="6"/>
  <c r="AV84" i="6"/>
  <c r="AU84" i="6"/>
  <c r="AS84" i="6"/>
  <c r="AU94" i="6"/>
  <c r="AS94" i="6"/>
  <c r="AV94" i="6"/>
  <c r="AU132" i="6"/>
  <c r="AS132" i="6"/>
  <c r="AV132" i="6"/>
  <c r="AU136" i="6"/>
  <c r="AS136" i="6"/>
  <c r="AV136" i="6"/>
  <c r="AV177" i="6"/>
  <c r="AU177" i="6"/>
  <c r="AS177" i="6"/>
  <c r="AS185" i="6"/>
  <c r="AV185" i="6"/>
  <c r="AU185" i="6"/>
  <c r="AV131" i="6"/>
  <c r="AU131" i="6"/>
  <c r="AS131" i="6"/>
  <c r="AU35" i="6"/>
  <c r="AS35" i="6"/>
  <c r="AV35" i="6"/>
  <c r="AV109" i="6"/>
  <c r="AU109" i="6"/>
  <c r="AS109" i="6"/>
  <c r="AV56" i="6"/>
  <c r="AU56" i="6"/>
  <c r="AS56" i="6"/>
  <c r="AS162" i="6"/>
  <c r="AV162" i="6"/>
  <c r="AU162" i="6"/>
  <c r="AV88" i="6"/>
  <c r="AU88" i="6"/>
  <c r="AS88" i="6"/>
  <c r="AU173" i="6"/>
  <c r="AV173" i="6"/>
  <c r="AS173" i="6"/>
  <c r="AV97" i="6"/>
  <c r="AU97" i="6"/>
  <c r="AS97" i="6"/>
  <c r="AU82" i="6"/>
  <c r="AS82" i="6"/>
  <c r="AV82" i="6"/>
  <c r="AV63" i="6"/>
  <c r="AU63" i="6"/>
  <c r="AS63" i="6"/>
  <c r="AU111" i="6"/>
  <c r="AS111" i="6"/>
  <c r="AV111" i="6"/>
  <c r="AU103" i="6"/>
  <c r="AS103" i="6"/>
  <c r="AV103" i="6"/>
  <c r="AU140" i="6"/>
  <c r="AS140" i="6"/>
  <c r="AV140" i="6"/>
  <c r="AU144" i="6"/>
  <c r="AS144" i="6"/>
  <c r="AV144" i="6"/>
  <c r="AV176" i="6"/>
  <c r="AS176" i="6"/>
  <c r="AU176" i="6"/>
  <c r="AV184" i="6"/>
  <c r="AU184" i="6"/>
  <c r="AS184" i="6"/>
  <c r="AV137" i="6"/>
  <c r="AS137" i="6"/>
  <c r="AU137" i="6"/>
  <c r="AV33" i="6"/>
  <c r="AU33" i="6"/>
  <c r="AS33" i="6"/>
  <c r="AV62" i="6"/>
  <c r="AS62" i="6"/>
  <c r="AU62" i="6"/>
  <c r="AS163" i="6"/>
  <c r="AV163" i="6"/>
  <c r="AU163" i="6"/>
  <c r="AV44" i="6"/>
  <c r="AS44" i="6"/>
  <c r="AU44" i="6"/>
  <c r="AV121" i="6"/>
  <c r="AS121" i="6"/>
  <c r="AU121" i="6"/>
  <c r="AV191" i="6"/>
  <c r="AU191" i="6"/>
  <c r="AS191" i="6"/>
  <c r="AV118" i="6"/>
  <c r="AU118" i="6"/>
  <c r="AS118" i="6"/>
  <c r="AU34" i="6"/>
  <c r="AS34" i="6"/>
  <c r="AV34" i="6"/>
  <c r="AU74" i="6"/>
  <c r="AS74" i="6"/>
  <c r="AV74" i="6"/>
  <c r="AV73" i="6"/>
  <c r="AU73" i="6"/>
  <c r="AS73" i="6"/>
  <c r="AV77" i="6"/>
  <c r="AU77" i="6"/>
  <c r="AS77" i="6"/>
  <c r="AS119" i="6"/>
  <c r="AV119" i="6"/>
  <c r="AU119" i="6"/>
  <c r="AV148" i="6"/>
  <c r="AU148" i="6"/>
  <c r="AS148" i="6"/>
  <c r="AS151" i="6"/>
  <c r="AV151" i="6"/>
  <c r="AU151" i="6"/>
  <c r="AV153" i="6"/>
  <c r="AU153" i="6"/>
  <c r="AS153" i="6"/>
  <c r="AV54" i="6"/>
  <c r="AS54" i="6"/>
  <c r="AU54" i="6"/>
  <c r="AV139" i="6"/>
  <c r="AU139" i="6"/>
  <c r="AS139" i="6"/>
  <c r="AV87" i="6"/>
  <c r="AS87" i="6"/>
  <c r="AU87" i="6"/>
  <c r="AU189" i="6"/>
  <c r="AS189" i="6"/>
  <c r="AV189" i="6"/>
  <c r="AV143" i="6"/>
  <c r="AU143" i="6"/>
  <c r="AS143" i="6"/>
  <c r="AV64" i="6"/>
  <c r="AU64" i="6"/>
  <c r="AS64" i="6"/>
  <c r="AV130" i="6"/>
  <c r="AU130" i="6"/>
  <c r="AS130" i="6"/>
  <c r="AS172" i="6"/>
  <c r="AV172" i="6"/>
  <c r="AU172" i="6"/>
  <c r="AV28" i="6"/>
  <c r="AU28" i="6"/>
  <c r="AS28" i="6"/>
  <c r="AU43" i="6"/>
  <c r="AV43" i="6"/>
  <c r="AS43" i="6"/>
  <c r="AV51" i="6"/>
  <c r="AU51" i="6"/>
  <c r="AS51" i="6"/>
  <c r="AU70" i="6"/>
  <c r="AS70" i="6"/>
  <c r="AV70" i="6"/>
  <c r="AV81" i="6"/>
  <c r="AU81" i="6"/>
  <c r="AS81" i="6"/>
  <c r="AV85" i="6"/>
  <c r="AU85" i="6"/>
  <c r="AS85" i="6"/>
  <c r="AU120" i="6"/>
  <c r="AS120" i="6"/>
  <c r="AV120" i="6"/>
  <c r="AV126" i="6"/>
  <c r="AU126" i="6"/>
  <c r="AS126" i="6"/>
  <c r="AV150" i="6"/>
  <c r="AU150" i="6"/>
  <c r="AS150" i="6"/>
  <c r="AV194" i="6"/>
  <c r="AU194" i="6"/>
  <c r="AS194" i="6"/>
  <c r="AS83" i="6"/>
  <c r="AV83" i="6"/>
  <c r="AU83" i="6"/>
  <c r="AV71" i="6"/>
  <c r="AS71" i="6"/>
  <c r="AU71" i="6"/>
  <c r="AV80" i="6"/>
  <c r="AU80" i="6"/>
  <c r="AS80" i="6"/>
  <c r="AS141" i="6"/>
  <c r="AV141" i="6"/>
  <c r="AU141" i="6"/>
  <c r="AV195" i="6"/>
  <c r="AU195" i="6"/>
  <c r="AS195" i="6"/>
  <c r="AV36" i="6"/>
  <c r="AU36" i="6"/>
  <c r="AS36" i="6"/>
  <c r="AV59" i="6"/>
  <c r="AU59" i="6"/>
  <c r="AS59" i="6"/>
  <c r="AU78" i="6"/>
  <c r="AS78" i="6"/>
  <c r="AV78" i="6"/>
  <c r="AV89" i="6"/>
  <c r="AU89" i="6"/>
  <c r="AS89" i="6"/>
  <c r="AV134" i="6"/>
  <c r="AU134" i="6"/>
  <c r="AS134" i="6"/>
  <c r="AV158" i="6"/>
  <c r="AU158" i="6"/>
  <c r="AS158" i="6"/>
  <c r="AS193" i="6"/>
  <c r="AV193" i="6"/>
  <c r="AU193" i="6"/>
  <c r="AV183" i="6"/>
  <c r="AU183" i="6"/>
  <c r="AS183" i="6"/>
  <c r="AV160" i="6"/>
  <c r="AU160" i="6"/>
  <c r="AS160" i="6"/>
  <c r="AS112" i="6"/>
  <c r="AV112" i="6"/>
  <c r="AU112" i="6"/>
  <c r="AV113" i="6"/>
  <c r="AU113" i="6"/>
  <c r="AS113" i="6"/>
  <c r="AV186" i="6"/>
  <c r="AS186" i="6"/>
  <c r="AU186" i="6"/>
  <c r="AV79" i="6"/>
  <c r="AS79" i="6"/>
  <c r="AU79" i="6"/>
  <c r="AV48" i="6"/>
  <c r="AU48" i="6"/>
  <c r="AS48" i="6"/>
  <c r="AV117" i="6"/>
  <c r="AU117" i="6"/>
  <c r="AS117" i="6"/>
  <c r="AS93" i="6"/>
  <c r="AV93" i="6"/>
  <c r="AU93" i="6"/>
  <c r="AU188" i="6"/>
  <c r="AS188" i="6"/>
  <c r="AV188" i="6"/>
  <c r="AV67" i="6"/>
  <c r="AU67" i="6"/>
  <c r="AS67" i="6"/>
  <c r="AU90" i="6"/>
  <c r="AS90" i="6"/>
  <c r="AV90" i="6"/>
  <c r="AS91" i="6"/>
  <c r="AV91" i="6"/>
  <c r="AU91" i="6"/>
  <c r="AV102" i="6"/>
  <c r="AU102" i="6"/>
  <c r="AS102" i="6"/>
  <c r="AV106" i="6"/>
  <c r="AU106" i="6"/>
  <c r="AS106" i="6"/>
  <c r="AV142" i="6"/>
  <c r="AU142" i="6"/>
  <c r="AS142" i="6"/>
  <c r="AV155" i="6"/>
  <c r="AU155" i="6"/>
  <c r="AS155" i="6"/>
  <c r="AS50" i="6"/>
  <c r="AV50" i="6"/>
  <c r="AU50" i="6"/>
  <c r="AU180" i="6"/>
  <c r="AS180" i="6"/>
  <c r="AV180" i="6"/>
  <c r="AV100" i="6"/>
  <c r="AS100" i="6"/>
  <c r="AU100" i="6"/>
  <c r="AV123" i="6"/>
  <c r="AU123" i="6"/>
  <c r="AS123" i="6"/>
  <c r="Y17" i="6"/>
  <c r="AU145" i="6"/>
  <c r="AS145" i="6"/>
  <c r="AV145" i="6"/>
  <c r="AU179" i="8" l="1"/>
  <c r="BO179" i="8" s="1"/>
  <c r="AW146" i="6"/>
  <c r="AX146" i="6" s="1"/>
  <c r="AY146" i="6" s="1"/>
  <c r="AZ146" i="6" s="1"/>
  <c r="BH98" i="8"/>
  <c r="BG98" i="8"/>
  <c r="BI98" i="8"/>
  <c r="BF98" i="8"/>
  <c r="AP98" i="8"/>
  <c r="AQ98" i="8" s="1"/>
  <c r="AS98" i="8" s="1"/>
  <c r="BE98" i="8"/>
  <c r="BJ98" i="8"/>
  <c r="BD98" i="8"/>
  <c r="BP157" i="6"/>
  <c r="BZ157" i="6" s="1"/>
  <c r="CJ157" i="6" s="1"/>
  <c r="AW170" i="6"/>
  <c r="AX170" i="6" s="1"/>
  <c r="AY170" i="6" s="1"/>
  <c r="AZ170" i="6" s="1"/>
  <c r="AU56" i="8"/>
  <c r="BO56" i="8" s="1"/>
  <c r="AV101" i="8"/>
  <c r="AV81" i="8"/>
  <c r="AS59" i="8"/>
  <c r="AV166" i="8"/>
  <c r="AS94" i="8"/>
  <c r="AS55" i="8"/>
  <c r="AU178" i="8"/>
  <c r="BO178" i="8" s="1"/>
  <c r="AS195" i="8"/>
  <c r="AV118" i="8"/>
  <c r="AS179" i="8"/>
  <c r="AU117" i="8"/>
  <c r="BO117" i="8" s="1"/>
  <c r="BC117" i="8"/>
  <c r="BI117" i="8"/>
  <c r="BH117" i="8"/>
  <c r="BF117" i="8"/>
  <c r="BE117" i="8"/>
  <c r="BJ117" i="8"/>
  <c r="BD117" i="8"/>
  <c r="AS107" i="8"/>
  <c r="AV94" i="8"/>
  <c r="AU94" i="8"/>
  <c r="BO94" i="8" s="1"/>
  <c r="AU107" i="8"/>
  <c r="BO107" i="8" s="1"/>
  <c r="AV107" i="8"/>
  <c r="AV36" i="8"/>
  <c r="AU36" i="8"/>
  <c r="BO36" i="8" s="1"/>
  <c r="BG117" i="8"/>
  <c r="AS54" i="8"/>
  <c r="AV54" i="8"/>
  <c r="AS36" i="8"/>
  <c r="AU54" i="8"/>
  <c r="BO54" i="8" s="1"/>
  <c r="AV59" i="8"/>
  <c r="AU69" i="8"/>
  <c r="BO69" i="8" s="1"/>
  <c r="AS118" i="8"/>
  <c r="AV92" i="8"/>
  <c r="AS166" i="8"/>
  <c r="AU92" i="8"/>
  <c r="BO92" i="8" s="1"/>
  <c r="AS178" i="8"/>
  <c r="AU166" i="8"/>
  <c r="AU59" i="8"/>
  <c r="BO59" i="8" s="1"/>
  <c r="AU195" i="8"/>
  <c r="BO195" i="8" s="1"/>
  <c r="AU118" i="8"/>
  <c r="AS117" i="8"/>
  <c r="AV117" i="8"/>
  <c r="AU101" i="8"/>
  <c r="AS69" i="8"/>
  <c r="AV69" i="8"/>
  <c r="AS92" i="8"/>
  <c r="AU55" i="8"/>
  <c r="BO55" i="8" s="1"/>
  <c r="AV55" i="8"/>
  <c r="AV195" i="8"/>
  <c r="AP33" i="8"/>
  <c r="AQ33" i="8" s="1"/>
  <c r="BG33" i="8"/>
  <c r="BE33" i="8"/>
  <c r="BF33" i="8"/>
  <c r="BJ33" i="8"/>
  <c r="BH33" i="8"/>
  <c r="BI33" i="8"/>
  <c r="BC33" i="8"/>
  <c r="BD33" i="8"/>
  <c r="AP85" i="8"/>
  <c r="AQ85" i="8" s="1"/>
  <c r="BJ85" i="8"/>
  <c r="BE85" i="8"/>
  <c r="BD85" i="8"/>
  <c r="BH85" i="8"/>
  <c r="BF85" i="8"/>
  <c r="BI85" i="8"/>
  <c r="BG85" i="8"/>
  <c r="BC85" i="8"/>
  <c r="AP109" i="8"/>
  <c r="AQ109" i="8" s="1"/>
  <c r="BJ109" i="8"/>
  <c r="BG109" i="8"/>
  <c r="BF109" i="8"/>
  <c r="BE109" i="8"/>
  <c r="BH109" i="8"/>
  <c r="BI109" i="8"/>
  <c r="BC109" i="8"/>
  <c r="BD109" i="8"/>
  <c r="AP182" i="8"/>
  <c r="AQ182" i="8" s="1"/>
  <c r="BJ182" i="8"/>
  <c r="BF182" i="8"/>
  <c r="BH182" i="8"/>
  <c r="BE182" i="8"/>
  <c r="BI182" i="8"/>
  <c r="BC182" i="8"/>
  <c r="BG182" i="8"/>
  <c r="BD182" i="8"/>
  <c r="AP170" i="8"/>
  <c r="AQ170" i="8" s="1"/>
  <c r="BJ170" i="8"/>
  <c r="BF170" i="8"/>
  <c r="BH170" i="8"/>
  <c r="BE170" i="8"/>
  <c r="BG170" i="8"/>
  <c r="BI170" i="8"/>
  <c r="BD170" i="8"/>
  <c r="BC170" i="8"/>
  <c r="AP129" i="8"/>
  <c r="AQ129" i="8" s="1"/>
  <c r="BE129" i="8"/>
  <c r="BF129" i="8"/>
  <c r="BG129" i="8"/>
  <c r="BH129" i="8"/>
  <c r="BJ129" i="8"/>
  <c r="BC129" i="8"/>
  <c r="BI129" i="8"/>
  <c r="BD129" i="8"/>
  <c r="AP35" i="8"/>
  <c r="AQ35" i="8" s="1"/>
  <c r="BJ35" i="8"/>
  <c r="BE35" i="8"/>
  <c r="BF35" i="8"/>
  <c r="BI35" i="8"/>
  <c r="BC35" i="8"/>
  <c r="BG35" i="8"/>
  <c r="BH35" i="8"/>
  <c r="BD35" i="8"/>
  <c r="AP46" i="8"/>
  <c r="AQ46" i="8" s="1"/>
  <c r="BE46" i="8"/>
  <c r="BF46" i="8"/>
  <c r="BG46" i="8"/>
  <c r="BJ46" i="8"/>
  <c r="BH46" i="8"/>
  <c r="BC46" i="8"/>
  <c r="BI46" i="8"/>
  <c r="BD46" i="8"/>
  <c r="AP191" i="8"/>
  <c r="AQ191" i="8" s="1"/>
  <c r="BE191" i="8"/>
  <c r="BF191" i="8"/>
  <c r="BG191" i="8"/>
  <c r="BH191" i="8"/>
  <c r="BC191" i="8"/>
  <c r="BI191" i="8"/>
  <c r="BD191" i="8"/>
  <c r="BJ191" i="8"/>
  <c r="AP183" i="8"/>
  <c r="AQ183" i="8" s="1"/>
  <c r="BJ183" i="8"/>
  <c r="BG183" i="8"/>
  <c r="BE183" i="8"/>
  <c r="BI183" i="8"/>
  <c r="BF183" i="8"/>
  <c r="BH183" i="8"/>
  <c r="BC183" i="8"/>
  <c r="BD183" i="8"/>
  <c r="AP186" i="8"/>
  <c r="AQ186" i="8" s="1"/>
  <c r="BE186" i="8"/>
  <c r="BG186" i="8"/>
  <c r="BJ186" i="8"/>
  <c r="BF186" i="8"/>
  <c r="BH186" i="8"/>
  <c r="BI186" i="8"/>
  <c r="BC186" i="8"/>
  <c r="BD186" i="8"/>
  <c r="AP68" i="8"/>
  <c r="AQ68" i="8" s="1"/>
  <c r="BJ68" i="8"/>
  <c r="BG68" i="8"/>
  <c r="BE68" i="8"/>
  <c r="BF68" i="8"/>
  <c r="BH68" i="8"/>
  <c r="BI68" i="8"/>
  <c r="BD68" i="8"/>
  <c r="BC68" i="8"/>
  <c r="AP120" i="8"/>
  <c r="AQ120" i="8" s="1"/>
  <c r="BJ120" i="8"/>
  <c r="BE120" i="8"/>
  <c r="BF120" i="8"/>
  <c r="BC120" i="8"/>
  <c r="BH120" i="8"/>
  <c r="BI120" i="8"/>
  <c r="BG120" i="8"/>
  <c r="BD120" i="8"/>
  <c r="AP100" i="8"/>
  <c r="AQ100" i="8" s="1"/>
  <c r="BJ100" i="8"/>
  <c r="BF100" i="8"/>
  <c r="BE100" i="8"/>
  <c r="BH100" i="8"/>
  <c r="BC100" i="8"/>
  <c r="BI100" i="8"/>
  <c r="BD100" i="8"/>
  <c r="BG100" i="8"/>
  <c r="AP187" i="8"/>
  <c r="AQ187" i="8" s="1"/>
  <c r="BJ187" i="8"/>
  <c r="BG187" i="8"/>
  <c r="BF187" i="8"/>
  <c r="BE187" i="8"/>
  <c r="BC187" i="8"/>
  <c r="BH187" i="8"/>
  <c r="BI187" i="8"/>
  <c r="BD187" i="8"/>
  <c r="AP40" i="8"/>
  <c r="AQ40" i="8" s="1"/>
  <c r="BF40" i="8"/>
  <c r="BE40" i="8"/>
  <c r="BG40" i="8"/>
  <c r="BI40" i="8"/>
  <c r="BD40" i="8"/>
  <c r="BC40" i="8"/>
  <c r="BJ40" i="8"/>
  <c r="BH40" i="8"/>
  <c r="AP193" i="8"/>
  <c r="AQ193" i="8" s="1"/>
  <c r="BE193" i="8"/>
  <c r="BF193" i="8"/>
  <c r="BI193" i="8"/>
  <c r="BJ193" i="8"/>
  <c r="BG193" i="8"/>
  <c r="BC193" i="8"/>
  <c r="BD193" i="8"/>
  <c r="BH193" i="8"/>
  <c r="AP188" i="8"/>
  <c r="AQ188" i="8" s="1"/>
  <c r="BJ188" i="8"/>
  <c r="BF188" i="8"/>
  <c r="BG188" i="8"/>
  <c r="BE188" i="8"/>
  <c r="BC188" i="8"/>
  <c r="BH188" i="8"/>
  <c r="BI188" i="8"/>
  <c r="BD188" i="8"/>
  <c r="AP161" i="8"/>
  <c r="AQ161" i="8" s="1"/>
  <c r="BJ161" i="8"/>
  <c r="BF161" i="8"/>
  <c r="BG161" i="8"/>
  <c r="BE161" i="8"/>
  <c r="BH161" i="8"/>
  <c r="BI161" i="8"/>
  <c r="BC161" i="8"/>
  <c r="BD161" i="8"/>
  <c r="AP156" i="8"/>
  <c r="AQ156" i="8" s="1"/>
  <c r="BF156" i="8"/>
  <c r="BG156" i="8"/>
  <c r="BJ156" i="8"/>
  <c r="BE156" i="8"/>
  <c r="BH156" i="8"/>
  <c r="BI156" i="8"/>
  <c r="BC156" i="8"/>
  <c r="BD156" i="8"/>
  <c r="AP146" i="8"/>
  <c r="AQ146" i="8" s="1"/>
  <c r="BJ146" i="8"/>
  <c r="BF146" i="8"/>
  <c r="BE146" i="8"/>
  <c r="BH146" i="8"/>
  <c r="BG146" i="8"/>
  <c r="BC146" i="8"/>
  <c r="BD146" i="8"/>
  <c r="BI146" i="8"/>
  <c r="AP58" i="8"/>
  <c r="AQ58" i="8" s="1"/>
  <c r="BJ58" i="8"/>
  <c r="BG58" i="8"/>
  <c r="BE58" i="8"/>
  <c r="BF58" i="8"/>
  <c r="BH58" i="8"/>
  <c r="BI58" i="8"/>
  <c r="BC58" i="8"/>
  <c r="BD58" i="8"/>
  <c r="AP114" i="8"/>
  <c r="AQ114" i="8" s="1"/>
  <c r="BE114" i="8"/>
  <c r="BJ114" i="8"/>
  <c r="BG114" i="8"/>
  <c r="BH114" i="8"/>
  <c r="BI114" i="8"/>
  <c r="BC114" i="8"/>
  <c r="BF114" i="8"/>
  <c r="BD114" i="8"/>
  <c r="AP99" i="8"/>
  <c r="AQ99" i="8" s="1"/>
  <c r="BJ99" i="8"/>
  <c r="BF99" i="8"/>
  <c r="BE99" i="8"/>
  <c r="BH99" i="8"/>
  <c r="BI99" i="8"/>
  <c r="BG99" i="8"/>
  <c r="BD99" i="8"/>
  <c r="BC99" i="8"/>
  <c r="AP104" i="8"/>
  <c r="AQ104" i="8" s="1"/>
  <c r="BG104" i="8"/>
  <c r="BF104" i="8"/>
  <c r="BJ104" i="8"/>
  <c r="BE104" i="8"/>
  <c r="BH104" i="8"/>
  <c r="BC104" i="8"/>
  <c r="BI104" i="8"/>
  <c r="BD104" i="8"/>
  <c r="AP42" i="8"/>
  <c r="AQ42" i="8" s="1"/>
  <c r="BG42" i="8"/>
  <c r="BF42" i="8"/>
  <c r="BJ42" i="8"/>
  <c r="BE42" i="8"/>
  <c r="BH42" i="8"/>
  <c r="BI42" i="8"/>
  <c r="BC42" i="8"/>
  <c r="BD42" i="8"/>
  <c r="AP61" i="8"/>
  <c r="AQ61" i="8" s="1"/>
  <c r="BE61" i="8"/>
  <c r="BF61" i="8"/>
  <c r="BH61" i="8"/>
  <c r="BI61" i="8"/>
  <c r="BJ61" i="8"/>
  <c r="BG61" i="8"/>
  <c r="BD61" i="8"/>
  <c r="BC61" i="8"/>
  <c r="AP76" i="8"/>
  <c r="AQ76" i="8" s="1"/>
  <c r="BF76" i="8"/>
  <c r="BG76" i="8"/>
  <c r="BJ76" i="8"/>
  <c r="BH76" i="8"/>
  <c r="BI76" i="8"/>
  <c r="BC76" i="8"/>
  <c r="BE76" i="8"/>
  <c r="BD76" i="8"/>
  <c r="AP149" i="8"/>
  <c r="AQ149" i="8" s="1"/>
  <c r="BF149" i="8"/>
  <c r="BG149" i="8"/>
  <c r="BJ149" i="8"/>
  <c r="BE149" i="8"/>
  <c r="BH149" i="8"/>
  <c r="BI149" i="8"/>
  <c r="BC149" i="8"/>
  <c r="BD149" i="8"/>
  <c r="AP70" i="8"/>
  <c r="AQ70" i="8" s="1"/>
  <c r="BJ70" i="8"/>
  <c r="BF70" i="8"/>
  <c r="BE70" i="8"/>
  <c r="BG70" i="8"/>
  <c r="BI70" i="8"/>
  <c r="BH70" i="8"/>
  <c r="BC70" i="8"/>
  <c r="BD70" i="8"/>
  <c r="AP173" i="8"/>
  <c r="AQ173" i="8" s="1"/>
  <c r="BE173" i="8"/>
  <c r="BF173" i="8"/>
  <c r="BG173" i="8"/>
  <c r="BH173" i="8"/>
  <c r="BJ173" i="8"/>
  <c r="BI173" i="8"/>
  <c r="BD173" i="8"/>
  <c r="BC173" i="8"/>
  <c r="AP97" i="8"/>
  <c r="AQ97" i="8" s="1"/>
  <c r="BJ97" i="8"/>
  <c r="BE97" i="8"/>
  <c r="BF97" i="8"/>
  <c r="BG97" i="8"/>
  <c r="BC97" i="8"/>
  <c r="BD97" i="8"/>
  <c r="BH97" i="8"/>
  <c r="BI97" i="8"/>
  <c r="AP184" i="8"/>
  <c r="AQ184" i="8" s="1"/>
  <c r="BG184" i="8"/>
  <c r="BE184" i="8"/>
  <c r="BJ184" i="8"/>
  <c r="BF184" i="8"/>
  <c r="BH184" i="8"/>
  <c r="BC184" i="8"/>
  <c r="BI184" i="8"/>
  <c r="BD184" i="8"/>
  <c r="AP128" i="8"/>
  <c r="AQ128" i="8" s="1"/>
  <c r="BE128" i="8"/>
  <c r="BJ128" i="8"/>
  <c r="BG128" i="8"/>
  <c r="BC128" i="8"/>
  <c r="BD128" i="8"/>
  <c r="BI128" i="8"/>
  <c r="BH128" i="8"/>
  <c r="BF128" i="8"/>
  <c r="AP181" i="8"/>
  <c r="AQ181" i="8" s="1"/>
  <c r="BJ181" i="8"/>
  <c r="BE181" i="8"/>
  <c r="BF181" i="8"/>
  <c r="BG181" i="8"/>
  <c r="BH181" i="8"/>
  <c r="BC181" i="8"/>
  <c r="BD181" i="8"/>
  <c r="BI181" i="8"/>
  <c r="AP126" i="8"/>
  <c r="AQ126" i="8" s="1"/>
  <c r="BJ126" i="8"/>
  <c r="BC126" i="8"/>
  <c r="BI126" i="8"/>
  <c r="BH126" i="8"/>
  <c r="BE126" i="8"/>
  <c r="BF126" i="8"/>
  <c r="BD126" i="8"/>
  <c r="BG126" i="8"/>
  <c r="AP175" i="8"/>
  <c r="AQ175" i="8" s="1"/>
  <c r="BG175" i="8"/>
  <c r="BJ175" i="8"/>
  <c r="BE175" i="8"/>
  <c r="BH175" i="8"/>
  <c r="BF175" i="8"/>
  <c r="BI175" i="8"/>
  <c r="BD175" i="8"/>
  <c r="BC175" i="8"/>
  <c r="AP136" i="8"/>
  <c r="AQ136" i="8" s="1"/>
  <c r="BE136" i="8"/>
  <c r="BG136" i="8"/>
  <c r="BF136" i="8"/>
  <c r="BJ136" i="8"/>
  <c r="BC136" i="8"/>
  <c r="BH136" i="8"/>
  <c r="BD136" i="8"/>
  <c r="BI136" i="8"/>
  <c r="AP28" i="8"/>
  <c r="AQ28" i="8" s="1"/>
  <c r="BJ28" i="8"/>
  <c r="BF28" i="8"/>
  <c r="BE28" i="8"/>
  <c r="BG28" i="8"/>
  <c r="BC28" i="8"/>
  <c r="BI28" i="8"/>
  <c r="BH28" i="8"/>
  <c r="BD28" i="8"/>
  <c r="AP108" i="8"/>
  <c r="AQ108" i="8" s="1"/>
  <c r="BJ108" i="8"/>
  <c r="BE108" i="8"/>
  <c r="BF108" i="8"/>
  <c r="BC108" i="8"/>
  <c r="BG108" i="8"/>
  <c r="BI108" i="8"/>
  <c r="BH108" i="8"/>
  <c r="BD108" i="8"/>
  <c r="AP29" i="8"/>
  <c r="AQ29" i="8" s="1"/>
  <c r="BJ29" i="8"/>
  <c r="BE29" i="8"/>
  <c r="BI29" i="8"/>
  <c r="BG29" i="8"/>
  <c r="BH29" i="8"/>
  <c r="BC29" i="8"/>
  <c r="BF29" i="8"/>
  <c r="BD29" i="8"/>
  <c r="AP123" i="8"/>
  <c r="AQ123" i="8" s="1"/>
  <c r="BJ123" i="8"/>
  <c r="BF123" i="8"/>
  <c r="BE123" i="8"/>
  <c r="BG123" i="8"/>
  <c r="BI123" i="8"/>
  <c r="BD123" i="8"/>
  <c r="BC123" i="8"/>
  <c r="BH123" i="8"/>
  <c r="AP45" i="8"/>
  <c r="AQ45" i="8" s="1"/>
  <c r="BF45" i="8"/>
  <c r="BJ45" i="8"/>
  <c r="BG45" i="8"/>
  <c r="BE45" i="8"/>
  <c r="BH45" i="8"/>
  <c r="BC45" i="8"/>
  <c r="BI45" i="8"/>
  <c r="BD45" i="8"/>
  <c r="AP93" i="8"/>
  <c r="AQ93" i="8" s="1"/>
  <c r="BG93" i="8"/>
  <c r="BE93" i="8"/>
  <c r="BF93" i="8"/>
  <c r="BH93" i="8"/>
  <c r="BC93" i="8"/>
  <c r="BJ93" i="8"/>
  <c r="BI93" i="8"/>
  <c r="BD93" i="8"/>
  <c r="AP66" i="8"/>
  <c r="AQ66" i="8" s="1"/>
  <c r="BE66" i="8"/>
  <c r="BF66" i="8"/>
  <c r="BJ66" i="8"/>
  <c r="BI66" i="8"/>
  <c r="BG66" i="8"/>
  <c r="BH66" i="8"/>
  <c r="BD66" i="8"/>
  <c r="BC66" i="8"/>
  <c r="AP72" i="8"/>
  <c r="AQ72" i="8" s="1"/>
  <c r="BJ72" i="8"/>
  <c r="BE72" i="8"/>
  <c r="BG72" i="8"/>
  <c r="BF72" i="8"/>
  <c r="BI72" i="8"/>
  <c r="BH72" i="8"/>
  <c r="BD72" i="8"/>
  <c r="BC72" i="8"/>
  <c r="AP167" i="8"/>
  <c r="AQ167" i="8" s="1"/>
  <c r="BG167" i="8"/>
  <c r="BE167" i="8"/>
  <c r="BF167" i="8"/>
  <c r="BJ167" i="8"/>
  <c r="BI167" i="8"/>
  <c r="BH167" i="8"/>
  <c r="BC167" i="8"/>
  <c r="BD167" i="8"/>
  <c r="AP194" i="8"/>
  <c r="AQ194" i="8" s="1"/>
  <c r="BJ194" i="8"/>
  <c r="BF194" i="8"/>
  <c r="BE194" i="8"/>
  <c r="BG194" i="8"/>
  <c r="BI194" i="8"/>
  <c r="BH194" i="8"/>
  <c r="BC194" i="8"/>
  <c r="BD194" i="8"/>
  <c r="AP189" i="8"/>
  <c r="AQ189" i="8" s="1"/>
  <c r="BE189" i="8"/>
  <c r="BJ189" i="8"/>
  <c r="BF189" i="8"/>
  <c r="BG189" i="8"/>
  <c r="BC189" i="8"/>
  <c r="BI189" i="8"/>
  <c r="BD189" i="8"/>
  <c r="BH189" i="8"/>
  <c r="AP30" i="8"/>
  <c r="AQ30" i="8" s="1"/>
  <c r="BE30" i="8"/>
  <c r="BJ30" i="8"/>
  <c r="BG30" i="8"/>
  <c r="BF30" i="8"/>
  <c r="BC30" i="8"/>
  <c r="BD30" i="8"/>
  <c r="BH30" i="8"/>
  <c r="BI30" i="8"/>
  <c r="AP62" i="8"/>
  <c r="AQ62" i="8" s="1"/>
  <c r="BE62" i="8"/>
  <c r="BJ62" i="8"/>
  <c r="BF62" i="8"/>
  <c r="BC62" i="8"/>
  <c r="BG62" i="8"/>
  <c r="BD62" i="8"/>
  <c r="BI62" i="8"/>
  <c r="BH62" i="8"/>
  <c r="AP106" i="8"/>
  <c r="AQ106" i="8" s="1"/>
  <c r="BE106" i="8"/>
  <c r="BG106" i="8"/>
  <c r="BF106" i="8"/>
  <c r="BJ106" i="8"/>
  <c r="BH106" i="8"/>
  <c r="BI106" i="8"/>
  <c r="BD106" i="8"/>
  <c r="BC106" i="8"/>
  <c r="AP48" i="8"/>
  <c r="AQ48" i="8" s="1"/>
  <c r="BG48" i="8"/>
  <c r="BE48" i="8"/>
  <c r="BH48" i="8"/>
  <c r="BI48" i="8"/>
  <c r="BJ48" i="8"/>
  <c r="BF48" i="8"/>
  <c r="BC48" i="8"/>
  <c r="BD48" i="8"/>
  <c r="AP112" i="8"/>
  <c r="AQ112" i="8" s="1"/>
  <c r="BE112" i="8"/>
  <c r="BJ112" i="8"/>
  <c r="BF112" i="8"/>
  <c r="BH112" i="8"/>
  <c r="BG112" i="8"/>
  <c r="BI112" i="8"/>
  <c r="BC112" i="8"/>
  <c r="BD112" i="8"/>
  <c r="AP127" i="8"/>
  <c r="AQ127" i="8" s="1"/>
  <c r="BE127" i="8"/>
  <c r="BF127" i="8"/>
  <c r="BH127" i="8"/>
  <c r="BJ127" i="8"/>
  <c r="BI127" i="8"/>
  <c r="BD127" i="8"/>
  <c r="BC127" i="8"/>
  <c r="BG127" i="8"/>
  <c r="AP139" i="8"/>
  <c r="AQ139" i="8" s="1"/>
  <c r="BG139" i="8"/>
  <c r="BF139" i="8"/>
  <c r="BJ139" i="8"/>
  <c r="BE139" i="8"/>
  <c r="BI139" i="8"/>
  <c r="BC139" i="8"/>
  <c r="BD139" i="8"/>
  <c r="BH139" i="8"/>
  <c r="AS81" i="8"/>
  <c r="AS56" i="8"/>
  <c r="AP34" i="8"/>
  <c r="AQ34" i="8" s="1"/>
  <c r="BE34" i="8"/>
  <c r="BJ34" i="8"/>
  <c r="BG34" i="8"/>
  <c r="BF34" i="8"/>
  <c r="BC34" i="8"/>
  <c r="BI34" i="8"/>
  <c r="BD34" i="8"/>
  <c r="BH34" i="8"/>
  <c r="AP148" i="8"/>
  <c r="AQ148" i="8" s="1"/>
  <c r="BJ148" i="8"/>
  <c r="BF148" i="8"/>
  <c r="BG148" i="8"/>
  <c r="BE148" i="8"/>
  <c r="BI148" i="8"/>
  <c r="BH148" i="8"/>
  <c r="BC148" i="8"/>
  <c r="BD148" i="8"/>
  <c r="AP147" i="8"/>
  <c r="AQ147" i="8" s="1"/>
  <c r="BE147" i="8"/>
  <c r="BG147" i="8"/>
  <c r="BF147" i="8"/>
  <c r="BJ147" i="8"/>
  <c r="BH147" i="8"/>
  <c r="BI147" i="8"/>
  <c r="BC147" i="8"/>
  <c r="BD147" i="8"/>
  <c r="AP138" i="8"/>
  <c r="AQ138" i="8" s="1"/>
  <c r="BJ138" i="8"/>
  <c r="BF138" i="8"/>
  <c r="BE138" i="8"/>
  <c r="BH138" i="8"/>
  <c r="BD138" i="8"/>
  <c r="BG138" i="8"/>
  <c r="BC138" i="8"/>
  <c r="BI138" i="8"/>
  <c r="AP134" i="8"/>
  <c r="AQ134" i="8" s="1"/>
  <c r="BJ134" i="8"/>
  <c r="BE134" i="8"/>
  <c r="BF134" i="8"/>
  <c r="BG134" i="8"/>
  <c r="BH134" i="8"/>
  <c r="BI134" i="8"/>
  <c r="BD134" i="8"/>
  <c r="BC134" i="8"/>
  <c r="AP73" i="8"/>
  <c r="AQ73" i="8" s="1"/>
  <c r="BJ73" i="8"/>
  <c r="BH73" i="8"/>
  <c r="BG73" i="8"/>
  <c r="BI73" i="8"/>
  <c r="BE73" i="8"/>
  <c r="BF73" i="8"/>
  <c r="BC73" i="8"/>
  <c r="BD73" i="8"/>
  <c r="AU81" i="8"/>
  <c r="AV56" i="8"/>
  <c r="AV178" i="8"/>
  <c r="AP60" i="8"/>
  <c r="AQ60" i="8" s="1"/>
  <c r="BF60" i="8"/>
  <c r="BJ60" i="8"/>
  <c r="BE60" i="8"/>
  <c r="BG60" i="8"/>
  <c r="BH60" i="8"/>
  <c r="BD60" i="8"/>
  <c r="BI60" i="8"/>
  <c r="BC60" i="8"/>
  <c r="AP190" i="8"/>
  <c r="AQ190" i="8" s="1"/>
  <c r="BF190" i="8"/>
  <c r="BJ190" i="8"/>
  <c r="BG190" i="8"/>
  <c r="BC190" i="8"/>
  <c r="BE190" i="8"/>
  <c r="BI190" i="8"/>
  <c r="BD190" i="8"/>
  <c r="BH190" i="8"/>
  <c r="AP50" i="8"/>
  <c r="AQ50" i="8" s="1"/>
  <c r="BJ50" i="8"/>
  <c r="BF50" i="8"/>
  <c r="BG50" i="8"/>
  <c r="BE50" i="8"/>
  <c r="BI50" i="8"/>
  <c r="BH50" i="8"/>
  <c r="BC50" i="8"/>
  <c r="BD50" i="8"/>
  <c r="AP133" i="8"/>
  <c r="AQ133" i="8" s="1"/>
  <c r="BG133" i="8"/>
  <c r="BH133" i="8"/>
  <c r="BI133" i="8"/>
  <c r="BE133" i="8"/>
  <c r="BJ133" i="8"/>
  <c r="BC133" i="8"/>
  <c r="BF133" i="8"/>
  <c r="BD133" i="8"/>
  <c r="AP154" i="8"/>
  <c r="AQ154" i="8" s="1"/>
  <c r="BE154" i="8"/>
  <c r="BF154" i="8"/>
  <c r="BG154" i="8"/>
  <c r="BJ154" i="8"/>
  <c r="BD154" i="8"/>
  <c r="BH154" i="8"/>
  <c r="BI154" i="8"/>
  <c r="BC154" i="8"/>
  <c r="AP141" i="8"/>
  <c r="AQ141" i="8" s="1"/>
  <c r="BE141" i="8"/>
  <c r="BF141" i="8"/>
  <c r="BG141" i="8"/>
  <c r="BJ141" i="8"/>
  <c r="BH141" i="8"/>
  <c r="BC141" i="8"/>
  <c r="BI141" i="8"/>
  <c r="BD141" i="8"/>
  <c r="AP151" i="8"/>
  <c r="AQ151" i="8" s="1"/>
  <c r="BJ151" i="8"/>
  <c r="BI151" i="8"/>
  <c r="BE151" i="8"/>
  <c r="BF151" i="8"/>
  <c r="BH151" i="8"/>
  <c r="BD151" i="8"/>
  <c r="BC151" i="8"/>
  <c r="BG151" i="8"/>
  <c r="AP110" i="8"/>
  <c r="AQ110" i="8" s="1"/>
  <c r="BG110" i="8"/>
  <c r="BJ110" i="8"/>
  <c r="BF110" i="8"/>
  <c r="BI110" i="8"/>
  <c r="BC110" i="8"/>
  <c r="BE110" i="8"/>
  <c r="BH110" i="8"/>
  <c r="BD110" i="8"/>
  <c r="AP122" i="8"/>
  <c r="AQ122" i="8" s="1"/>
  <c r="BE122" i="8"/>
  <c r="BJ122" i="8"/>
  <c r="BG122" i="8"/>
  <c r="BI122" i="8"/>
  <c r="BC122" i="8"/>
  <c r="BH122" i="8"/>
  <c r="BD122" i="8"/>
  <c r="BF122" i="8"/>
  <c r="AP65" i="8"/>
  <c r="AQ65" i="8" s="1"/>
  <c r="BE65" i="8"/>
  <c r="BF65" i="8"/>
  <c r="BJ65" i="8"/>
  <c r="BI65" i="8"/>
  <c r="BH65" i="8"/>
  <c r="BG65" i="8"/>
  <c r="BC65" i="8"/>
  <c r="BD65" i="8"/>
  <c r="AP171" i="8"/>
  <c r="AQ171" i="8" s="1"/>
  <c r="BJ171" i="8"/>
  <c r="BG171" i="8"/>
  <c r="BF171" i="8"/>
  <c r="BH171" i="8"/>
  <c r="BI171" i="8"/>
  <c r="BC171" i="8"/>
  <c r="BD171" i="8"/>
  <c r="BE171" i="8"/>
  <c r="AP67" i="8"/>
  <c r="AQ67" i="8" s="1"/>
  <c r="BF67" i="8"/>
  <c r="BJ67" i="8"/>
  <c r="BE67" i="8"/>
  <c r="BG67" i="8"/>
  <c r="BI67" i="8"/>
  <c r="BH67" i="8"/>
  <c r="BC67" i="8"/>
  <c r="BD67" i="8"/>
  <c r="AP176" i="8"/>
  <c r="AQ176" i="8" s="1"/>
  <c r="BJ176" i="8"/>
  <c r="BE176" i="8"/>
  <c r="BF176" i="8"/>
  <c r="BI176" i="8"/>
  <c r="BH176" i="8"/>
  <c r="BC176" i="8"/>
  <c r="BD176" i="8"/>
  <c r="BG176" i="8"/>
  <c r="AP121" i="8"/>
  <c r="AQ121" i="8" s="1"/>
  <c r="BJ121" i="8"/>
  <c r="BE121" i="8"/>
  <c r="BG121" i="8"/>
  <c r="BI121" i="8"/>
  <c r="BC121" i="8"/>
  <c r="BD121" i="8"/>
  <c r="BH121" i="8"/>
  <c r="BF121" i="8"/>
  <c r="AP137" i="8"/>
  <c r="AQ137" i="8" s="1"/>
  <c r="BF137" i="8"/>
  <c r="BG137" i="8"/>
  <c r="BE137" i="8"/>
  <c r="BJ137" i="8"/>
  <c r="BI137" i="8"/>
  <c r="BH137" i="8"/>
  <c r="BD137" i="8"/>
  <c r="BC137" i="8"/>
  <c r="AP31" i="8"/>
  <c r="AQ31" i="8" s="1"/>
  <c r="BF31" i="8"/>
  <c r="BE31" i="8"/>
  <c r="BG31" i="8"/>
  <c r="BJ31" i="8"/>
  <c r="BC31" i="8"/>
  <c r="BI31" i="8"/>
  <c r="BD31" i="8"/>
  <c r="BH31" i="8"/>
  <c r="AP105" i="8"/>
  <c r="AQ105" i="8" s="1"/>
  <c r="BF105" i="8"/>
  <c r="BG105" i="8"/>
  <c r="BE105" i="8"/>
  <c r="BH105" i="8"/>
  <c r="BJ105" i="8"/>
  <c r="BC105" i="8"/>
  <c r="BI105" i="8"/>
  <c r="BD105" i="8"/>
  <c r="AP84" i="8"/>
  <c r="AQ84" i="8" s="1"/>
  <c r="BF84" i="8"/>
  <c r="BJ84" i="8"/>
  <c r="BE84" i="8"/>
  <c r="BH84" i="8"/>
  <c r="BC84" i="8"/>
  <c r="BG84" i="8"/>
  <c r="BI84" i="8"/>
  <c r="BD84" i="8"/>
  <c r="AP32" i="8"/>
  <c r="AQ32" i="8" s="1"/>
  <c r="BJ32" i="8"/>
  <c r="BE32" i="8"/>
  <c r="BF32" i="8"/>
  <c r="BH32" i="8"/>
  <c r="BC32" i="8"/>
  <c r="BI32" i="8"/>
  <c r="BG32" i="8"/>
  <c r="BD32" i="8"/>
  <c r="AP177" i="8"/>
  <c r="AQ177" i="8" s="1"/>
  <c r="BJ177" i="8"/>
  <c r="BE177" i="8"/>
  <c r="BF177" i="8"/>
  <c r="BG177" i="8"/>
  <c r="BH177" i="8"/>
  <c r="BC177" i="8"/>
  <c r="BI177" i="8"/>
  <c r="BD177" i="8"/>
  <c r="AP91" i="8"/>
  <c r="AQ91" i="8" s="1"/>
  <c r="BJ91" i="8"/>
  <c r="BF91" i="8"/>
  <c r="BE91" i="8"/>
  <c r="BG91" i="8"/>
  <c r="BC91" i="8"/>
  <c r="BH91" i="8"/>
  <c r="BD91" i="8"/>
  <c r="BI91" i="8"/>
  <c r="AP88" i="8"/>
  <c r="AQ88" i="8" s="1"/>
  <c r="BG88" i="8"/>
  <c r="BF88" i="8"/>
  <c r="BE88" i="8"/>
  <c r="BH88" i="8"/>
  <c r="BI88" i="8"/>
  <c r="BC88" i="8"/>
  <c r="BD88" i="8"/>
  <c r="BJ88" i="8"/>
  <c r="AP115" i="8"/>
  <c r="AQ115" i="8" s="1"/>
  <c r="BE115" i="8"/>
  <c r="BG115" i="8"/>
  <c r="BJ115" i="8"/>
  <c r="BH115" i="8"/>
  <c r="BF115" i="8"/>
  <c r="BC115" i="8"/>
  <c r="BD115" i="8"/>
  <c r="BI115" i="8"/>
  <c r="AP172" i="8"/>
  <c r="AQ172" i="8" s="1"/>
  <c r="BJ172" i="8"/>
  <c r="BC172" i="8"/>
  <c r="BE172" i="8"/>
  <c r="BI172" i="8"/>
  <c r="BG172" i="8"/>
  <c r="BF172" i="8"/>
  <c r="BH172" i="8"/>
  <c r="BD172" i="8"/>
  <c r="AP53" i="8"/>
  <c r="AQ53" i="8" s="1"/>
  <c r="BJ53" i="8"/>
  <c r="BG53" i="8"/>
  <c r="BH53" i="8"/>
  <c r="BF53" i="8"/>
  <c r="BC53" i="8"/>
  <c r="BI53" i="8"/>
  <c r="BD53" i="8"/>
  <c r="BE53" i="8"/>
  <c r="AP162" i="8"/>
  <c r="AQ162" i="8" s="1"/>
  <c r="BG162" i="8"/>
  <c r="BJ162" i="8"/>
  <c r="BE162" i="8"/>
  <c r="BI162" i="8"/>
  <c r="BC162" i="8"/>
  <c r="BF162" i="8"/>
  <c r="BH162" i="8"/>
  <c r="BD162" i="8"/>
  <c r="AP130" i="8"/>
  <c r="AQ130" i="8" s="1"/>
  <c r="BE130" i="8"/>
  <c r="BJ130" i="8"/>
  <c r="BF130" i="8"/>
  <c r="BI130" i="8"/>
  <c r="BC130" i="8"/>
  <c r="BH130" i="8"/>
  <c r="BG130" i="8"/>
  <c r="BD130" i="8"/>
  <c r="AP150" i="8"/>
  <c r="AQ150" i="8" s="1"/>
  <c r="BJ150" i="8"/>
  <c r="BE150" i="8"/>
  <c r="BF150" i="8"/>
  <c r="BG150" i="8"/>
  <c r="BH150" i="8"/>
  <c r="BI150" i="8"/>
  <c r="BC150" i="8"/>
  <c r="BD150" i="8"/>
  <c r="AP47" i="8"/>
  <c r="AQ47" i="8" s="1"/>
  <c r="BJ47" i="8"/>
  <c r="BG47" i="8"/>
  <c r="BH47" i="8"/>
  <c r="BE47" i="8"/>
  <c r="BF47" i="8"/>
  <c r="BI47" i="8"/>
  <c r="BC47" i="8"/>
  <c r="BD47" i="8"/>
  <c r="AP103" i="8"/>
  <c r="AQ103" i="8" s="1"/>
  <c r="BE103" i="8"/>
  <c r="BG103" i="8"/>
  <c r="BF103" i="8"/>
  <c r="BH103" i="8"/>
  <c r="BC103" i="8"/>
  <c r="BJ103" i="8"/>
  <c r="BI103" i="8"/>
  <c r="BD103" i="8"/>
  <c r="AP39" i="8"/>
  <c r="AQ39" i="8" s="1"/>
  <c r="BJ39" i="8"/>
  <c r="BG39" i="8"/>
  <c r="BE39" i="8"/>
  <c r="BI39" i="8"/>
  <c r="BF39" i="8"/>
  <c r="BD39" i="8"/>
  <c r="BC39" i="8"/>
  <c r="BH39" i="8"/>
  <c r="AP57" i="8"/>
  <c r="AQ57" i="8" s="1"/>
  <c r="BE57" i="8"/>
  <c r="BF57" i="8"/>
  <c r="BH57" i="8"/>
  <c r="BJ57" i="8"/>
  <c r="BD57" i="8"/>
  <c r="BG57" i="8"/>
  <c r="BI57" i="8"/>
  <c r="BC57" i="8"/>
  <c r="AP180" i="8"/>
  <c r="AQ180" i="8" s="1"/>
  <c r="BE180" i="8"/>
  <c r="BG180" i="8"/>
  <c r="BF180" i="8"/>
  <c r="BJ180" i="8"/>
  <c r="BC180" i="8"/>
  <c r="BH180" i="8"/>
  <c r="BD180" i="8"/>
  <c r="BI180" i="8"/>
  <c r="AP192" i="8"/>
  <c r="AQ192" i="8" s="1"/>
  <c r="BJ192" i="8"/>
  <c r="BE192" i="8"/>
  <c r="BF192" i="8"/>
  <c r="BG192" i="8"/>
  <c r="BH192" i="8"/>
  <c r="BI192" i="8"/>
  <c r="BC192" i="8"/>
  <c r="BD192" i="8"/>
  <c r="AP155" i="8"/>
  <c r="AQ155" i="8" s="1"/>
  <c r="BF155" i="8"/>
  <c r="BE155" i="8"/>
  <c r="BG155" i="8"/>
  <c r="BJ155" i="8"/>
  <c r="BC155" i="8"/>
  <c r="BH155" i="8"/>
  <c r="BI155" i="8"/>
  <c r="BD155" i="8"/>
  <c r="AP116" i="8"/>
  <c r="AQ116" i="8" s="1"/>
  <c r="BF116" i="8"/>
  <c r="BG116" i="8"/>
  <c r="BE116" i="8"/>
  <c r="BJ116" i="8"/>
  <c r="BC116" i="8"/>
  <c r="BD116" i="8"/>
  <c r="BI116" i="8"/>
  <c r="BH116" i="8"/>
  <c r="AP168" i="8"/>
  <c r="AQ168" i="8" s="1"/>
  <c r="BF168" i="8"/>
  <c r="BG168" i="8"/>
  <c r="BJ168" i="8"/>
  <c r="BH168" i="8"/>
  <c r="BC168" i="8"/>
  <c r="BE168" i="8"/>
  <c r="BD168" i="8"/>
  <c r="BI168" i="8"/>
  <c r="AP140" i="8"/>
  <c r="AQ140" i="8" s="1"/>
  <c r="BJ140" i="8"/>
  <c r="BE140" i="8"/>
  <c r="BF140" i="8"/>
  <c r="BG140" i="8"/>
  <c r="BI140" i="8"/>
  <c r="BC140" i="8"/>
  <c r="BH140" i="8"/>
  <c r="BD140" i="8"/>
  <c r="AP41" i="8"/>
  <c r="AQ41" i="8" s="1"/>
  <c r="BG41" i="8"/>
  <c r="BJ41" i="8"/>
  <c r="BF41" i="8"/>
  <c r="BI41" i="8"/>
  <c r="BE41" i="8"/>
  <c r="BH41" i="8"/>
  <c r="BD41" i="8"/>
  <c r="AP82" i="8"/>
  <c r="AQ82" i="8" s="1"/>
  <c r="BF82" i="8"/>
  <c r="BE82" i="8"/>
  <c r="BG82" i="8"/>
  <c r="BJ82" i="8"/>
  <c r="BH82" i="8"/>
  <c r="BC82" i="8"/>
  <c r="BI82" i="8"/>
  <c r="BD82" i="8"/>
  <c r="AP64" i="8"/>
  <c r="AQ64" i="8" s="1"/>
  <c r="BE64" i="8"/>
  <c r="BF64" i="8"/>
  <c r="BJ64" i="8"/>
  <c r="BG64" i="8"/>
  <c r="BC64" i="8"/>
  <c r="BI64" i="8"/>
  <c r="BH64" i="8"/>
  <c r="BD64" i="8"/>
  <c r="AS101" i="8"/>
  <c r="AP52" i="8"/>
  <c r="AQ52" i="8" s="1"/>
  <c r="BJ52" i="8"/>
  <c r="BG52" i="8"/>
  <c r="BF52" i="8"/>
  <c r="BH52" i="8"/>
  <c r="BC52" i="8"/>
  <c r="BD52" i="8"/>
  <c r="BI52" i="8"/>
  <c r="BE52" i="8"/>
  <c r="AP159" i="8"/>
  <c r="AQ159" i="8" s="1"/>
  <c r="BG159" i="8"/>
  <c r="BJ159" i="8"/>
  <c r="BE159" i="8"/>
  <c r="BF159" i="8"/>
  <c r="BI159" i="8"/>
  <c r="BH159" i="8"/>
  <c r="BC159" i="8"/>
  <c r="BD159" i="8"/>
  <c r="AP132" i="8"/>
  <c r="AQ132" i="8" s="1"/>
  <c r="BE132" i="8"/>
  <c r="BH132" i="8"/>
  <c r="BI132" i="8"/>
  <c r="BF132" i="8"/>
  <c r="BC132" i="8"/>
  <c r="BG132" i="8"/>
  <c r="BJ132" i="8"/>
  <c r="BD132" i="8"/>
  <c r="AP153" i="8"/>
  <c r="AQ153" i="8" s="1"/>
  <c r="BJ153" i="8"/>
  <c r="BH153" i="8"/>
  <c r="BE153" i="8"/>
  <c r="BF153" i="8"/>
  <c r="BC153" i="8"/>
  <c r="BI153" i="8"/>
  <c r="BG153" i="8"/>
  <c r="BD153" i="8"/>
  <c r="AP157" i="8"/>
  <c r="AQ157" i="8" s="1"/>
  <c r="BF157" i="8"/>
  <c r="BE157" i="8"/>
  <c r="BJ157" i="8"/>
  <c r="BG157" i="8"/>
  <c r="BH157" i="8"/>
  <c r="BI157" i="8"/>
  <c r="BC157" i="8"/>
  <c r="BD157" i="8"/>
  <c r="AP51" i="8"/>
  <c r="AQ51" i="8" s="1"/>
  <c r="BJ51" i="8"/>
  <c r="BG51" i="8"/>
  <c r="BE51" i="8"/>
  <c r="BF51" i="8"/>
  <c r="BH51" i="8"/>
  <c r="BI51" i="8"/>
  <c r="BD51" i="8"/>
  <c r="BC51" i="8"/>
  <c r="AP111" i="8"/>
  <c r="AQ111" i="8" s="1"/>
  <c r="BE111" i="8"/>
  <c r="BF111" i="8"/>
  <c r="BJ111" i="8"/>
  <c r="BG111" i="8"/>
  <c r="BH111" i="8"/>
  <c r="BI111" i="8"/>
  <c r="BC111" i="8"/>
  <c r="BD111" i="8"/>
  <c r="AP135" i="8"/>
  <c r="AQ135" i="8" s="1"/>
  <c r="BJ135" i="8"/>
  <c r="BE135" i="8"/>
  <c r="BF135" i="8"/>
  <c r="BG135" i="8"/>
  <c r="BH135" i="8"/>
  <c r="BC135" i="8"/>
  <c r="BD135" i="8"/>
  <c r="BI135" i="8"/>
  <c r="AP87" i="8"/>
  <c r="AQ87" i="8" s="1"/>
  <c r="BE87" i="8"/>
  <c r="BJ87" i="8"/>
  <c r="BG87" i="8"/>
  <c r="BF87" i="8"/>
  <c r="BC87" i="8"/>
  <c r="BI87" i="8"/>
  <c r="BD87" i="8"/>
  <c r="BH87" i="8"/>
  <c r="AP163" i="8"/>
  <c r="AQ163" i="8" s="1"/>
  <c r="BF163" i="8"/>
  <c r="BG163" i="8"/>
  <c r="BJ163" i="8"/>
  <c r="BC163" i="8"/>
  <c r="BE163" i="8"/>
  <c r="BH163" i="8"/>
  <c r="BD163" i="8"/>
  <c r="BI163" i="8"/>
  <c r="AP125" i="8"/>
  <c r="AQ125" i="8" s="1"/>
  <c r="BJ125" i="8"/>
  <c r="BH125" i="8"/>
  <c r="BE125" i="8"/>
  <c r="BG125" i="8"/>
  <c r="BI125" i="8"/>
  <c r="BC125" i="8"/>
  <c r="BD125" i="8"/>
  <c r="BF125" i="8"/>
  <c r="AP78" i="8"/>
  <c r="AQ78" i="8" s="1"/>
  <c r="BJ78" i="8"/>
  <c r="BE78" i="8"/>
  <c r="BG78" i="8"/>
  <c r="BI78" i="8"/>
  <c r="BH78" i="8"/>
  <c r="BF78" i="8"/>
  <c r="BC78" i="8"/>
  <c r="BD78" i="8"/>
  <c r="AP71" i="8"/>
  <c r="AQ71" i="8" s="1"/>
  <c r="BF71" i="8"/>
  <c r="BG71" i="8"/>
  <c r="BI71" i="8"/>
  <c r="BH71" i="8"/>
  <c r="BJ71" i="8"/>
  <c r="BE71" i="8"/>
  <c r="BC71" i="8"/>
  <c r="BD71" i="8"/>
  <c r="AP131" i="8"/>
  <c r="AQ131" i="8" s="1"/>
  <c r="BJ131" i="8"/>
  <c r="BE131" i="8"/>
  <c r="BG131" i="8"/>
  <c r="BF131" i="8"/>
  <c r="BI131" i="8"/>
  <c r="BC131" i="8"/>
  <c r="BH131" i="8"/>
  <c r="BD131" i="8"/>
  <c r="AP164" i="8"/>
  <c r="AQ164" i="8" s="1"/>
  <c r="BJ164" i="8"/>
  <c r="BE164" i="8"/>
  <c r="BH164" i="8"/>
  <c r="BI164" i="8"/>
  <c r="BG164" i="8"/>
  <c r="BF164" i="8"/>
  <c r="BC164" i="8"/>
  <c r="BD164" i="8"/>
  <c r="AP143" i="8"/>
  <c r="AQ143" i="8" s="1"/>
  <c r="BE143" i="8"/>
  <c r="BF143" i="8"/>
  <c r="BJ143" i="8"/>
  <c r="BH143" i="8"/>
  <c r="BC143" i="8"/>
  <c r="BI143" i="8"/>
  <c r="BG143" i="8"/>
  <c r="BD143" i="8"/>
  <c r="AP89" i="8"/>
  <c r="AQ89" i="8" s="1"/>
  <c r="BE89" i="8"/>
  <c r="BF89" i="8"/>
  <c r="BJ89" i="8"/>
  <c r="BH89" i="8"/>
  <c r="BC89" i="8"/>
  <c r="BG89" i="8"/>
  <c r="BI89" i="8"/>
  <c r="BD89" i="8"/>
  <c r="AP144" i="8"/>
  <c r="AQ144" i="8" s="1"/>
  <c r="BF144" i="8"/>
  <c r="BG144" i="8"/>
  <c r="BJ144" i="8"/>
  <c r="BE144" i="8"/>
  <c r="BH144" i="8"/>
  <c r="BI144" i="8"/>
  <c r="BD144" i="8"/>
  <c r="BC144" i="8"/>
  <c r="AP86" i="8"/>
  <c r="AQ86" i="8" s="1"/>
  <c r="BE86" i="8"/>
  <c r="BF86" i="8"/>
  <c r="BJ86" i="8"/>
  <c r="BC86" i="8"/>
  <c r="BH86" i="8"/>
  <c r="BI86" i="8"/>
  <c r="BG86" i="8"/>
  <c r="BD86" i="8"/>
  <c r="AP124" i="8"/>
  <c r="AQ124" i="8" s="1"/>
  <c r="BF124" i="8"/>
  <c r="BG124" i="8"/>
  <c r="BJ124" i="8"/>
  <c r="BE124" i="8"/>
  <c r="BC124" i="8"/>
  <c r="BI124" i="8"/>
  <c r="BH124" i="8"/>
  <c r="BD124" i="8"/>
  <c r="AP75" i="8"/>
  <c r="AQ75" i="8" s="1"/>
  <c r="BF75" i="8"/>
  <c r="BJ75" i="8"/>
  <c r="BE75" i="8"/>
  <c r="BG75" i="8"/>
  <c r="BH75" i="8"/>
  <c r="BC75" i="8"/>
  <c r="BI75" i="8"/>
  <c r="BD75" i="8"/>
  <c r="AP43" i="8"/>
  <c r="AQ43" i="8" s="1"/>
  <c r="BJ43" i="8"/>
  <c r="BE43" i="8"/>
  <c r="BI43" i="8"/>
  <c r="BG43" i="8"/>
  <c r="BF43" i="8"/>
  <c r="BH43" i="8"/>
  <c r="BC43" i="8"/>
  <c r="BD43" i="8"/>
  <c r="AP158" i="8"/>
  <c r="AQ158" i="8" s="1"/>
  <c r="BJ158" i="8"/>
  <c r="BF158" i="8"/>
  <c r="BI158" i="8"/>
  <c r="BE158" i="8"/>
  <c r="BC158" i="8"/>
  <c r="BG158" i="8"/>
  <c r="BH158" i="8"/>
  <c r="BD158" i="8"/>
  <c r="AP44" i="8"/>
  <c r="AQ44" i="8" s="1"/>
  <c r="BF44" i="8"/>
  <c r="BJ44" i="8"/>
  <c r="BH44" i="8"/>
  <c r="BE44" i="8"/>
  <c r="BI44" i="8"/>
  <c r="BG44" i="8"/>
  <c r="BD44" i="8"/>
  <c r="BC44" i="8"/>
  <c r="AP165" i="8"/>
  <c r="AQ165" i="8" s="1"/>
  <c r="BE165" i="8"/>
  <c r="BJ165" i="8"/>
  <c r="BG165" i="8"/>
  <c r="BF165" i="8"/>
  <c r="BI165" i="8"/>
  <c r="BC165" i="8"/>
  <c r="BD165" i="8"/>
  <c r="BH165" i="8"/>
  <c r="AP74" i="8"/>
  <c r="AQ74" i="8" s="1"/>
  <c r="BJ74" i="8"/>
  <c r="BG74" i="8"/>
  <c r="BF74" i="8"/>
  <c r="BH74" i="8"/>
  <c r="BI74" i="8"/>
  <c r="BC74" i="8"/>
  <c r="BE74" i="8"/>
  <c r="BD74" i="8"/>
  <c r="AP102" i="8"/>
  <c r="AQ102" i="8" s="1"/>
  <c r="BG102" i="8"/>
  <c r="BF102" i="8"/>
  <c r="BE102" i="8"/>
  <c r="BJ102" i="8"/>
  <c r="BH102" i="8"/>
  <c r="BC102" i="8"/>
  <c r="BI102" i="8"/>
  <c r="BD102" i="8"/>
  <c r="AP79" i="8"/>
  <c r="AQ79" i="8" s="1"/>
  <c r="BE79" i="8"/>
  <c r="BG79" i="8"/>
  <c r="BJ79" i="8"/>
  <c r="BI79" i="8"/>
  <c r="BF79" i="8"/>
  <c r="BH79" i="8"/>
  <c r="BD79" i="8"/>
  <c r="BC79" i="8"/>
  <c r="AP38" i="8"/>
  <c r="AQ38" i="8" s="1"/>
  <c r="BE38" i="8"/>
  <c r="BJ38" i="8"/>
  <c r="BF38" i="8"/>
  <c r="BI38" i="8"/>
  <c r="BC38" i="8"/>
  <c r="BD38" i="8"/>
  <c r="BG38" i="8"/>
  <c r="BH38" i="8"/>
  <c r="AP96" i="8"/>
  <c r="AQ96" i="8" s="1"/>
  <c r="BJ96" i="8"/>
  <c r="BF96" i="8"/>
  <c r="BE96" i="8"/>
  <c r="BG96" i="8"/>
  <c r="BC96" i="8"/>
  <c r="BI96" i="8"/>
  <c r="BH96" i="8"/>
  <c r="BD96" i="8"/>
  <c r="AP185" i="8"/>
  <c r="AQ185" i="8" s="1"/>
  <c r="BJ185" i="8"/>
  <c r="BE185" i="8"/>
  <c r="BF185" i="8"/>
  <c r="BH185" i="8"/>
  <c r="BG185" i="8"/>
  <c r="BC185" i="8"/>
  <c r="BD185" i="8"/>
  <c r="BI185" i="8"/>
  <c r="AP174" i="8"/>
  <c r="AQ174" i="8" s="1"/>
  <c r="BJ174" i="8"/>
  <c r="BE174" i="8"/>
  <c r="BF174" i="8"/>
  <c r="BG174" i="8"/>
  <c r="BH174" i="8"/>
  <c r="BC174" i="8"/>
  <c r="BD174" i="8"/>
  <c r="BI174" i="8"/>
  <c r="AP145" i="8"/>
  <c r="AQ145" i="8" s="1"/>
  <c r="BJ145" i="8"/>
  <c r="BF145" i="8"/>
  <c r="BG145" i="8"/>
  <c r="BH145" i="8"/>
  <c r="BE145" i="8"/>
  <c r="BI145" i="8"/>
  <c r="BD145" i="8"/>
  <c r="BC145" i="8"/>
  <c r="AP83" i="8"/>
  <c r="AQ83" i="8" s="1"/>
  <c r="BE83" i="8"/>
  <c r="BH83" i="8"/>
  <c r="BF83" i="8"/>
  <c r="BG83" i="8"/>
  <c r="BD83" i="8"/>
  <c r="BC83" i="8"/>
  <c r="BJ83" i="8"/>
  <c r="BI83" i="8"/>
  <c r="AP63" i="8"/>
  <c r="AQ63" i="8" s="1"/>
  <c r="BJ63" i="8"/>
  <c r="BF63" i="8"/>
  <c r="BE63" i="8"/>
  <c r="BG63" i="8"/>
  <c r="BI63" i="8"/>
  <c r="BC63" i="8"/>
  <c r="BH63" i="8"/>
  <c r="BD63" i="8"/>
  <c r="AP49" i="8"/>
  <c r="AQ49" i="8" s="1"/>
  <c r="BJ49" i="8"/>
  <c r="BG49" i="8"/>
  <c r="BE49" i="8"/>
  <c r="BH49" i="8"/>
  <c r="BI49" i="8"/>
  <c r="BF49" i="8"/>
  <c r="BC49" i="8"/>
  <c r="BD49" i="8"/>
  <c r="AP113" i="8"/>
  <c r="AQ113" i="8" s="1"/>
  <c r="BE113" i="8"/>
  <c r="BJ113" i="8"/>
  <c r="BG113" i="8"/>
  <c r="BI113" i="8"/>
  <c r="BH113" i="8"/>
  <c r="BD113" i="8"/>
  <c r="BF113" i="8"/>
  <c r="BC113" i="8"/>
  <c r="AP119" i="8"/>
  <c r="AQ119" i="8" s="1"/>
  <c r="BE119" i="8"/>
  <c r="BJ119" i="8"/>
  <c r="BF119" i="8"/>
  <c r="BH119" i="8"/>
  <c r="BG119" i="8"/>
  <c r="BC119" i="8"/>
  <c r="BI119" i="8"/>
  <c r="BD119" i="8"/>
  <c r="AP95" i="8"/>
  <c r="AQ95" i="8" s="1"/>
  <c r="BF95" i="8"/>
  <c r="BE95" i="8"/>
  <c r="BJ95" i="8"/>
  <c r="BG95" i="8"/>
  <c r="BC95" i="8"/>
  <c r="BH95" i="8"/>
  <c r="BD95" i="8"/>
  <c r="BI95" i="8"/>
  <c r="AP160" i="8"/>
  <c r="AQ160" i="8" s="1"/>
  <c r="BJ160" i="8"/>
  <c r="BE160" i="8"/>
  <c r="BF160" i="8"/>
  <c r="BG160" i="8"/>
  <c r="BI160" i="8"/>
  <c r="BC160" i="8"/>
  <c r="BD160" i="8"/>
  <c r="BH160" i="8"/>
  <c r="AP37" i="8"/>
  <c r="AQ37" i="8" s="1"/>
  <c r="BE37" i="8"/>
  <c r="BF37" i="8"/>
  <c r="BJ37" i="8"/>
  <c r="BH37" i="8"/>
  <c r="BC37" i="8"/>
  <c r="BG37" i="8"/>
  <c r="BI37" i="8"/>
  <c r="BD37" i="8"/>
  <c r="AP77" i="8"/>
  <c r="AQ77" i="8" s="1"/>
  <c r="BF77" i="8"/>
  <c r="BJ77" i="8"/>
  <c r="BE77" i="8"/>
  <c r="BG77" i="8"/>
  <c r="BH77" i="8"/>
  <c r="BC77" i="8"/>
  <c r="BI77" i="8"/>
  <c r="BD77" i="8"/>
  <c r="AP142" i="8"/>
  <c r="AQ142" i="8" s="1"/>
  <c r="BE142" i="8"/>
  <c r="BF142" i="8"/>
  <c r="BG142" i="8"/>
  <c r="BJ142" i="8"/>
  <c r="BI142" i="8"/>
  <c r="BC142" i="8"/>
  <c r="BD142" i="8"/>
  <c r="BH142" i="8"/>
  <c r="AP152" i="8"/>
  <c r="AQ152" i="8" s="1"/>
  <c r="BF152" i="8"/>
  <c r="BE152" i="8"/>
  <c r="BJ152" i="8"/>
  <c r="BH152" i="8"/>
  <c r="BI152" i="8"/>
  <c r="BC152" i="8"/>
  <c r="BD152" i="8"/>
  <c r="BG152" i="8"/>
  <c r="AP80" i="8"/>
  <c r="AQ80" i="8" s="1"/>
  <c r="BJ80" i="8"/>
  <c r="BE80" i="8"/>
  <c r="BF80" i="8"/>
  <c r="BG80" i="8"/>
  <c r="BH80" i="8"/>
  <c r="BC80" i="8"/>
  <c r="BI80" i="8"/>
  <c r="BD80" i="8"/>
  <c r="AP169" i="8"/>
  <c r="AQ169" i="8" s="1"/>
  <c r="BF169" i="8"/>
  <c r="BE169" i="8"/>
  <c r="BJ169" i="8"/>
  <c r="BG169" i="8"/>
  <c r="BI169" i="8"/>
  <c r="BH169" i="8"/>
  <c r="BC169" i="8"/>
  <c r="BD169" i="8"/>
  <c r="AP90" i="8"/>
  <c r="AQ90" i="8" s="1"/>
  <c r="BF90" i="8"/>
  <c r="BJ90" i="8"/>
  <c r="BH90" i="8"/>
  <c r="BE90" i="8"/>
  <c r="BG90" i="8"/>
  <c r="BI90" i="8"/>
  <c r="BD90" i="8"/>
  <c r="BC90" i="8"/>
  <c r="AV44" i="8"/>
  <c r="BG146" i="6"/>
  <c r="BR146" i="6" s="1"/>
  <c r="CB146" i="6" s="1"/>
  <c r="BP106" i="6"/>
  <c r="BZ106" i="6" s="1"/>
  <c r="CJ106" i="6" s="1"/>
  <c r="BP91" i="6"/>
  <c r="BZ91" i="6" s="1"/>
  <c r="CJ91" i="6" s="1"/>
  <c r="BP48" i="6"/>
  <c r="BZ48" i="6" s="1"/>
  <c r="CJ48" i="6" s="1"/>
  <c r="BP158" i="6"/>
  <c r="BZ158" i="6" s="1"/>
  <c r="CJ158" i="6" s="1"/>
  <c r="BP126" i="6"/>
  <c r="BZ126" i="6" s="1"/>
  <c r="CJ126" i="6" s="1"/>
  <c r="BF126" i="6" s="1"/>
  <c r="BQ126" i="6" s="1"/>
  <c r="CA126" i="6" s="1"/>
  <c r="CK126" i="6" s="1"/>
  <c r="BG126" i="6" s="1"/>
  <c r="BR126" i="6" s="1"/>
  <c r="CB126" i="6" s="1"/>
  <c r="BP118" i="6"/>
  <c r="BZ118" i="6" s="1"/>
  <c r="CJ118" i="6" s="1"/>
  <c r="BP163" i="6"/>
  <c r="BZ163" i="6" s="1"/>
  <c r="CJ163" i="6" s="1"/>
  <c r="BP82" i="6"/>
  <c r="BZ82" i="6" s="1"/>
  <c r="CJ82" i="6" s="1"/>
  <c r="BF82" i="6" s="1"/>
  <c r="BQ82" i="6" s="1"/>
  <c r="CA82" i="6" s="1"/>
  <c r="CK82" i="6" s="1"/>
  <c r="BP88" i="6"/>
  <c r="BZ88" i="6" s="1"/>
  <c r="CJ88" i="6" s="1"/>
  <c r="BP45" i="6"/>
  <c r="BZ45" i="6" s="1"/>
  <c r="CJ45" i="6" s="1"/>
  <c r="BP165" i="6"/>
  <c r="BZ165" i="6" s="1"/>
  <c r="CJ165" i="6" s="1"/>
  <c r="BP76" i="6"/>
  <c r="BZ76" i="6" s="1"/>
  <c r="CJ76" i="6" s="1"/>
  <c r="BP40" i="6"/>
  <c r="BZ40" i="6" s="1"/>
  <c r="CJ40" i="6" s="1"/>
  <c r="BP68" i="6"/>
  <c r="BZ68" i="6" s="1"/>
  <c r="CJ68" i="6" s="1"/>
  <c r="BP168" i="6"/>
  <c r="BZ168" i="6" s="1"/>
  <c r="CJ168" i="6" s="1"/>
  <c r="BP110" i="6"/>
  <c r="BZ110" i="6" s="1"/>
  <c r="CJ110" i="6" s="1"/>
  <c r="BP49" i="6"/>
  <c r="BZ49" i="6" s="1"/>
  <c r="CJ49" i="6" s="1"/>
  <c r="BP156" i="6"/>
  <c r="BZ156" i="6" s="1"/>
  <c r="CJ156" i="6" s="1"/>
  <c r="BP164" i="6"/>
  <c r="BZ164" i="6" s="1"/>
  <c r="CJ164" i="6" s="1"/>
  <c r="BP99" i="6"/>
  <c r="BZ99" i="6" s="1"/>
  <c r="CJ99" i="6" s="1"/>
  <c r="BF122" i="6"/>
  <c r="BQ122" i="6" s="1"/>
  <c r="CA122" i="6" s="1"/>
  <c r="CK122" i="6" s="1"/>
  <c r="BP50" i="6"/>
  <c r="BZ50" i="6" s="1"/>
  <c r="CJ50" i="6" s="1"/>
  <c r="BP80" i="6"/>
  <c r="BZ80" i="6" s="1"/>
  <c r="CJ80" i="6" s="1"/>
  <c r="BF80" i="6" s="1"/>
  <c r="BQ80" i="6" s="1"/>
  <c r="CA80" i="6" s="1"/>
  <c r="CK80" i="6" s="1"/>
  <c r="BP83" i="6"/>
  <c r="BZ83" i="6" s="1"/>
  <c r="CJ83" i="6" s="1"/>
  <c r="BF83" i="6" s="1"/>
  <c r="BQ83" i="6" s="1"/>
  <c r="CA83" i="6" s="1"/>
  <c r="CK83" i="6" s="1"/>
  <c r="BP81" i="6"/>
  <c r="BZ81" i="6" s="1"/>
  <c r="CJ81" i="6" s="1"/>
  <c r="BF81" i="6" s="1"/>
  <c r="BQ81" i="6" s="1"/>
  <c r="CA81" i="6" s="1"/>
  <c r="CK81" i="6" s="1"/>
  <c r="BP143" i="6"/>
  <c r="BZ143" i="6" s="1"/>
  <c r="CJ143" i="6" s="1"/>
  <c r="BF143" i="6" s="1"/>
  <c r="BQ143" i="6" s="1"/>
  <c r="CA143" i="6" s="1"/>
  <c r="CK143" i="6" s="1"/>
  <c r="BP87" i="6"/>
  <c r="BZ87" i="6" s="1"/>
  <c r="CJ87" i="6" s="1"/>
  <c r="BP137" i="6"/>
  <c r="BZ137" i="6" s="1"/>
  <c r="CJ137" i="6" s="1"/>
  <c r="BP144" i="6"/>
  <c r="BZ144" i="6" s="1"/>
  <c r="CJ144" i="6" s="1"/>
  <c r="BP136" i="6"/>
  <c r="BZ136" i="6" s="1"/>
  <c r="CJ136" i="6" s="1"/>
  <c r="BF136" i="6" s="1"/>
  <c r="BQ136" i="6" s="1"/>
  <c r="CA136" i="6" s="1"/>
  <c r="CK136" i="6" s="1"/>
  <c r="BG136" i="6" s="1"/>
  <c r="BR136" i="6" s="1"/>
  <c r="CB136" i="6" s="1"/>
  <c r="BP84" i="6"/>
  <c r="BZ84" i="6" s="1"/>
  <c r="CJ84" i="6" s="1"/>
  <c r="BP108" i="6"/>
  <c r="BZ108" i="6" s="1"/>
  <c r="CJ108" i="6" s="1"/>
  <c r="BP60" i="6"/>
  <c r="BZ60" i="6" s="1"/>
  <c r="CJ60" i="6" s="1"/>
  <c r="BP53" i="6"/>
  <c r="BZ53" i="6" s="1"/>
  <c r="CJ53" i="6" s="1"/>
  <c r="BP66" i="6"/>
  <c r="BZ66" i="6" s="1"/>
  <c r="CJ66" i="6" s="1"/>
  <c r="BF66" i="6" s="1"/>
  <c r="BQ66" i="6" s="1"/>
  <c r="CA66" i="6" s="1"/>
  <c r="CK66" i="6" s="1"/>
  <c r="BP29" i="6"/>
  <c r="BZ29" i="6" s="1"/>
  <c r="CJ29" i="6" s="1"/>
  <c r="BF46" i="6"/>
  <c r="BQ46" i="6" s="1"/>
  <c r="CA46" i="6" s="1"/>
  <c r="CK46" i="6" s="1"/>
  <c r="BP155" i="6"/>
  <c r="BZ155" i="6" s="1"/>
  <c r="CJ155" i="6" s="1"/>
  <c r="BP90" i="6"/>
  <c r="BZ90" i="6" s="1"/>
  <c r="CJ90" i="6" s="1"/>
  <c r="BP78" i="6"/>
  <c r="BZ78" i="6" s="1"/>
  <c r="CJ78" i="6" s="1"/>
  <c r="BF78" i="6" s="1"/>
  <c r="BQ78" i="6" s="1"/>
  <c r="CA78" i="6" s="1"/>
  <c r="CK78" i="6" s="1"/>
  <c r="BP195" i="6"/>
  <c r="BZ195" i="6" s="1"/>
  <c r="CJ195" i="6" s="1"/>
  <c r="BP194" i="6"/>
  <c r="BZ194" i="6" s="1"/>
  <c r="CJ194" i="6" s="1"/>
  <c r="BP43" i="6"/>
  <c r="BZ43" i="6" s="1"/>
  <c r="CJ43" i="6" s="1"/>
  <c r="BP172" i="6"/>
  <c r="BZ172" i="6" s="1"/>
  <c r="CJ172" i="6" s="1"/>
  <c r="BP139" i="6"/>
  <c r="BZ139" i="6" s="1"/>
  <c r="CJ139" i="6" s="1"/>
  <c r="BF139" i="6" s="1"/>
  <c r="BQ139" i="6" s="1"/>
  <c r="CA139" i="6" s="1"/>
  <c r="CK139" i="6" s="1"/>
  <c r="BP153" i="6"/>
  <c r="BZ153" i="6" s="1"/>
  <c r="CJ153" i="6" s="1"/>
  <c r="BP44" i="6"/>
  <c r="BZ44" i="6" s="1"/>
  <c r="CJ44" i="6" s="1"/>
  <c r="BP62" i="6"/>
  <c r="BZ62" i="6" s="1"/>
  <c r="CJ62" i="6" s="1"/>
  <c r="BP111" i="6"/>
  <c r="BZ111" i="6" s="1"/>
  <c r="CJ111" i="6" s="1"/>
  <c r="BP97" i="6"/>
  <c r="BZ97" i="6" s="1"/>
  <c r="CJ97" i="6" s="1"/>
  <c r="BP105" i="6"/>
  <c r="BZ105" i="6" s="1"/>
  <c r="CJ105" i="6" s="1"/>
  <c r="BP57" i="6"/>
  <c r="BZ57" i="6" s="1"/>
  <c r="CJ57" i="6" s="1"/>
  <c r="BF57" i="6" s="1"/>
  <c r="BQ57" i="6" s="1"/>
  <c r="CA57" i="6" s="1"/>
  <c r="CK57" i="6" s="1"/>
  <c r="BP101" i="6"/>
  <c r="BZ101" i="6" s="1"/>
  <c r="CJ101" i="6" s="1"/>
  <c r="BP104" i="6"/>
  <c r="BZ104" i="6" s="1"/>
  <c r="CJ104" i="6" s="1"/>
  <c r="BF104" i="6" s="1"/>
  <c r="BQ104" i="6" s="1"/>
  <c r="CA104" i="6" s="1"/>
  <c r="CK104" i="6" s="1"/>
  <c r="BP167" i="6"/>
  <c r="BZ167" i="6" s="1"/>
  <c r="CJ167" i="6" s="1"/>
  <c r="BP86" i="6"/>
  <c r="BZ86" i="6" s="1"/>
  <c r="CJ86" i="6" s="1"/>
  <c r="BP149" i="6"/>
  <c r="BZ149" i="6" s="1"/>
  <c r="CJ149" i="6" s="1"/>
  <c r="BF156" i="6"/>
  <c r="BQ156" i="6" s="1"/>
  <c r="CA156" i="6" s="1"/>
  <c r="CK156" i="6" s="1"/>
  <c r="BP98" i="6"/>
  <c r="BZ98" i="6" s="1"/>
  <c r="CJ98" i="6" s="1"/>
  <c r="BP69" i="6"/>
  <c r="BZ69" i="6" s="1"/>
  <c r="CJ69" i="6" s="1"/>
  <c r="BP42" i="6"/>
  <c r="BZ42" i="6" s="1"/>
  <c r="CJ42" i="6" s="1"/>
  <c r="BP38" i="6"/>
  <c r="BZ38" i="6" s="1"/>
  <c r="CJ38" i="6" s="1"/>
  <c r="BP147" i="6"/>
  <c r="BZ147" i="6" s="1"/>
  <c r="CJ147" i="6" s="1"/>
  <c r="BP145" i="6"/>
  <c r="BZ145" i="6" s="1"/>
  <c r="CJ145" i="6" s="1"/>
  <c r="BF145" i="6" s="1"/>
  <c r="BQ145" i="6" s="1"/>
  <c r="CA145" i="6" s="1"/>
  <c r="CK145" i="6" s="1"/>
  <c r="BG145" i="6" s="1"/>
  <c r="BR145" i="6" s="1"/>
  <c r="CB145" i="6" s="1"/>
  <c r="CL145" i="6" s="1"/>
  <c r="BP100" i="6"/>
  <c r="BZ100" i="6" s="1"/>
  <c r="CJ100" i="6" s="1"/>
  <c r="BF100" i="6" s="1"/>
  <c r="BQ100" i="6" s="1"/>
  <c r="CA100" i="6" s="1"/>
  <c r="CK100" i="6" s="1"/>
  <c r="BP102" i="6"/>
  <c r="BZ102" i="6" s="1"/>
  <c r="CJ102" i="6" s="1"/>
  <c r="BP113" i="6"/>
  <c r="BZ113" i="6" s="1"/>
  <c r="CJ113" i="6" s="1"/>
  <c r="BP134" i="6"/>
  <c r="BZ134" i="6" s="1"/>
  <c r="CJ134" i="6" s="1"/>
  <c r="BP130" i="6"/>
  <c r="BZ130" i="6" s="1"/>
  <c r="CJ130" i="6" s="1"/>
  <c r="BP119" i="6"/>
  <c r="BZ119" i="6" s="1"/>
  <c r="CJ119" i="6" s="1"/>
  <c r="BP74" i="6"/>
  <c r="BZ74" i="6" s="1"/>
  <c r="CJ74" i="6" s="1"/>
  <c r="BP191" i="6"/>
  <c r="BZ191" i="6" s="1"/>
  <c r="CJ191" i="6" s="1"/>
  <c r="BP109" i="6"/>
  <c r="BZ109" i="6" s="1"/>
  <c r="CJ109" i="6" s="1"/>
  <c r="BP65" i="6"/>
  <c r="BZ65" i="6" s="1"/>
  <c r="CJ65" i="6" s="1"/>
  <c r="BP39" i="6"/>
  <c r="BZ39" i="6" s="1"/>
  <c r="CJ39" i="6" s="1"/>
  <c r="BP187" i="6"/>
  <c r="BZ187" i="6" s="1"/>
  <c r="CJ187" i="6" s="1"/>
  <c r="BP128" i="6"/>
  <c r="BZ128" i="6" s="1"/>
  <c r="CJ128" i="6" s="1"/>
  <c r="BP41" i="6"/>
  <c r="BZ41" i="6" s="1"/>
  <c r="CJ41" i="6" s="1"/>
  <c r="BP174" i="6"/>
  <c r="BZ174" i="6" s="1"/>
  <c r="CJ174" i="6" s="1"/>
  <c r="BP170" i="6"/>
  <c r="BZ170" i="6" s="1"/>
  <c r="CJ170" i="6" s="1"/>
  <c r="BP67" i="6"/>
  <c r="BZ67" i="6" s="1"/>
  <c r="CJ67" i="6" s="1"/>
  <c r="BP93" i="6"/>
  <c r="BZ93" i="6" s="1"/>
  <c r="CJ93" i="6" s="1"/>
  <c r="BP79" i="6"/>
  <c r="BZ79" i="6" s="1"/>
  <c r="CJ79" i="6" s="1"/>
  <c r="BP183" i="6"/>
  <c r="BZ183" i="6" s="1"/>
  <c r="CJ183" i="6" s="1"/>
  <c r="BP59" i="6"/>
  <c r="BZ59" i="6" s="1"/>
  <c r="CJ59" i="6" s="1"/>
  <c r="BF59" i="6" s="1"/>
  <c r="BQ59" i="6" s="1"/>
  <c r="CA59" i="6" s="1"/>
  <c r="CK59" i="6" s="1"/>
  <c r="BG59" i="6" s="1"/>
  <c r="BR59" i="6" s="1"/>
  <c r="CB59" i="6" s="1"/>
  <c r="BP120" i="6"/>
  <c r="BZ120" i="6" s="1"/>
  <c r="CJ120" i="6" s="1"/>
  <c r="BP77" i="6"/>
  <c r="BZ77" i="6" s="1"/>
  <c r="CJ77" i="6" s="1"/>
  <c r="BP184" i="6"/>
  <c r="BZ184" i="6" s="1"/>
  <c r="CJ184" i="6" s="1"/>
  <c r="BP140" i="6"/>
  <c r="BZ140" i="6" s="1"/>
  <c r="CJ140" i="6" s="1"/>
  <c r="BP63" i="6"/>
  <c r="BZ63" i="6" s="1"/>
  <c r="CJ63" i="6" s="1"/>
  <c r="BP185" i="6"/>
  <c r="BZ185" i="6" s="1"/>
  <c r="CJ185" i="6" s="1"/>
  <c r="BF185" i="6" s="1"/>
  <c r="BQ185" i="6" s="1"/>
  <c r="CA185" i="6" s="1"/>
  <c r="CK185" i="6" s="1"/>
  <c r="BP132" i="6"/>
  <c r="BZ132" i="6" s="1"/>
  <c r="CJ132" i="6" s="1"/>
  <c r="BF132" i="6" s="1"/>
  <c r="BQ132" i="6" s="1"/>
  <c r="CA132" i="6" s="1"/>
  <c r="CK132" i="6" s="1"/>
  <c r="BP55" i="6"/>
  <c r="BZ55" i="6" s="1"/>
  <c r="CJ55" i="6" s="1"/>
  <c r="BP171" i="6"/>
  <c r="BZ171" i="6" s="1"/>
  <c r="CJ171" i="6" s="1"/>
  <c r="BP47" i="6"/>
  <c r="BZ47" i="6" s="1"/>
  <c r="CJ47" i="6" s="1"/>
  <c r="BP92" i="6"/>
  <c r="BZ92" i="6" s="1"/>
  <c r="CJ92" i="6" s="1"/>
  <c r="BF92" i="6" s="1"/>
  <c r="BQ92" i="6" s="1"/>
  <c r="CA92" i="6" s="1"/>
  <c r="CK92" i="6" s="1"/>
  <c r="BP115" i="6"/>
  <c r="BZ115" i="6" s="1"/>
  <c r="CJ115" i="6" s="1"/>
  <c r="BP32" i="6"/>
  <c r="BZ32" i="6" s="1"/>
  <c r="CJ32" i="6" s="1"/>
  <c r="BP61" i="6"/>
  <c r="BZ61" i="6" s="1"/>
  <c r="CJ61" i="6" s="1"/>
  <c r="BF61" i="6" s="1"/>
  <c r="BQ61" i="6" s="1"/>
  <c r="CA61" i="6" s="1"/>
  <c r="CK61" i="6" s="1"/>
  <c r="BG61" i="6" s="1"/>
  <c r="BR61" i="6" s="1"/>
  <c r="CB61" i="6" s="1"/>
  <c r="BP159" i="6"/>
  <c r="BZ159" i="6" s="1"/>
  <c r="CJ159" i="6" s="1"/>
  <c r="BP152" i="6"/>
  <c r="BZ152" i="6" s="1"/>
  <c r="CJ152" i="6" s="1"/>
  <c r="BF152" i="6" s="1"/>
  <c r="BQ152" i="6" s="1"/>
  <c r="CA152" i="6" s="1"/>
  <c r="CK152" i="6" s="1"/>
  <c r="BP180" i="6"/>
  <c r="BZ180" i="6" s="1"/>
  <c r="CJ180" i="6" s="1"/>
  <c r="BP142" i="6"/>
  <c r="BZ142" i="6" s="1"/>
  <c r="CJ142" i="6" s="1"/>
  <c r="BP71" i="6"/>
  <c r="BZ71" i="6" s="1"/>
  <c r="CJ71" i="6" s="1"/>
  <c r="BP150" i="6"/>
  <c r="BZ150" i="6" s="1"/>
  <c r="CJ150" i="6" s="1"/>
  <c r="BF150" i="6" s="1"/>
  <c r="BQ150" i="6" s="1"/>
  <c r="CA150" i="6" s="1"/>
  <c r="CK150" i="6" s="1"/>
  <c r="BP70" i="6"/>
  <c r="BZ70" i="6" s="1"/>
  <c r="CJ70" i="6" s="1"/>
  <c r="BP189" i="6"/>
  <c r="BZ189" i="6" s="1"/>
  <c r="CJ189" i="6" s="1"/>
  <c r="BP151" i="6"/>
  <c r="BZ151" i="6" s="1"/>
  <c r="CJ151" i="6" s="1"/>
  <c r="BF151" i="6" s="1"/>
  <c r="BQ151" i="6" s="1"/>
  <c r="CA151" i="6" s="1"/>
  <c r="CK151" i="6" s="1"/>
  <c r="BP173" i="6"/>
  <c r="BZ173" i="6" s="1"/>
  <c r="CJ173" i="6" s="1"/>
  <c r="BP162" i="6"/>
  <c r="BZ162" i="6" s="1"/>
  <c r="CJ162" i="6" s="1"/>
  <c r="BP35" i="6"/>
  <c r="BZ35" i="6" s="1"/>
  <c r="CJ35" i="6" s="1"/>
  <c r="BF35" i="6" s="1"/>
  <c r="BQ35" i="6" s="1"/>
  <c r="CA35" i="6" s="1"/>
  <c r="CK35" i="6" s="1"/>
  <c r="BP177" i="6"/>
  <c r="BZ177" i="6" s="1"/>
  <c r="CJ177" i="6" s="1"/>
  <c r="BP75" i="6"/>
  <c r="BZ75" i="6" s="1"/>
  <c r="CJ75" i="6" s="1"/>
  <c r="BP72" i="6"/>
  <c r="BZ72" i="6" s="1"/>
  <c r="CJ72" i="6" s="1"/>
  <c r="BF72" i="6" s="1"/>
  <c r="BQ72" i="6" s="1"/>
  <c r="CA72" i="6" s="1"/>
  <c r="CK72" i="6" s="1"/>
  <c r="BP31" i="6"/>
  <c r="BZ31" i="6" s="1"/>
  <c r="CJ31" i="6" s="1"/>
  <c r="BP161" i="6"/>
  <c r="BZ161" i="6" s="1"/>
  <c r="CJ161" i="6" s="1"/>
  <c r="BP179" i="6"/>
  <c r="BZ179" i="6" s="1"/>
  <c r="CJ179" i="6" s="1"/>
  <c r="BF179" i="6" s="1"/>
  <c r="BQ179" i="6" s="1"/>
  <c r="CA179" i="6" s="1"/>
  <c r="CK179" i="6" s="1"/>
  <c r="BP114" i="6"/>
  <c r="BZ114" i="6" s="1"/>
  <c r="CJ114" i="6" s="1"/>
  <c r="BP107" i="6"/>
  <c r="BZ107" i="6" s="1"/>
  <c r="CJ107" i="6" s="1"/>
  <c r="BP192" i="6"/>
  <c r="BZ192" i="6" s="1"/>
  <c r="CJ192" i="6" s="1"/>
  <c r="BP95" i="6"/>
  <c r="BZ95" i="6" s="1"/>
  <c r="CJ95" i="6" s="1"/>
  <c r="BP154" i="6"/>
  <c r="BZ154" i="6" s="1"/>
  <c r="CJ154" i="6" s="1"/>
  <c r="BF154" i="6" s="1"/>
  <c r="BQ154" i="6" s="1"/>
  <c r="CA154" i="6" s="1"/>
  <c r="CK154" i="6" s="1"/>
  <c r="BG154" i="6" s="1"/>
  <c r="BR154" i="6" s="1"/>
  <c r="CB154" i="6" s="1"/>
  <c r="BP133" i="6"/>
  <c r="BZ133" i="6" s="1"/>
  <c r="CJ133" i="6" s="1"/>
  <c r="BP124" i="6"/>
  <c r="BZ124" i="6" s="1"/>
  <c r="CJ124" i="6" s="1"/>
  <c r="BF124" i="6" s="1"/>
  <c r="BQ124" i="6" s="1"/>
  <c r="CA124" i="6" s="1"/>
  <c r="CK124" i="6" s="1"/>
  <c r="BG124" i="6" s="1"/>
  <c r="BR124" i="6" s="1"/>
  <c r="CB124" i="6" s="1"/>
  <c r="BP166" i="6"/>
  <c r="BZ166" i="6" s="1"/>
  <c r="CJ166" i="6" s="1"/>
  <c r="BP123" i="6"/>
  <c r="BZ123" i="6" s="1"/>
  <c r="CJ123" i="6" s="1"/>
  <c r="BP112" i="6"/>
  <c r="BZ112" i="6" s="1"/>
  <c r="CJ112" i="6" s="1"/>
  <c r="BP89" i="6"/>
  <c r="BZ89" i="6" s="1"/>
  <c r="CJ89" i="6" s="1"/>
  <c r="BP85" i="6"/>
  <c r="BZ85" i="6" s="1"/>
  <c r="CJ85" i="6" s="1"/>
  <c r="BP64" i="6"/>
  <c r="BZ64" i="6" s="1"/>
  <c r="CJ64" i="6" s="1"/>
  <c r="BP148" i="6"/>
  <c r="BZ148" i="6" s="1"/>
  <c r="CJ148" i="6" s="1"/>
  <c r="BP34" i="6"/>
  <c r="BZ34" i="6" s="1"/>
  <c r="CJ34" i="6" s="1"/>
  <c r="BP33" i="6"/>
  <c r="BZ33" i="6" s="1"/>
  <c r="CJ33" i="6" s="1"/>
  <c r="BF33" i="6" s="1"/>
  <c r="BQ33" i="6" s="1"/>
  <c r="CA33" i="6" s="1"/>
  <c r="CK33" i="6" s="1"/>
  <c r="BP176" i="6"/>
  <c r="BZ176" i="6" s="1"/>
  <c r="CJ176" i="6" s="1"/>
  <c r="BP56" i="6"/>
  <c r="BZ56" i="6" s="1"/>
  <c r="CJ56" i="6" s="1"/>
  <c r="BP37" i="6"/>
  <c r="BZ37" i="6" s="1"/>
  <c r="CJ37" i="6" s="1"/>
  <c r="BP181" i="6"/>
  <c r="BZ181" i="6" s="1"/>
  <c r="CJ181" i="6" s="1"/>
  <c r="BF181" i="6" s="1"/>
  <c r="BQ181" i="6" s="1"/>
  <c r="CA181" i="6" s="1"/>
  <c r="CK181" i="6" s="1"/>
  <c r="BP178" i="6"/>
  <c r="BZ178" i="6" s="1"/>
  <c r="CJ178" i="6" s="1"/>
  <c r="BP182" i="6"/>
  <c r="BZ182" i="6" s="1"/>
  <c r="CJ182" i="6" s="1"/>
  <c r="BP52" i="6"/>
  <c r="BZ52" i="6" s="1"/>
  <c r="CJ52" i="6" s="1"/>
  <c r="BP129" i="6"/>
  <c r="BZ129" i="6" s="1"/>
  <c r="CJ129" i="6" s="1"/>
  <c r="BP190" i="6"/>
  <c r="BZ190" i="6" s="1"/>
  <c r="CJ190" i="6" s="1"/>
  <c r="BP30" i="6"/>
  <c r="BZ30" i="6" s="1"/>
  <c r="CJ30" i="6" s="1"/>
  <c r="BP127" i="6"/>
  <c r="BZ127" i="6" s="1"/>
  <c r="CJ127" i="6" s="1"/>
  <c r="BP188" i="6"/>
  <c r="BZ188" i="6" s="1"/>
  <c r="CJ188" i="6" s="1"/>
  <c r="BP117" i="6"/>
  <c r="BZ117" i="6" s="1"/>
  <c r="CJ117" i="6" s="1"/>
  <c r="BP186" i="6"/>
  <c r="BZ186" i="6" s="1"/>
  <c r="CJ186" i="6" s="1"/>
  <c r="BP160" i="6"/>
  <c r="BZ160" i="6" s="1"/>
  <c r="CJ160" i="6" s="1"/>
  <c r="BP193" i="6"/>
  <c r="BZ193" i="6" s="1"/>
  <c r="CJ193" i="6" s="1"/>
  <c r="BF193" i="6" s="1"/>
  <c r="BQ193" i="6" s="1"/>
  <c r="CA193" i="6" s="1"/>
  <c r="CK193" i="6" s="1"/>
  <c r="BP36" i="6"/>
  <c r="BZ36" i="6" s="1"/>
  <c r="CJ36" i="6" s="1"/>
  <c r="BP141" i="6"/>
  <c r="BZ141" i="6" s="1"/>
  <c r="CJ141" i="6" s="1"/>
  <c r="BP51" i="6"/>
  <c r="BZ51" i="6" s="1"/>
  <c r="CJ51" i="6" s="1"/>
  <c r="BP28" i="6"/>
  <c r="BZ28" i="6" s="1"/>
  <c r="CJ28" i="6" s="1"/>
  <c r="BP54" i="6"/>
  <c r="BZ54" i="6" s="1"/>
  <c r="CJ54" i="6" s="1"/>
  <c r="BP73" i="6"/>
  <c r="BZ73" i="6" s="1"/>
  <c r="CJ73" i="6" s="1"/>
  <c r="BP121" i="6"/>
  <c r="BZ121" i="6" s="1"/>
  <c r="CJ121" i="6" s="1"/>
  <c r="BP103" i="6"/>
  <c r="BZ103" i="6" s="1"/>
  <c r="CJ103" i="6" s="1"/>
  <c r="BP131" i="6"/>
  <c r="BZ131" i="6" s="1"/>
  <c r="CJ131" i="6" s="1"/>
  <c r="BF131" i="6" s="1"/>
  <c r="BQ131" i="6" s="1"/>
  <c r="CA131" i="6" s="1"/>
  <c r="CK131" i="6" s="1"/>
  <c r="BP94" i="6"/>
  <c r="BZ94" i="6" s="1"/>
  <c r="CJ94" i="6" s="1"/>
  <c r="BP96" i="6"/>
  <c r="BZ96" i="6" s="1"/>
  <c r="CJ96" i="6" s="1"/>
  <c r="BP116" i="6"/>
  <c r="BZ116" i="6" s="1"/>
  <c r="CJ116" i="6" s="1"/>
  <c r="BF116" i="6" s="1"/>
  <c r="BQ116" i="6" s="1"/>
  <c r="CA116" i="6" s="1"/>
  <c r="CK116" i="6" s="1"/>
  <c r="BG116" i="6" s="1"/>
  <c r="BR116" i="6" s="1"/>
  <c r="CB116" i="6" s="1"/>
  <c r="BP138" i="6"/>
  <c r="BZ138" i="6" s="1"/>
  <c r="CJ138" i="6" s="1"/>
  <c r="BP175" i="6"/>
  <c r="BZ175" i="6" s="1"/>
  <c r="CJ175" i="6" s="1"/>
  <c r="BF175" i="6" s="1"/>
  <c r="BQ175" i="6" s="1"/>
  <c r="CA175" i="6" s="1"/>
  <c r="CK175" i="6" s="1"/>
  <c r="BP169" i="6"/>
  <c r="BZ169" i="6" s="1"/>
  <c r="CJ169" i="6" s="1"/>
  <c r="BP125" i="6"/>
  <c r="BZ125" i="6" s="1"/>
  <c r="CJ125" i="6" s="1"/>
  <c r="BP58" i="6"/>
  <c r="BZ58" i="6" s="1"/>
  <c r="CJ58" i="6" s="1"/>
  <c r="BP135" i="6"/>
  <c r="BZ135" i="6" s="1"/>
  <c r="CJ135" i="6" s="1"/>
  <c r="AF17" i="8"/>
  <c r="AW179" i="8"/>
  <c r="AG17" i="8"/>
  <c r="AI27" i="8"/>
  <c r="BC27" i="8" s="1"/>
  <c r="AW102" i="6"/>
  <c r="AX102" i="6" s="1"/>
  <c r="AY102" i="6" s="1"/>
  <c r="AZ102" i="6" s="1"/>
  <c r="AW79" i="6"/>
  <c r="AX79" i="6" s="1"/>
  <c r="AY79" i="6" s="1"/>
  <c r="AZ79" i="6" s="1"/>
  <c r="AW112" i="6"/>
  <c r="AX112" i="6" s="1"/>
  <c r="AY112" i="6" s="1"/>
  <c r="AZ112" i="6" s="1"/>
  <c r="AW134" i="6"/>
  <c r="AX134" i="6" s="1"/>
  <c r="AY134" i="6" s="1"/>
  <c r="AZ134" i="6" s="1"/>
  <c r="AW194" i="6"/>
  <c r="AX194" i="6" s="1"/>
  <c r="AY194" i="6" s="1"/>
  <c r="AZ194" i="6" s="1"/>
  <c r="AW70" i="6"/>
  <c r="AX70" i="6" s="1"/>
  <c r="AY70" i="6" s="1"/>
  <c r="AZ70" i="6" s="1"/>
  <c r="AW189" i="6"/>
  <c r="AX189" i="6" s="1"/>
  <c r="AY189" i="6" s="1"/>
  <c r="AZ189" i="6" s="1"/>
  <c r="AW139" i="6"/>
  <c r="AX139" i="6" s="1"/>
  <c r="AY139" i="6" s="1"/>
  <c r="AZ139" i="6" s="1"/>
  <c r="AW151" i="6"/>
  <c r="AX151" i="6" s="1"/>
  <c r="AY151" i="6" s="1"/>
  <c r="AZ151" i="6" s="1"/>
  <c r="AW88" i="6"/>
  <c r="AX88" i="6" s="1"/>
  <c r="AY88" i="6" s="1"/>
  <c r="AZ88" i="6" s="1"/>
  <c r="AW65" i="6"/>
  <c r="AX65" i="6" s="1"/>
  <c r="AY65" i="6" s="1"/>
  <c r="AZ65" i="6" s="1"/>
  <c r="AW138" i="6"/>
  <c r="AX138" i="6" s="1"/>
  <c r="AY138" i="6" s="1"/>
  <c r="AZ138" i="6" s="1"/>
  <c r="AW57" i="6"/>
  <c r="AX57" i="6" s="1"/>
  <c r="AY57" i="6" s="1"/>
  <c r="AZ57" i="6" s="1"/>
  <c r="AW182" i="6"/>
  <c r="AX182" i="6" s="1"/>
  <c r="AY182" i="6" s="1"/>
  <c r="AZ182" i="6" s="1"/>
  <c r="AW52" i="6"/>
  <c r="AX52" i="6" s="1"/>
  <c r="AY52" i="6" s="1"/>
  <c r="AZ52" i="6" s="1"/>
  <c r="AW53" i="6"/>
  <c r="AX53" i="6" s="1"/>
  <c r="AY53" i="6" s="1"/>
  <c r="AZ53" i="6" s="1"/>
  <c r="AW66" i="6"/>
  <c r="AX66" i="6" s="1"/>
  <c r="AY66" i="6" s="1"/>
  <c r="AZ66" i="6" s="1"/>
  <c r="AW190" i="6"/>
  <c r="AX190" i="6" s="1"/>
  <c r="AY190" i="6" s="1"/>
  <c r="AZ190" i="6" s="1"/>
  <c r="AW127" i="6"/>
  <c r="AX127" i="6" s="1"/>
  <c r="AY127" i="6" s="1"/>
  <c r="AZ127" i="6" s="1"/>
  <c r="AW67" i="6"/>
  <c r="AX67" i="6" s="1"/>
  <c r="AY67" i="6" s="1"/>
  <c r="AZ67" i="6" s="1"/>
  <c r="AW193" i="6"/>
  <c r="AX193" i="6" s="1"/>
  <c r="AY193" i="6" s="1"/>
  <c r="AZ193" i="6" s="1"/>
  <c r="AW59" i="6"/>
  <c r="AX59" i="6" s="1"/>
  <c r="AY59" i="6" s="1"/>
  <c r="AZ59" i="6" s="1"/>
  <c r="AW141" i="6"/>
  <c r="AX141" i="6" s="1"/>
  <c r="AY141" i="6" s="1"/>
  <c r="AZ141" i="6" s="1"/>
  <c r="AW130" i="6"/>
  <c r="AX130" i="6" s="1"/>
  <c r="AY130" i="6" s="1"/>
  <c r="AZ130" i="6" s="1"/>
  <c r="AW34" i="6"/>
  <c r="AX34" i="6" s="1"/>
  <c r="AY34" i="6" s="1"/>
  <c r="AZ34" i="6" s="1"/>
  <c r="AW191" i="6"/>
  <c r="AX191" i="6" s="1"/>
  <c r="AY191" i="6" s="1"/>
  <c r="AZ191" i="6" s="1"/>
  <c r="AW62" i="6"/>
  <c r="AX62" i="6" s="1"/>
  <c r="AY62" i="6" s="1"/>
  <c r="AZ62" i="6" s="1"/>
  <c r="AW140" i="6"/>
  <c r="AX140" i="6" s="1"/>
  <c r="AY140" i="6" s="1"/>
  <c r="AZ140" i="6" s="1"/>
  <c r="AW109" i="6"/>
  <c r="AX109" i="6" s="1"/>
  <c r="AY109" i="6" s="1"/>
  <c r="AZ109" i="6" s="1"/>
  <c r="AW185" i="6"/>
  <c r="AX185" i="6" s="1"/>
  <c r="AY185" i="6" s="1"/>
  <c r="AZ185" i="6" s="1"/>
  <c r="AW132" i="6"/>
  <c r="AX132" i="6" s="1"/>
  <c r="AY132" i="6" s="1"/>
  <c r="AZ132" i="6" s="1"/>
  <c r="AW84" i="6"/>
  <c r="AX84" i="6" s="1"/>
  <c r="AY84" i="6" s="1"/>
  <c r="AZ84" i="6" s="1"/>
  <c r="AW108" i="6"/>
  <c r="AX108" i="6" s="1"/>
  <c r="AY108" i="6" s="1"/>
  <c r="AZ108" i="6" s="1"/>
  <c r="AW128" i="6"/>
  <c r="AX128" i="6" s="1"/>
  <c r="AY128" i="6" s="1"/>
  <c r="AZ128" i="6" s="1"/>
  <c r="AW76" i="6"/>
  <c r="AX76" i="6" s="1"/>
  <c r="AY76" i="6" s="1"/>
  <c r="AZ76" i="6" s="1"/>
  <c r="AW68" i="6"/>
  <c r="AX68" i="6" s="1"/>
  <c r="AY68" i="6" s="1"/>
  <c r="AZ68" i="6" s="1"/>
  <c r="AW168" i="6"/>
  <c r="AX168" i="6" s="1"/>
  <c r="AY168" i="6" s="1"/>
  <c r="AZ168" i="6" s="1"/>
  <c r="AW104" i="6"/>
  <c r="AX104" i="6" s="1"/>
  <c r="AY104" i="6" s="1"/>
  <c r="AZ104" i="6" s="1"/>
  <c r="AW169" i="6"/>
  <c r="AX169" i="6" s="1"/>
  <c r="AY169" i="6" s="1"/>
  <c r="AZ169" i="6" s="1"/>
  <c r="AW86" i="6"/>
  <c r="AX86" i="6" s="1"/>
  <c r="AY86" i="6" s="1"/>
  <c r="AZ86" i="6" s="1"/>
  <c r="AW98" i="6"/>
  <c r="AX98" i="6" s="1"/>
  <c r="AY98" i="6" s="1"/>
  <c r="AZ98" i="6" s="1"/>
  <c r="AW69" i="6"/>
  <c r="AX69" i="6" s="1"/>
  <c r="AY69" i="6" s="1"/>
  <c r="AZ69" i="6" s="1"/>
  <c r="AW135" i="6"/>
  <c r="AX135" i="6" s="1"/>
  <c r="AY135" i="6" s="1"/>
  <c r="AZ135" i="6" s="1"/>
  <c r="AW38" i="6"/>
  <c r="AX38" i="6" s="1"/>
  <c r="AY38" i="6" s="1"/>
  <c r="AZ38" i="6" s="1"/>
  <c r="AW142" i="6"/>
  <c r="AX142" i="6" s="1"/>
  <c r="AY142" i="6" s="1"/>
  <c r="AZ142" i="6" s="1"/>
  <c r="AW91" i="6"/>
  <c r="AX91" i="6" s="1"/>
  <c r="AY91" i="6" s="1"/>
  <c r="AZ91" i="6" s="1"/>
  <c r="AW188" i="6"/>
  <c r="AX188" i="6" s="1"/>
  <c r="AY188" i="6" s="1"/>
  <c r="AZ188" i="6" s="1"/>
  <c r="AW117" i="6"/>
  <c r="AX117" i="6" s="1"/>
  <c r="AY117" i="6" s="1"/>
  <c r="AZ117" i="6" s="1"/>
  <c r="AW71" i="6"/>
  <c r="AX71" i="6" s="1"/>
  <c r="AY71" i="6" s="1"/>
  <c r="AZ71" i="6" s="1"/>
  <c r="AW77" i="6"/>
  <c r="AX77" i="6" s="1"/>
  <c r="AY77" i="6" s="1"/>
  <c r="AZ77" i="6" s="1"/>
  <c r="AW184" i="6"/>
  <c r="AX184" i="6" s="1"/>
  <c r="AY184" i="6" s="1"/>
  <c r="AZ184" i="6" s="1"/>
  <c r="AW97" i="6"/>
  <c r="AX97" i="6" s="1"/>
  <c r="AY97" i="6" s="1"/>
  <c r="AZ97" i="6" s="1"/>
  <c r="AW162" i="6"/>
  <c r="AX162" i="6" s="1"/>
  <c r="AY162" i="6" s="1"/>
  <c r="AZ162" i="6" s="1"/>
  <c r="AW35" i="6"/>
  <c r="AX35" i="6" s="1"/>
  <c r="AY35" i="6" s="1"/>
  <c r="AZ35" i="6" s="1"/>
  <c r="AW75" i="6"/>
  <c r="AX75" i="6" s="1"/>
  <c r="AY75" i="6" s="1"/>
  <c r="AZ75" i="6" s="1"/>
  <c r="AW187" i="6"/>
  <c r="AX187" i="6" s="1"/>
  <c r="AY187" i="6" s="1"/>
  <c r="AZ187" i="6" s="1"/>
  <c r="AW47" i="6"/>
  <c r="AX47" i="6" s="1"/>
  <c r="AY47" i="6" s="1"/>
  <c r="AZ47" i="6" s="1"/>
  <c r="AW110" i="6"/>
  <c r="AX110" i="6" s="1"/>
  <c r="AY110" i="6" s="1"/>
  <c r="AZ110" i="6" s="1"/>
  <c r="AW156" i="6"/>
  <c r="AX156" i="6" s="1"/>
  <c r="AY156" i="6" s="1"/>
  <c r="AZ156" i="6" s="1"/>
  <c r="AW164" i="6"/>
  <c r="AX164" i="6" s="1"/>
  <c r="AY164" i="6" s="1"/>
  <c r="AZ164" i="6" s="1"/>
  <c r="AW123" i="6"/>
  <c r="AX123" i="6" s="1"/>
  <c r="AY123" i="6" s="1"/>
  <c r="AZ123" i="6" s="1"/>
  <c r="AW50" i="6"/>
  <c r="AX50" i="6" s="1"/>
  <c r="AY50" i="6" s="1"/>
  <c r="AZ50" i="6" s="1"/>
  <c r="AW186" i="6"/>
  <c r="AX186" i="6" s="1"/>
  <c r="AY186" i="6" s="1"/>
  <c r="AZ186" i="6" s="1"/>
  <c r="AW89" i="6"/>
  <c r="AX89" i="6" s="1"/>
  <c r="AY89" i="6" s="1"/>
  <c r="AZ89" i="6" s="1"/>
  <c r="AW150" i="6"/>
  <c r="AX150" i="6" s="1"/>
  <c r="AY150" i="6" s="1"/>
  <c r="AZ150" i="6" s="1"/>
  <c r="AW28" i="6"/>
  <c r="AX28" i="6" s="1"/>
  <c r="AY28" i="6" s="1"/>
  <c r="AZ28" i="6" s="1"/>
  <c r="AW54" i="6"/>
  <c r="AX54" i="6" s="1"/>
  <c r="AY54" i="6" s="1"/>
  <c r="AZ54" i="6" s="1"/>
  <c r="AW105" i="6"/>
  <c r="AX105" i="6" s="1"/>
  <c r="AY105" i="6" s="1"/>
  <c r="AZ105" i="6" s="1"/>
  <c r="AW39" i="6"/>
  <c r="AX39" i="6" s="1"/>
  <c r="AY39" i="6" s="1"/>
  <c r="AZ39" i="6" s="1"/>
  <c r="AW92" i="6"/>
  <c r="AX92" i="6" s="1"/>
  <c r="AY92" i="6" s="1"/>
  <c r="AZ92" i="6" s="1"/>
  <c r="AW60" i="6"/>
  <c r="AX60" i="6" s="1"/>
  <c r="AY60" i="6" s="1"/>
  <c r="AZ60" i="6" s="1"/>
  <c r="AW167" i="6"/>
  <c r="AX167" i="6" s="1"/>
  <c r="AY167" i="6" s="1"/>
  <c r="AZ167" i="6" s="1"/>
  <c r="AW115" i="6"/>
  <c r="AX115" i="6" s="1"/>
  <c r="AY115" i="6" s="1"/>
  <c r="AZ115" i="6" s="1"/>
  <c r="AW61" i="6"/>
  <c r="AX61" i="6" s="1"/>
  <c r="AY61" i="6" s="1"/>
  <c r="AZ61" i="6" s="1"/>
  <c r="AW159" i="6"/>
  <c r="AX159" i="6" s="1"/>
  <c r="AY159" i="6" s="1"/>
  <c r="AZ159" i="6" s="1"/>
  <c r="AW29" i="6"/>
  <c r="AX29" i="6" s="1"/>
  <c r="AY29" i="6" s="1"/>
  <c r="AZ29" i="6" s="1"/>
  <c r="AW147" i="6"/>
  <c r="AX147" i="6" s="1"/>
  <c r="AY147" i="6" s="1"/>
  <c r="AZ147" i="6" s="1"/>
  <c r="AW145" i="6"/>
  <c r="AX145" i="6" s="1"/>
  <c r="AY145" i="6" s="1"/>
  <c r="AZ145" i="6" s="1"/>
  <c r="AW90" i="6"/>
  <c r="AX90" i="6" s="1"/>
  <c r="AY90" i="6" s="1"/>
  <c r="AZ90" i="6" s="1"/>
  <c r="AW160" i="6"/>
  <c r="AX160" i="6" s="1"/>
  <c r="AY160" i="6" s="1"/>
  <c r="AZ160" i="6" s="1"/>
  <c r="AW78" i="6"/>
  <c r="AX78" i="6" s="1"/>
  <c r="AY78" i="6" s="1"/>
  <c r="AZ78" i="6" s="1"/>
  <c r="AW36" i="6"/>
  <c r="AX36" i="6" s="1"/>
  <c r="AY36" i="6" s="1"/>
  <c r="AZ36" i="6" s="1"/>
  <c r="AW83" i="6"/>
  <c r="AX83" i="6" s="1"/>
  <c r="AY83" i="6" s="1"/>
  <c r="AZ83" i="6" s="1"/>
  <c r="AW85" i="6"/>
  <c r="AX85" i="6" s="1"/>
  <c r="AY85" i="6" s="1"/>
  <c r="AZ85" i="6" s="1"/>
  <c r="AW64" i="6"/>
  <c r="AX64" i="6" s="1"/>
  <c r="AY64" i="6" s="1"/>
  <c r="AZ64" i="6" s="1"/>
  <c r="AW148" i="6"/>
  <c r="AX148" i="6" s="1"/>
  <c r="AY148" i="6" s="1"/>
  <c r="AZ148" i="6" s="1"/>
  <c r="AW121" i="6"/>
  <c r="AX121" i="6" s="1"/>
  <c r="AY121" i="6" s="1"/>
  <c r="AZ121" i="6" s="1"/>
  <c r="AW33" i="6"/>
  <c r="AX33" i="6" s="1"/>
  <c r="AY33" i="6" s="1"/>
  <c r="AZ33" i="6" s="1"/>
  <c r="AW103" i="6"/>
  <c r="AX103" i="6" s="1"/>
  <c r="AY103" i="6" s="1"/>
  <c r="AZ103" i="6" s="1"/>
  <c r="AW63" i="6"/>
  <c r="AX63" i="6" s="1"/>
  <c r="AY63" i="6" s="1"/>
  <c r="AZ63" i="6" s="1"/>
  <c r="AW173" i="6"/>
  <c r="AX173" i="6" s="1"/>
  <c r="AY173" i="6" s="1"/>
  <c r="AZ173" i="6" s="1"/>
  <c r="AW94" i="6"/>
  <c r="AX94" i="6" s="1"/>
  <c r="AY94" i="6" s="1"/>
  <c r="AZ94" i="6" s="1"/>
  <c r="AW55" i="6"/>
  <c r="AX55" i="6" s="1"/>
  <c r="AY55" i="6" s="1"/>
  <c r="AZ55" i="6" s="1"/>
  <c r="AW96" i="6"/>
  <c r="AX96" i="6" s="1"/>
  <c r="AY96" i="6" s="1"/>
  <c r="AZ96" i="6" s="1"/>
  <c r="AW181" i="6"/>
  <c r="AX181" i="6" s="1"/>
  <c r="AY181" i="6" s="1"/>
  <c r="AZ181" i="6" s="1"/>
  <c r="AW171" i="6"/>
  <c r="AX171" i="6" s="1"/>
  <c r="AY171" i="6" s="1"/>
  <c r="AZ171" i="6" s="1"/>
  <c r="AW41" i="6"/>
  <c r="AX41" i="6" s="1"/>
  <c r="AY41" i="6" s="1"/>
  <c r="AZ41" i="6" s="1"/>
  <c r="AW101" i="6"/>
  <c r="AX101" i="6" s="1"/>
  <c r="AY101" i="6" s="1"/>
  <c r="AZ101" i="6" s="1"/>
  <c r="AW179" i="6"/>
  <c r="AX179" i="6" s="1"/>
  <c r="AY179" i="6" s="1"/>
  <c r="AZ179" i="6" s="1"/>
  <c r="AW149" i="6"/>
  <c r="AX149" i="6" s="1"/>
  <c r="AY149" i="6" s="1"/>
  <c r="AZ149" i="6" s="1"/>
  <c r="AF17" i="6"/>
  <c r="AG27" i="6"/>
  <c r="AW107" i="6"/>
  <c r="AX107" i="6" s="1"/>
  <c r="AY107" i="6" s="1"/>
  <c r="AZ107" i="6" s="1"/>
  <c r="AW95" i="6"/>
  <c r="AX95" i="6" s="1"/>
  <c r="AY95" i="6" s="1"/>
  <c r="AZ95" i="6" s="1"/>
  <c r="AW154" i="6"/>
  <c r="AX154" i="6" s="1"/>
  <c r="AY154" i="6" s="1"/>
  <c r="AZ154" i="6" s="1"/>
  <c r="AW42" i="6"/>
  <c r="AX42" i="6" s="1"/>
  <c r="AY42" i="6" s="1"/>
  <c r="AZ42" i="6" s="1"/>
  <c r="AW133" i="6"/>
  <c r="AX133" i="6" s="1"/>
  <c r="AY133" i="6" s="1"/>
  <c r="AZ133" i="6" s="1"/>
  <c r="AW124" i="6"/>
  <c r="AX124" i="6" s="1"/>
  <c r="AY124" i="6" s="1"/>
  <c r="AZ124" i="6" s="1"/>
  <c r="AW106" i="6"/>
  <c r="AX106" i="6" s="1"/>
  <c r="AY106" i="6" s="1"/>
  <c r="AZ106" i="6" s="1"/>
  <c r="AW48" i="6"/>
  <c r="AX48" i="6" s="1"/>
  <c r="AY48" i="6" s="1"/>
  <c r="AZ48" i="6" s="1"/>
  <c r="AW158" i="6"/>
  <c r="AX158" i="6" s="1"/>
  <c r="AY158" i="6" s="1"/>
  <c r="AZ158" i="6" s="1"/>
  <c r="AW51" i="6"/>
  <c r="AX51" i="6" s="1"/>
  <c r="AY51" i="6" s="1"/>
  <c r="AZ51" i="6" s="1"/>
  <c r="AW172" i="6"/>
  <c r="AX172" i="6" s="1"/>
  <c r="AY172" i="6" s="1"/>
  <c r="AZ172" i="6" s="1"/>
  <c r="AW87" i="6"/>
  <c r="AX87" i="6" s="1"/>
  <c r="AY87" i="6" s="1"/>
  <c r="AZ87" i="6" s="1"/>
  <c r="AW73" i="6"/>
  <c r="AX73" i="6" s="1"/>
  <c r="AY73" i="6" s="1"/>
  <c r="AZ73" i="6" s="1"/>
  <c r="AW163" i="6"/>
  <c r="AX163" i="6" s="1"/>
  <c r="AY163" i="6" s="1"/>
  <c r="AZ163" i="6" s="1"/>
  <c r="AW176" i="6"/>
  <c r="AX176" i="6" s="1"/>
  <c r="AY176" i="6" s="1"/>
  <c r="AZ176" i="6" s="1"/>
  <c r="AW82" i="6"/>
  <c r="AX82" i="6" s="1"/>
  <c r="AY82" i="6" s="1"/>
  <c r="AZ82" i="6" s="1"/>
  <c r="AW177" i="6"/>
  <c r="AX177" i="6" s="1"/>
  <c r="AY177" i="6" s="1"/>
  <c r="AZ177" i="6" s="1"/>
  <c r="AW45" i="6"/>
  <c r="AX45" i="6" s="1"/>
  <c r="AY45" i="6" s="1"/>
  <c r="AZ45" i="6" s="1"/>
  <c r="AW31" i="6"/>
  <c r="AX31" i="6" s="1"/>
  <c r="AY31" i="6" s="1"/>
  <c r="AZ31" i="6" s="1"/>
  <c r="AW174" i="6"/>
  <c r="AX174" i="6" s="1"/>
  <c r="AY174" i="6" s="1"/>
  <c r="AZ174" i="6" s="1"/>
  <c r="AW30" i="6"/>
  <c r="AX30" i="6" s="1"/>
  <c r="AY30" i="6" s="1"/>
  <c r="AZ30" i="6" s="1"/>
  <c r="AW100" i="6"/>
  <c r="AX100" i="6" s="1"/>
  <c r="AY100" i="6" s="1"/>
  <c r="AZ100" i="6" s="1"/>
  <c r="AW93" i="6"/>
  <c r="AX93" i="6" s="1"/>
  <c r="AY93" i="6" s="1"/>
  <c r="AZ93" i="6" s="1"/>
  <c r="AW113" i="6"/>
  <c r="AX113" i="6" s="1"/>
  <c r="AY113" i="6" s="1"/>
  <c r="AZ113" i="6" s="1"/>
  <c r="AW126" i="6"/>
  <c r="AX126" i="6" s="1"/>
  <c r="AY126" i="6" s="1"/>
  <c r="AZ126" i="6" s="1"/>
  <c r="AW153" i="6"/>
  <c r="AX153" i="6" s="1"/>
  <c r="AY153" i="6" s="1"/>
  <c r="AZ153" i="6" s="1"/>
  <c r="AW119" i="6"/>
  <c r="AX119" i="6" s="1"/>
  <c r="AY119" i="6" s="1"/>
  <c r="AZ119" i="6" s="1"/>
  <c r="AW74" i="6"/>
  <c r="AX74" i="6" s="1"/>
  <c r="AY74" i="6" s="1"/>
  <c r="AZ74" i="6" s="1"/>
  <c r="AW118" i="6"/>
  <c r="AX118" i="6" s="1"/>
  <c r="AY118" i="6" s="1"/>
  <c r="AZ118" i="6" s="1"/>
  <c r="AW144" i="6"/>
  <c r="AX144" i="6" s="1"/>
  <c r="AY144" i="6" s="1"/>
  <c r="AZ144" i="6" s="1"/>
  <c r="AW56" i="6"/>
  <c r="AX56" i="6" s="1"/>
  <c r="AY56" i="6" s="1"/>
  <c r="AZ56" i="6" s="1"/>
  <c r="AW136" i="6"/>
  <c r="AX136" i="6" s="1"/>
  <c r="AY136" i="6" s="1"/>
  <c r="AZ136" i="6" s="1"/>
  <c r="AW37" i="6"/>
  <c r="AX37" i="6" s="1"/>
  <c r="AY37" i="6" s="1"/>
  <c r="AZ37" i="6" s="1"/>
  <c r="AW72" i="6"/>
  <c r="AX72" i="6" s="1"/>
  <c r="AY72" i="6" s="1"/>
  <c r="AZ72" i="6" s="1"/>
  <c r="AW40" i="6"/>
  <c r="AX40" i="6" s="1"/>
  <c r="AY40" i="6" s="1"/>
  <c r="AZ40" i="6" s="1"/>
  <c r="AW161" i="6"/>
  <c r="AX161" i="6" s="1"/>
  <c r="AY161" i="6" s="1"/>
  <c r="AZ161" i="6" s="1"/>
  <c r="AW32" i="6"/>
  <c r="AX32" i="6" s="1"/>
  <c r="AY32" i="6" s="1"/>
  <c r="AZ32" i="6" s="1"/>
  <c r="AW125" i="6"/>
  <c r="AX125" i="6" s="1"/>
  <c r="AY125" i="6" s="1"/>
  <c r="AZ125" i="6" s="1"/>
  <c r="AW180" i="6"/>
  <c r="AX180" i="6" s="1"/>
  <c r="AY180" i="6" s="1"/>
  <c r="AZ180" i="6" s="1"/>
  <c r="AW155" i="6"/>
  <c r="AX155" i="6" s="1"/>
  <c r="AY155" i="6" s="1"/>
  <c r="AZ155" i="6" s="1"/>
  <c r="AW183" i="6"/>
  <c r="AX183" i="6" s="1"/>
  <c r="AY183" i="6" s="1"/>
  <c r="AZ183" i="6" s="1"/>
  <c r="AW195" i="6"/>
  <c r="AX195" i="6" s="1"/>
  <c r="AY195" i="6" s="1"/>
  <c r="AZ195" i="6" s="1"/>
  <c r="AW80" i="6"/>
  <c r="AX80" i="6" s="1"/>
  <c r="AY80" i="6" s="1"/>
  <c r="AZ80" i="6" s="1"/>
  <c r="AW120" i="6"/>
  <c r="AX120" i="6" s="1"/>
  <c r="AY120" i="6" s="1"/>
  <c r="AZ120" i="6" s="1"/>
  <c r="AW81" i="6"/>
  <c r="AX81" i="6" s="1"/>
  <c r="AY81" i="6" s="1"/>
  <c r="AZ81" i="6" s="1"/>
  <c r="AW43" i="6"/>
  <c r="AX43" i="6" s="1"/>
  <c r="AY43" i="6" s="1"/>
  <c r="AZ43" i="6" s="1"/>
  <c r="AW143" i="6"/>
  <c r="AX143" i="6" s="1"/>
  <c r="AY143" i="6" s="1"/>
  <c r="AZ143" i="6" s="1"/>
  <c r="AW44" i="6"/>
  <c r="AX44" i="6" s="1"/>
  <c r="AY44" i="6" s="1"/>
  <c r="AZ44" i="6" s="1"/>
  <c r="AW137" i="6"/>
  <c r="AX137" i="6" s="1"/>
  <c r="AY137" i="6" s="1"/>
  <c r="AZ137" i="6" s="1"/>
  <c r="AW111" i="6"/>
  <c r="AX111" i="6" s="1"/>
  <c r="AY111" i="6" s="1"/>
  <c r="AZ111" i="6" s="1"/>
  <c r="AW131" i="6"/>
  <c r="AX131" i="6" s="1"/>
  <c r="AY131" i="6" s="1"/>
  <c r="AZ131" i="6" s="1"/>
  <c r="AW165" i="6"/>
  <c r="AX165" i="6" s="1"/>
  <c r="AY165" i="6" s="1"/>
  <c r="AZ165" i="6" s="1"/>
  <c r="AW116" i="6"/>
  <c r="AX116" i="6" s="1"/>
  <c r="AY116" i="6" s="1"/>
  <c r="AZ116" i="6" s="1"/>
  <c r="AW175" i="6"/>
  <c r="AX175" i="6" s="1"/>
  <c r="AY175" i="6" s="1"/>
  <c r="AZ175" i="6" s="1"/>
  <c r="AW178" i="6"/>
  <c r="AX178" i="6" s="1"/>
  <c r="AY178" i="6" s="1"/>
  <c r="AZ178" i="6" s="1"/>
  <c r="AW114" i="6"/>
  <c r="AX114" i="6" s="1"/>
  <c r="AY114" i="6" s="1"/>
  <c r="AZ114" i="6" s="1"/>
  <c r="AW49" i="6"/>
  <c r="AX49" i="6" s="1"/>
  <c r="AY49" i="6" s="1"/>
  <c r="AZ49" i="6" s="1"/>
  <c r="AW129" i="6"/>
  <c r="AX129" i="6" s="1"/>
  <c r="AY129" i="6" s="1"/>
  <c r="AZ129" i="6" s="1"/>
  <c r="AW58" i="6"/>
  <c r="AX58" i="6" s="1"/>
  <c r="AY58" i="6" s="1"/>
  <c r="AZ58" i="6" s="1"/>
  <c r="AW192" i="6"/>
  <c r="AX192" i="6" s="1"/>
  <c r="AY192" i="6" s="1"/>
  <c r="AZ192" i="6" s="1"/>
  <c r="AW99" i="6"/>
  <c r="AX99" i="6" s="1"/>
  <c r="AY99" i="6" s="1"/>
  <c r="AZ99" i="6" s="1"/>
  <c r="AW166" i="6"/>
  <c r="AX166" i="6" s="1"/>
  <c r="AY166" i="6" s="1"/>
  <c r="AZ166" i="6" s="1"/>
  <c r="AV98" i="8" l="1"/>
  <c r="AU98" i="8"/>
  <c r="BO98" i="8" s="1"/>
  <c r="AW81" i="8"/>
  <c r="BO81" i="8"/>
  <c r="AW101" i="8"/>
  <c r="BO101" i="8"/>
  <c r="AX179" i="8"/>
  <c r="AY179" i="8" s="1"/>
  <c r="AZ179" i="8" s="1"/>
  <c r="BZ179" i="8"/>
  <c r="CJ179" i="8" s="1"/>
  <c r="CT179" i="8" s="1"/>
  <c r="BP179" i="8" s="1"/>
  <c r="CA179" i="8" s="1"/>
  <c r="AW118" i="8"/>
  <c r="BO118" i="8"/>
  <c r="AW166" i="8"/>
  <c r="BO166" i="8"/>
  <c r="AU29" i="8"/>
  <c r="BO29" i="8" s="1"/>
  <c r="AV142" i="8"/>
  <c r="AV63" i="8"/>
  <c r="AU102" i="8"/>
  <c r="BO102" i="8" s="1"/>
  <c r="AV86" i="8"/>
  <c r="AV78" i="8"/>
  <c r="AS153" i="8"/>
  <c r="AV41" i="8"/>
  <c r="AU137" i="8"/>
  <c r="BO137" i="8" s="1"/>
  <c r="AV30" i="8"/>
  <c r="AU123" i="8"/>
  <c r="BO123" i="8" s="1"/>
  <c r="AV128" i="8"/>
  <c r="AV42" i="8"/>
  <c r="AS188" i="8"/>
  <c r="AS183" i="8"/>
  <c r="AV85" i="8"/>
  <c r="AU104" i="8"/>
  <c r="BO104" i="8" s="1"/>
  <c r="AS193" i="8"/>
  <c r="AV191" i="8"/>
  <c r="AS33" i="8"/>
  <c r="AS74" i="8"/>
  <c r="AS37" i="8"/>
  <c r="AV145" i="8"/>
  <c r="AV165" i="8"/>
  <c r="AV163" i="8"/>
  <c r="AS159" i="8"/>
  <c r="AU168" i="8"/>
  <c r="BO168" i="8" s="1"/>
  <c r="AS176" i="8"/>
  <c r="AV73" i="8"/>
  <c r="AU99" i="8"/>
  <c r="BO99" i="8" s="1"/>
  <c r="AU77" i="8"/>
  <c r="BO77" i="8" s="1"/>
  <c r="AU87" i="8"/>
  <c r="BO87" i="8" s="1"/>
  <c r="AU52" i="8"/>
  <c r="BO52" i="8" s="1"/>
  <c r="AV116" i="8"/>
  <c r="AV150" i="8"/>
  <c r="AV177" i="8"/>
  <c r="AS67" i="8"/>
  <c r="AV133" i="8"/>
  <c r="AS134" i="8"/>
  <c r="AU127" i="8"/>
  <c r="BO127" i="8" s="1"/>
  <c r="AU167" i="8"/>
  <c r="BO167" i="8" s="1"/>
  <c r="AV28" i="8"/>
  <c r="AV173" i="8"/>
  <c r="AU114" i="8"/>
  <c r="BO114" i="8" s="1"/>
  <c r="AS187" i="8"/>
  <c r="AU35" i="8"/>
  <c r="BO35" i="8" s="1"/>
  <c r="AU184" i="8"/>
  <c r="BO184" i="8" s="1"/>
  <c r="AS160" i="8"/>
  <c r="AU90" i="8"/>
  <c r="BO90" i="8" s="1"/>
  <c r="AU95" i="8"/>
  <c r="BO95" i="8" s="1"/>
  <c r="AS185" i="8"/>
  <c r="AV143" i="8"/>
  <c r="AS135" i="8"/>
  <c r="AU155" i="8"/>
  <c r="BO155" i="8" s="1"/>
  <c r="AU130" i="8"/>
  <c r="BO130" i="8" s="1"/>
  <c r="AV171" i="8"/>
  <c r="AU50" i="8"/>
  <c r="BO50" i="8" s="1"/>
  <c r="AV138" i="8"/>
  <c r="AS112" i="8"/>
  <c r="AU72" i="8"/>
  <c r="BO72" i="8" s="1"/>
  <c r="AU136" i="8"/>
  <c r="BO136" i="8" s="1"/>
  <c r="AS70" i="8"/>
  <c r="AU58" i="8"/>
  <c r="BO58" i="8" s="1"/>
  <c r="AU100" i="8"/>
  <c r="BO100" i="8" s="1"/>
  <c r="AU129" i="8"/>
  <c r="BO129" i="8" s="1"/>
  <c r="AV132" i="8"/>
  <c r="AS169" i="8"/>
  <c r="AV43" i="8"/>
  <c r="AV164" i="8"/>
  <c r="AS111" i="8"/>
  <c r="AS162" i="8"/>
  <c r="AU84" i="8"/>
  <c r="BO84" i="8" s="1"/>
  <c r="AU65" i="8"/>
  <c r="BO65" i="8" s="1"/>
  <c r="AU190" i="8"/>
  <c r="BO190" i="8" s="1"/>
  <c r="AU147" i="8"/>
  <c r="BO147" i="8" s="1"/>
  <c r="AU48" i="8"/>
  <c r="BO48" i="8" s="1"/>
  <c r="AV66" i="8"/>
  <c r="AV146" i="8"/>
  <c r="AU120" i="8"/>
  <c r="BO120" i="8" s="1"/>
  <c r="AS170" i="8"/>
  <c r="AS121" i="8"/>
  <c r="AV189" i="8"/>
  <c r="AS80" i="8"/>
  <c r="AV113" i="8"/>
  <c r="AV38" i="8"/>
  <c r="AS75" i="8"/>
  <c r="AU131" i="8"/>
  <c r="BO131" i="8" s="1"/>
  <c r="AV51" i="8"/>
  <c r="AS64" i="8"/>
  <c r="AV53" i="8"/>
  <c r="AV105" i="8"/>
  <c r="AV122" i="8"/>
  <c r="AV60" i="8"/>
  <c r="AV148" i="8"/>
  <c r="AV126" i="8"/>
  <c r="AV182" i="8"/>
  <c r="AS125" i="8"/>
  <c r="AS88" i="8"/>
  <c r="AS141" i="8"/>
  <c r="AU79" i="8"/>
  <c r="BO79" i="8" s="1"/>
  <c r="AU124" i="8"/>
  <c r="BO124" i="8" s="1"/>
  <c r="AS71" i="8"/>
  <c r="AS157" i="8"/>
  <c r="AU82" i="8"/>
  <c r="BO82" i="8" s="1"/>
  <c r="AU57" i="8"/>
  <c r="BO57" i="8" s="1"/>
  <c r="AS172" i="8"/>
  <c r="AS31" i="8"/>
  <c r="AV34" i="8"/>
  <c r="AS62" i="8"/>
  <c r="AS45" i="8"/>
  <c r="AV181" i="8"/>
  <c r="AU61" i="8"/>
  <c r="BO61" i="8" s="1"/>
  <c r="AS161" i="8"/>
  <c r="AS186" i="8"/>
  <c r="AU109" i="8"/>
  <c r="BO109" i="8" s="1"/>
  <c r="AW117" i="8"/>
  <c r="AW178" i="8"/>
  <c r="AW94" i="8"/>
  <c r="AW107" i="8"/>
  <c r="AV167" i="8"/>
  <c r="AW36" i="8"/>
  <c r="AW54" i="8"/>
  <c r="AW59" i="8"/>
  <c r="AW92" i="8"/>
  <c r="AW69" i="8"/>
  <c r="AV159" i="8"/>
  <c r="AS189" i="8"/>
  <c r="AV48" i="8"/>
  <c r="AV120" i="8"/>
  <c r="AV193" i="8"/>
  <c r="AS184" i="8"/>
  <c r="AS66" i="8"/>
  <c r="AU33" i="8"/>
  <c r="BO33" i="8" s="1"/>
  <c r="AU175" i="8"/>
  <c r="BO175" i="8" s="1"/>
  <c r="AS72" i="8"/>
  <c r="AS104" i="8"/>
  <c r="AU163" i="8"/>
  <c r="AV175" i="8"/>
  <c r="AV72" i="8"/>
  <c r="AS146" i="8"/>
  <c r="AU193" i="8"/>
  <c r="BO193" i="8" s="1"/>
  <c r="AV58" i="8"/>
  <c r="AU83" i="8"/>
  <c r="BO83" i="8" s="1"/>
  <c r="AS180" i="8"/>
  <c r="AS91" i="8"/>
  <c r="AU180" i="8"/>
  <c r="BO180" i="8" s="1"/>
  <c r="AU60" i="8"/>
  <c r="BO60" i="8" s="1"/>
  <c r="AW55" i="8"/>
  <c r="AU170" i="8"/>
  <c r="BO170" i="8" s="1"/>
  <c r="AS96" i="8"/>
  <c r="AV104" i="8"/>
  <c r="AV100" i="8"/>
  <c r="AV33" i="8"/>
  <c r="AS82" i="8"/>
  <c r="AV184" i="8"/>
  <c r="AV136" i="8"/>
  <c r="AV131" i="8"/>
  <c r="AV82" i="8"/>
  <c r="AU53" i="8"/>
  <c r="AU154" i="8"/>
  <c r="BO154" i="8" s="1"/>
  <c r="AV141" i="8"/>
  <c r="AS29" i="8"/>
  <c r="AU176" i="8"/>
  <c r="BO176" i="8" s="1"/>
  <c r="AV29" i="8"/>
  <c r="AS120" i="8"/>
  <c r="AV149" i="8"/>
  <c r="AU149" i="8"/>
  <c r="BO149" i="8" s="1"/>
  <c r="AS86" i="8"/>
  <c r="AV47" i="8"/>
  <c r="AU189" i="8"/>
  <c r="AU159" i="8"/>
  <c r="BO159" i="8" s="1"/>
  <c r="AS114" i="8"/>
  <c r="AS109" i="8"/>
  <c r="AU187" i="8"/>
  <c r="BO187" i="8" s="1"/>
  <c r="AV111" i="8"/>
  <c r="AU173" i="8"/>
  <c r="AU70" i="8"/>
  <c r="BO70" i="8" s="1"/>
  <c r="AS123" i="8"/>
  <c r="AU191" i="8"/>
  <c r="AU91" i="8"/>
  <c r="BO91" i="8" s="1"/>
  <c r="AS119" i="8"/>
  <c r="AS53" i="8"/>
  <c r="AS47" i="8"/>
  <c r="AS116" i="8"/>
  <c r="AU74" i="8"/>
  <c r="BO74" i="8" s="1"/>
  <c r="AV188" i="8"/>
  <c r="AS149" i="8"/>
  <c r="AS42" i="8"/>
  <c r="AS105" i="8"/>
  <c r="AS138" i="8"/>
  <c r="AV168" i="8"/>
  <c r="AV144" i="8"/>
  <c r="AV112" i="8"/>
  <c r="AU42" i="8"/>
  <c r="AU183" i="8"/>
  <c r="BO183" i="8" s="1"/>
  <c r="AU105" i="8"/>
  <c r="AV169" i="8"/>
  <c r="AS175" i="8"/>
  <c r="AV96" i="8"/>
  <c r="AS83" i="8"/>
  <c r="AS129" i="8"/>
  <c r="AU30" i="8"/>
  <c r="AU112" i="8"/>
  <c r="BO112" i="8" s="1"/>
  <c r="AS168" i="8"/>
  <c r="AV183" i="8"/>
  <c r="AS154" i="8"/>
  <c r="AS85" i="8"/>
  <c r="AS48" i="8"/>
  <c r="AV154" i="8"/>
  <c r="AU43" i="8"/>
  <c r="AS191" i="8"/>
  <c r="AV91" i="8"/>
  <c r="AU122" i="8"/>
  <c r="AU146" i="8"/>
  <c r="AU138" i="8"/>
  <c r="AV45" i="8"/>
  <c r="AU188" i="8"/>
  <c r="BO188" i="8" s="1"/>
  <c r="AS34" i="8"/>
  <c r="AS100" i="8"/>
  <c r="AS136" i="8"/>
  <c r="AS30" i="8"/>
  <c r="AU134" i="8"/>
  <c r="BO134" i="8" s="1"/>
  <c r="AV134" i="8"/>
  <c r="AS122" i="8"/>
  <c r="AU34" i="8"/>
  <c r="AU119" i="8"/>
  <c r="BO119" i="8" s="1"/>
  <c r="AV170" i="8"/>
  <c r="AW195" i="8"/>
  <c r="AV176" i="8"/>
  <c r="AU96" i="8"/>
  <c r="BO96" i="8" s="1"/>
  <c r="AS60" i="8"/>
  <c r="AV83" i="8"/>
  <c r="AU85" i="8"/>
  <c r="AV70" i="8"/>
  <c r="AS163" i="8"/>
  <c r="AS43" i="8"/>
  <c r="AU47" i="8"/>
  <c r="BO47" i="8" s="1"/>
  <c r="AS77" i="8"/>
  <c r="AS51" i="8"/>
  <c r="AS132" i="8"/>
  <c r="AV123" i="8"/>
  <c r="AV180" i="8"/>
  <c r="AV129" i="8"/>
  <c r="AV77" i="8"/>
  <c r="AU51" i="8"/>
  <c r="AU116" i="8"/>
  <c r="AU66" i="8"/>
  <c r="AS28" i="8"/>
  <c r="AS158" i="8"/>
  <c r="AU88" i="8"/>
  <c r="BO88" i="8" s="1"/>
  <c r="AU45" i="8"/>
  <c r="BO45" i="8" s="1"/>
  <c r="AU182" i="8"/>
  <c r="AU141" i="8"/>
  <c r="BO141" i="8" s="1"/>
  <c r="AS35" i="8"/>
  <c r="AV88" i="8"/>
  <c r="AS127" i="8"/>
  <c r="AV35" i="8"/>
  <c r="AU164" i="8"/>
  <c r="AV119" i="8"/>
  <c r="AS144" i="8"/>
  <c r="AS90" i="8"/>
  <c r="AU125" i="8"/>
  <c r="BO125" i="8" s="1"/>
  <c r="AV74" i="8"/>
  <c r="AU165" i="8"/>
  <c r="AS110" i="8"/>
  <c r="AS131" i="8"/>
  <c r="AS150" i="8"/>
  <c r="AU64" i="8"/>
  <c r="BO64" i="8" s="1"/>
  <c r="AU143" i="8"/>
  <c r="AU38" i="8"/>
  <c r="BO38" i="8" s="1"/>
  <c r="AS139" i="8"/>
  <c r="AV139" i="8"/>
  <c r="AU76" i="8"/>
  <c r="BO76" i="8" s="1"/>
  <c r="AV76" i="8"/>
  <c r="AS76" i="8"/>
  <c r="AU156" i="8"/>
  <c r="BO156" i="8" s="1"/>
  <c r="AS156" i="8"/>
  <c r="AV156" i="8"/>
  <c r="AU46" i="8"/>
  <c r="BO46" i="8" s="1"/>
  <c r="AS46" i="8"/>
  <c r="AV46" i="8"/>
  <c r="AU194" i="8"/>
  <c r="BO194" i="8" s="1"/>
  <c r="AS194" i="8"/>
  <c r="AV108" i="8"/>
  <c r="AS108" i="8"/>
  <c r="AS126" i="8"/>
  <c r="AV50" i="8"/>
  <c r="AS50" i="8"/>
  <c r="AU106" i="8"/>
  <c r="BO106" i="8" s="1"/>
  <c r="AV106" i="8"/>
  <c r="AU97" i="8"/>
  <c r="BO97" i="8" s="1"/>
  <c r="AV97" i="8"/>
  <c r="AS97" i="8"/>
  <c r="AV87" i="8"/>
  <c r="AU93" i="8"/>
  <c r="BO93" i="8" s="1"/>
  <c r="AV93" i="8"/>
  <c r="AU40" i="8"/>
  <c r="BO40" i="8" s="1"/>
  <c r="AS40" i="8"/>
  <c r="AU152" i="8"/>
  <c r="BO152" i="8" s="1"/>
  <c r="AS152" i="8"/>
  <c r="AV152" i="8"/>
  <c r="AV49" i="8"/>
  <c r="AS49" i="8"/>
  <c r="AS174" i="8"/>
  <c r="AV39" i="8"/>
  <c r="AU39" i="8"/>
  <c r="BO39" i="8" s="1"/>
  <c r="AS115" i="8"/>
  <c r="AV32" i="8"/>
  <c r="AS171" i="8"/>
  <c r="AU171" i="8"/>
  <c r="AV151" i="8"/>
  <c r="AS151" i="8"/>
  <c r="AU151" i="8"/>
  <c r="BO151" i="8" s="1"/>
  <c r="AV174" i="8"/>
  <c r="AU174" i="8"/>
  <c r="BO174" i="8" s="1"/>
  <c r="AV99" i="8"/>
  <c r="AS99" i="8"/>
  <c r="AS68" i="8"/>
  <c r="AS124" i="8"/>
  <c r="AS155" i="8"/>
  <c r="AV155" i="8"/>
  <c r="AS79" i="8"/>
  <c r="AV40" i="8"/>
  <c r="AV124" i="8"/>
  <c r="AV130" i="8"/>
  <c r="AV115" i="8"/>
  <c r="AV194" i="8"/>
  <c r="AS106" i="8"/>
  <c r="AU108" i="8"/>
  <c r="BO108" i="8" s="1"/>
  <c r="AU139" i="8"/>
  <c r="BO139" i="8" s="1"/>
  <c r="AV68" i="8"/>
  <c r="AS182" i="8"/>
  <c r="AV79" i="8"/>
  <c r="AU68" i="8"/>
  <c r="BO68" i="8" s="1"/>
  <c r="AV114" i="8"/>
  <c r="AU186" i="8"/>
  <c r="BO186" i="8" s="1"/>
  <c r="AU135" i="8"/>
  <c r="BO135" i="8" s="1"/>
  <c r="AS103" i="8"/>
  <c r="AS65" i="8"/>
  <c r="AV186" i="8"/>
  <c r="AV135" i="8"/>
  <c r="AV190" i="8"/>
  <c r="AV65" i="8"/>
  <c r="AV121" i="8"/>
  <c r="AU140" i="8"/>
  <c r="BO140" i="8" s="1"/>
  <c r="AU158" i="8"/>
  <c r="BO158" i="8" s="1"/>
  <c r="AS73" i="8"/>
  <c r="AV90" i="8"/>
  <c r="AS167" i="8"/>
  <c r="AU86" i="8"/>
  <c r="AV62" i="8"/>
  <c r="AS181" i="8"/>
  <c r="AV185" i="8"/>
  <c r="AU132" i="8"/>
  <c r="AV140" i="8"/>
  <c r="AV109" i="8"/>
  <c r="AS173" i="8"/>
  <c r="AV102" i="8"/>
  <c r="AS128" i="8"/>
  <c r="AS143" i="8"/>
  <c r="AV95" i="8"/>
  <c r="AV158" i="8"/>
  <c r="AU148" i="8"/>
  <c r="AS192" i="8"/>
  <c r="AU78" i="8"/>
  <c r="AS113" i="8"/>
  <c r="AU144" i="8"/>
  <c r="AV187" i="8"/>
  <c r="AS58" i="8"/>
  <c r="AU121" i="8"/>
  <c r="BO121" i="8" s="1"/>
  <c r="AV192" i="8"/>
  <c r="AS190" i="8"/>
  <c r="AU62" i="8"/>
  <c r="BO62" i="8" s="1"/>
  <c r="AU161" i="8"/>
  <c r="BO161" i="8" s="1"/>
  <c r="AU28" i="8"/>
  <c r="AU181" i="8"/>
  <c r="AS140" i="8"/>
  <c r="AS95" i="8"/>
  <c r="AU111" i="8"/>
  <c r="BO111" i="8" s="1"/>
  <c r="AS148" i="8"/>
  <c r="AS78" i="8"/>
  <c r="AV127" i="8"/>
  <c r="AV103" i="8"/>
  <c r="AV64" i="8"/>
  <c r="AS102" i="8"/>
  <c r="AS84" i="8"/>
  <c r="AV161" i="8"/>
  <c r="AS145" i="8"/>
  <c r="AV80" i="8"/>
  <c r="AS44" i="8"/>
  <c r="AU44" i="8"/>
  <c r="AV57" i="8"/>
  <c r="AV52" i="8"/>
  <c r="AU145" i="8"/>
  <c r="AS177" i="8"/>
  <c r="AS61" i="8"/>
  <c r="AW56" i="8"/>
  <c r="AU71" i="8"/>
  <c r="BO71" i="8" s="1"/>
  <c r="AV110" i="8"/>
  <c r="AV37" i="8"/>
  <c r="AU172" i="8"/>
  <c r="BO172" i="8" s="1"/>
  <c r="AU80" i="8"/>
  <c r="BO80" i="8" s="1"/>
  <c r="AU89" i="8"/>
  <c r="BO89" i="8" s="1"/>
  <c r="AU110" i="8"/>
  <c r="BO110" i="8" s="1"/>
  <c r="AV67" i="8"/>
  <c r="AS57" i="8"/>
  <c r="AU150" i="8"/>
  <c r="AS133" i="8"/>
  <c r="AV71" i="8"/>
  <c r="AS52" i="8"/>
  <c r="AV172" i="8"/>
  <c r="AU157" i="8"/>
  <c r="BO157" i="8" s="1"/>
  <c r="AS87" i="8"/>
  <c r="AV75" i="8"/>
  <c r="AV162" i="8"/>
  <c r="AV160" i="8"/>
  <c r="AU31" i="8"/>
  <c r="BO31" i="8" s="1"/>
  <c r="AU113" i="8"/>
  <c r="AV157" i="8"/>
  <c r="AV153" i="8"/>
  <c r="AU185" i="8"/>
  <c r="BO185" i="8" s="1"/>
  <c r="AU41" i="8"/>
  <c r="AS63" i="8"/>
  <c r="AV31" i="8"/>
  <c r="AU49" i="8"/>
  <c r="BO49" i="8" s="1"/>
  <c r="AU153" i="8"/>
  <c r="BO153" i="8" s="1"/>
  <c r="AP27" i="8"/>
  <c r="AQ27" i="8" s="1"/>
  <c r="BF27" i="8"/>
  <c r="BJ27" i="8"/>
  <c r="BE27" i="8"/>
  <c r="BH27" i="8"/>
  <c r="BG27" i="8"/>
  <c r="BI27" i="8"/>
  <c r="BD27" i="8"/>
  <c r="AS38" i="8"/>
  <c r="AS147" i="8"/>
  <c r="AU75" i="8"/>
  <c r="BO75" i="8" s="1"/>
  <c r="AV137" i="8"/>
  <c r="AU162" i="8"/>
  <c r="BO162" i="8" s="1"/>
  <c r="AU67" i="8"/>
  <c r="BO67" i="8" s="1"/>
  <c r="AU103" i="8"/>
  <c r="BO103" i="8" s="1"/>
  <c r="AU37" i="8"/>
  <c r="BO37" i="8" s="1"/>
  <c r="AU177" i="8"/>
  <c r="AS165" i="8"/>
  <c r="AV89" i="8"/>
  <c r="AU192" i="8"/>
  <c r="BO192" i="8" s="1"/>
  <c r="AS41" i="8"/>
  <c r="AS89" i="8"/>
  <c r="AS130" i="8"/>
  <c r="AU133" i="8"/>
  <c r="AU63" i="8"/>
  <c r="AU126" i="8"/>
  <c r="AS93" i="8"/>
  <c r="AS39" i="8"/>
  <c r="AU32" i="8"/>
  <c r="BO32" i="8" s="1"/>
  <c r="AU115" i="8"/>
  <c r="BO115" i="8" s="1"/>
  <c r="AV147" i="8"/>
  <c r="AU160" i="8"/>
  <c r="BO160" i="8" s="1"/>
  <c r="AV125" i="8"/>
  <c r="AS137" i="8"/>
  <c r="AU128" i="8"/>
  <c r="AS142" i="8"/>
  <c r="AU142" i="8"/>
  <c r="AV84" i="8"/>
  <c r="AU169" i="8"/>
  <c r="BO169" i="8" s="1"/>
  <c r="AS32" i="8"/>
  <c r="AU73" i="8"/>
  <c r="AS164" i="8"/>
  <c r="AV61" i="8"/>
  <c r="CL124" i="6"/>
  <c r="BH124" i="6" s="1"/>
  <c r="BS124" i="6" s="1"/>
  <c r="CC124" i="6" s="1"/>
  <c r="CM124" i="6" s="1"/>
  <c r="BI124" i="6" s="1"/>
  <c r="BT124" i="6" s="1"/>
  <c r="CD124" i="6" s="1"/>
  <c r="CL61" i="6"/>
  <c r="BH61" i="6" s="1"/>
  <c r="BS61" i="6" s="1"/>
  <c r="CC61" i="6" s="1"/>
  <c r="CL154" i="6"/>
  <c r="BH154" i="6" s="1"/>
  <c r="BS154" i="6" s="1"/>
  <c r="CC154" i="6" s="1"/>
  <c r="CM154" i="6" s="1"/>
  <c r="BI154" i="6" s="1"/>
  <c r="BT154" i="6" s="1"/>
  <c r="CD154" i="6" s="1"/>
  <c r="CN154" i="6" s="1"/>
  <c r="CL126" i="6"/>
  <c r="BH126" i="6" s="1"/>
  <c r="BS126" i="6" s="1"/>
  <c r="CC126" i="6" s="1"/>
  <c r="CL116" i="6"/>
  <c r="BH116" i="6" s="1"/>
  <c r="BS116" i="6" s="1"/>
  <c r="CC116" i="6" s="1"/>
  <c r="CL136" i="6"/>
  <c r="BH136" i="6" s="1"/>
  <c r="BS136" i="6" s="1"/>
  <c r="CC136" i="6" s="1"/>
  <c r="CM136" i="6" s="1"/>
  <c r="BI136" i="6" s="1"/>
  <c r="BT136" i="6" s="1"/>
  <c r="CD136" i="6" s="1"/>
  <c r="CN136" i="6" s="1"/>
  <c r="CL146" i="6"/>
  <c r="BH146" i="6" s="1"/>
  <c r="BS146" i="6" s="1"/>
  <c r="CC146" i="6" s="1"/>
  <c r="CM146" i="6" s="1"/>
  <c r="BI146" i="6" s="1"/>
  <c r="BT146" i="6" s="1"/>
  <c r="CD146" i="6" s="1"/>
  <c r="CN146" i="6" s="1"/>
  <c r="CL59" i="6"/>
  <c r="BH59" i="6" s="1"/>
  <c r="BS59" i="6" s="1"/>
  <c r="CC59" i="6" s="1"/>
  <c r="CM59" i="6" s="1"/>
  <c r="BI59" i="6" s="1"/>
  <c r="BT59" i="6" s="1"/>
  <c r="CD59" i="6" s="1"/>
  <c r="BG131" i="6"/>
  <c r="BR131" i="6" s="1"/>
  <c r="CB131" i="6" s="1"/>
  <c r="BG143" i="6"/>
  <c r="BR143" i="6" s="1"/>
  <c r="CB143" i="6" s="1"/>
  <c r="BG92" i="6"/>
  <c r="BR92" i="6" s="1"/>
  <c r="CB92" i="6" s="1"/>
  <c r="BG156" i="6"/>
  <c r="BR156" i="6" s="1"/>
  <c r="CB156" i="6" s="1"/>
  <c r="BG181" i="6"/>
  <c r="BR181" i="6" s="1"/>
  <c r="CB181" i="6" s="1"/>
  <c r="BG100" i="6"/>
  <c r="BR100" i="6" s="1"/>
  <c r="CB100" i="6" s="1"/>
  <c r="BG104" i="6"/>
  <c r="BR104" i="6" s="1"/>
  <c r="CB104" i="6" s="1"/>
  <c r="BG122" i="6"/>
  <c r="BR122" i="6" s="1"/>
  <c r="CB122" i="6" s="1"/>
  <c r="CL122" i="6" s="1"/>
  <c r="BH122" i="6" s="1"/>
  <c r="BS122" i="6" s="1"/>
  <c r="CC122" i="6" s="1"/>
  <c r="CM122" i="6" s="1"/>
  <c r="BG72" i="6"/>
  <c r="BR72" i="6" s="1"/>
  <c r="CB72" i="6" s="1"/>
  <c r="BG150" i="6"/>
  <c r="BR150" i="6" s="1"/>
  <c r="CB150" i="6" s="1"/>
  <c r="BG152" i="6"/>
  <c r="BR152" i="6" s="1"/>
  <c r="CB152" i="6" s="1"/>
  <c r="BG33" i="6"/>
  <c r="BR33" i="6" s="1"/>
  <c r="CB33" i="6" s="1"/>
  <c r="BG151" i="6"/>
  <c r="BR151" i="6" s="1"/>
  <c r="CB151" i="6" s="1"/>
  <c r="BF186" i="6"/>
  <c r="BQ186" i="6" s="1"/>
  <c r="CA186" i="6" s="1"/>
  <c r="CK186" i="6" s="1"/>
  <c r="BF34" i="6"/>
  <c r="BQ34" i="6" s="1"/>
  <c r="CA34" i="6" s="1"/>
  <c r="CK34" i="6" s="1"/>
  <c r="BF30" i="6"/>
  <c r="BQ30" i="6" s="1"/>
  <c r="CA30" i="6" s="1"/>
  <c r="CK30" i="6" s="1"/>
  <c r="BF95" i="6"/>
  <c r="BQ95" i="6" s="1"/>
  <c r="CA95" i="6" s="1"/>
  <c r="CK95" i="6" s="1"/>
  <c r="BF191" i="6"/>
  <c r="BQ191" i="6" s="1"/>
  <c r="CA191" i="6" s="1"/>
  <c r="CK191" i="6" s="1"/>
  <c r="BF125" i="6"/>
  <c r="BQ125" i="6" s="1"/>
  <c r="CA125" i="6" s="1"/>
  <c r="CK125" i="6" s="1"/>
  <c r="BF36" i="6"/>
  <c r="BQ36" i="6" s="1"/>
  <c r="CA36" i="6" s="1"/>
  <c r="CK36" i="6" s="1"/>
  <c r="BF48" i="6"/>
  <c r="BQ48" i="6" s="1"/>
  <c r="CA48" i="6" s="1"/>
  <c r="CK48" i="6" s="1"/>
  <c r="BF38" i="6"/>
  <c r="BQ38" i="6" s="1"/>
  <c r="CA38" i="6" s="1"/>
  <c r="CK38" i="6" s="1"/>
  <c r="BF105" i="6"/>
  <c r="BQ105" i="6" s="1"/>
  <c r="CA105" i="6" s="1"/>
  <c r="CK105" i="6" s="1"/>
  <c r="BF190" i="6"/>
  <c r="BQ190" i="6" s="1"/>
  <c r="CA190" i="6" s="1"/>
  <c r="CK190" i="6" s="1"/>
  <c r="BF110" i="6"/>
  <c r="BQ110" i="6" s="1"/>
  <c r="CA110" i="6" s="1"/>
  <c r="CK110" i="6" s="1"/>
  <c r="BF121" i="6"/>
  <c r="BQ121" i="6" s="1"/>
  <c r="CA121" i="6" s="1"/>
  <c r="CK121" i="6" s="1"/>
  <c r="BF56" i="6"/>
  <c r="BQ56" i="6" s="1"/>
  <c r="CA56" i="6" s="1"/>
  <c r="CK56" i="6" s="1"/>
  <c r="BF133" i="6"/>
  <c r="BQ133" i="6" s="1"/>
  <c r="CA133" i="6" s="1"/>
  <c r="CK133" i="6" s="1"/>
  <c r="BF62" i="6"/>
  <c r="BQ62" i="6" s="1"/>
  <c r="CA62" i="6" s="1"/>
  <c r="CK62" i="6" s="1"/>
  <c r="BF135" i="6"/>
  <c r="BQ135" i="6" s="1"/>
  <c r="BF32" i="6"/>
  <c r="BQ32" i="6" s="1"/>
  <c r="CA32" i="6" s="1"/>
  <c r="CK32" i="6" s="1"/>
  <c r="BF86" i="6"/>
  <c r="BQ86" i="6" s="1"/>
  <c r="CA86" i="6" s="1"/>
  <c r="CK86" i="6" s="1"/>
  <c r="BF189" i="6"/>
  <c r="BQ189" i="6" s="1"/>
  <c r="CA189" i="6" s="1"/>
  <c r="CK189" i="6" s="1"/>
  <c r="BF99" i="6"/>
  <c r="BQ99" i="6" s="1"/>
  <c r="CA99" i="6" s="1"/>
  <c r="CK99" i="6" s="1"/>
  <c r="BF93" i="6"/>
  <c r="BQ93" i="6" s="1"/>
  <c r="CA93" i="6" s="1"/>
  <c r="CK93" i="6" s="1"/>
  <c r="BG80" i="6"/>
  <c r="BR80" i="6" s="1"/>
  <c r="CB80" i="6" s="1"/>
  <c r="CL80" i="6" s="1"/>
  <c r="BG78" i="6"/>
  <c r="BR78" i="6" s="1"/>
  <c r="CB78" i="6" s="1"/>
  <c r="CL78" i="6" s="1"/>
  <c r="BG35" i="6"/>
  <c r="BR35" i="6" s="1"/>
  <c r="CB35" i="6" s="1"/>
  <c r="CL35" i="6" s="1"/>
  <c r="BF89" i="6"/>
  <c r="BQ89" i="6" s="1"/>
  <c r="CA89" i="6" s="1"/>
  <c r="CK89" i="6" s="1"/>
  <c r="BF74" i="6"/>
  <c r="BQ74" i="6" s="1"/>
  <c r="CA74" i="6" s="1"/>
  <c r="CK74" i="6" s="1"/>
  <c r="BG66" i="6"/>
  <c r="BR66" i="6" s="1"/>
  <c r="CB66" i="6" s="1"/>
  <c r="CL66" i="6" s="1"/>
  <c r="BF177" i="6"/>
  <c r="BQ177" i="6" s="1"/>
  <c r="CA177" i="6" s="1"/>
  <c r="CK177" i="6" s="1"/>
  <c r="BF176" i="6"/>
  <c r="BQ176" i="6" s="1"/>
  <c r="CA176" i="6" s="1"/>
  <c r="CK176" i="6" s="1"/>
  <c r="BF64" i="6"/>
  <c r="BQ64" i="6" s="1"/>
  <c r="CA64" i="6" s="1"/>
  <c r="CK64" i="6" s="1"/>
  <c r="BF195" i="6"/>
  <c r="BQ195" i="6" s="1"/>
  <c r="CA195" i="6" s="1"/>
  <c r="CK195" i="6" s="1"/>
  <c r="BF138" i="6"/>
  <c r="BQ138" i="6" s="1"/>
  <c r="CA138" i="6" s="1"/>
  <c r="CK138" i="6" s="1"/>
  <c r="BF52" i="6"/>
  <c r="BQ52" i="6" s="1"/>
  <c r="CA52" i="6" s="1"/>
  <c r="CK52" i="6" s="1"/>
  <c r="BF178" i="6"/>
  <c r="BQ178" i="6" s="1"/>
  <c r="CA178" i="6" s="1"/>
  <c r="CK178" i="6" s="1"/>
  <c r="BF37" i="6"/>
  <c r="BQ37" i="6" s="1"/>
  <c r="CA37" i="6" s="1"/>
  <c r="CK37" i="6" s="1"/>
  <c r="BG193" i="6"/>
  <c r="BR193" i="6" s="1"/>
  <c r="CB193" i="6" s="1"/>
  <c r="CL193" i="6" s="1"/>
  <c r="BF174" i="6"/>
  <c r="BQ174" i="6" s="1"/>
  <c r="CA174" i="6" s="1"/>
  <c r="CK174" i="6" s="1"/>
  <c r="BF112" i="6"/>
  <c r="BQ112" i="6" s="1"/>
  <c r="CA112" i="6" s="1"/>
  <c r="CK112" i="6" s="1"/>
  <c r="BF47" i="6"/>
  <c r="BQ47" i="6" s="1"/>
  <c r="CA47" i="6" s="1"/>
  <c r="CK47" i="6" s="1"/>
  <c r="BF140" i="6"/>
  <c r="BQ140" i="6" s="1"/>
  <c r="CA140" i="6" s="1"/>
  <c r="CK140" i="6" s="1"/>
  <c r="BG132" i="6"/>
  <c r="BR132" i="6" s="1"/>
  <c r="CB132" i="6" s="1"/>
  <c r="CL132" i="6" s="1"/>
  <c r="BF119" i="6"/>
  <c r="BQ119" i="6" s="1"/>
  <c r="CA119" i="6" s="1"/>
  <c r="CK119" i="6" s="1"/>
  <c r="BF106" i="6"/>
  <c r="BQ106" i="6" s="1"/>
  <c r="CA106" i="6" s="1"/>
  <c r="CK106" i="6" s="1"/>
  <c r="BG46" i="6"/>
  <c r="BR46" i="6" s="1"/>
  <c r="CB46" i="6" s="1"/>
  <c r="CL46" i="6" s="1"/>
  <c r="BF165" i="6"/>
  <c r="BQ165" i="6" s="1"/>
  <c r="CA165" i="6" s="1"/>
  <c r="CK165" i="6" s="1"/>
  <c r="BF41" i="6"/>
  <c r="BQ41" i="6" s="1"/>
  <c r="CA41" i="6" s="1"/>
  <c r="CK41" i="6" s="1"/>
  <c r="BF70" i="6"/>
  <c r="BQ70" i="6" s="1"/>
  <c r="CA70" i="6" s="1"/>
  <c r="CK70" i="6" s="1"/>
  <c r="BF107" i="6"/>
  <c r="BQ107" i="6" s="1"/>
  <c r="CA107" i="6" s="1"/>
  <c r="CK107" i="6" s="1"/>
  <c r="BF147" i="6"/>
  <c r="BQ147" i="6" s="1"/>
  <c r="CA147" i="6" s="1"/>
  <c r="CK147" i="6" s="1"/>
  <c r="BF98" i="6"/>
  <c r="BQ98" i="6" s="1"/>
  <c r="CA98" i="6" s="1"/>
  <c r="CK98" i="6" s="1"/>
  <c r="BF96" i="6"/>
  <c r="BQ96" i="6" s="1"/>
  <c r="CA96" i="6" s="1"/>
  <c r="CK96" i="6" s="1"/>
  <c r="BF141" i="6"/>
  <c r="BQ141" i="6" s="1"/>
  <c r="CA141" i="6" s="1"/>
  <c r="CK141" i="6" s="1"/>
  <c r="BF162" i="6"/>
  <c r="BQ162" i="6" s="1"/>
  <c r="CA162" i="6" s="1"/>
  <c r="CK162" i="6" s="1"/>
  <c r="BG139" i="6"/>
  <c r="BR139" i="6" s="1"/>
  <c r="CB139" i="6" s="1"/>
  <c r="CL139" i="6" s="1"/>
  <c r="BF183" i="6"/>
  <c r="BQ183" i="6" s="1"/>
  <c r="CA183" i="6" s="1"/>
  <c r="CK183" i="6" s="1"/>
  <c r="BF29" i="6"/>
  <c r="BQ29" i="6" s="1"/>
  <c r="CA29" i="6" s="1"/>
  <c r="CK29" i="6" s="1"/>
  <c r="BF187" i="6"/>
  <c r="BQ187" i="6" s="1"/>
  <c r="CA187" i="6" s="1"/>
  <c r="CK187" i="6" s="1"/>
  <c r="BG185" i="6"/>
  <c r="BR185" i="6" s="1"/>
  <c r="CB185" i="6" s="1"/>
  <c r="CL185" i="6" s="1"/>
  <c r="BF43" i="6"/>
  <c r="BQ43" i="6" s="1"/>
  <c r="CA43" i="6" s="1"/>
  <c r="CK43" i="6" s="1"/>
  <c r="BF88" i="6"/>
  <c r="BQ88" i="6" s="1"/>
  <c r="CA88" i="6" s="1"/>
  <c r="CK88" i="6" s="1"/>
  <c r="BF108" i="6"/>
  <c r="BQ108" i="6" s="1"/>
  <c r="CA108" i="6" s="1"/>
  <c r="CK108" i="6" s="1"/>
  <c r="BF87" i="6"/>
  <c r="BQ87" i="6" s="1"/>
  <c r="CA87" i="6" s="1"/>
  <c r="CK87" i="6" s="1"/>
  <c r="BF90" i="6"/>
  <c r="BQ90" i="6" s="1"/>
  <c r="CA90" i="6" s="1"/>
  <c r="CK90" i="6" s="1"/>
  <c r="BF127" i="6"/>
  <c r="BQ127" i="6" s="1"/>
  <c r="CA127" i="6" s="1"/>
  <c r="CK127" i="6" s="1"/>
  <c r="BG175" i="6"/>
  <c r="BR175" i="6" s="1"/>
  <c r="CB175" i="6" s="1"/>
  <c r="CL175" i="6" s="1"/>
  <c r="BF144" i="6"/>
  <c r="BQ144" i="6" s="1"/>
  <c r="CA144" i="6" s="1"/>
  <c r="CK144" i="6" s="1"/>
  <c r="BG83" i="6"/>
  <c r="BR83" i="6" s="1"/>
  <c r="CB83" i="6" s="1"/>
  <c r="CL83" i="6" s="1"/>
  <c r="BF123" i="6"/>
  <c r="BQ123" i="6" s="1"/>
  <c r="CA123" i="6" s="1"/>
  <c r="CK123" i="6" s="1"/>
  <c r="BF170" i="6"/>
  <c r="BQ170" i="6" s="1"/>
  <c r="CA170" i="6" s="1"/>
  <c r="CK170" i="6" s="1"/>
  <c r="BG82" i="6"/>
  <c r="BR82" i="6" s="1"/>
  <c r="CB82" i="6" s="1"/>
  <c r="CL82" i="6" s="1"/>
  <c r="BF73" i="6"/>
  <c r="BQ73" i="6" s="1"/>
  <c r="CA73" i="6" s="1"/>
  <c r="CK73" i="6" s="1"/>
  <c r="BG179" i="6"/>
  <c r="BR179" i="6" s="1"/>
  <c r="CB179" i="6" s="1"/>
  <c r="CL179" i="6" s="1"/>
  <c r="BF184" i="6"/>
  <c r="BQ184" i="6" s="1"/>
  <c r="CA184" i="6" s="1"/>
  <c r="CK184" i="6" s="1"/>
  <c r="BG81" i="6"/>
  <c r="BR81" i="6" s="1"/>
  <c r="CB81" i="6" s="1"/>
  <c r="CL81" i="6" s="1"/>
  <c r="BF113" i="6"/>
  <c r="BQ113" i="6" s="1"/>
  <c r="CA113" i="6" s="1"/>
  <c r="CK113" i="6" s="1"/>
  <c r="BF53" i="6"/>
  <c r="BQ53" i="6" s="1"/>
  <c r="CA53" i="6" s="1"/>
  <c r="CK53" i="6" s="1"/>
  <c r="BF148" i="6"/>
  <c r="BQ148" i="6" s="1"/>
  <c r="CA148" i="6" s="1"/>
  <c r="CK148" i="6" s="1"/>
  <c r="BF157" i="6"/>
  <c r="BQ157" i="6" s="1"/>
  <c r="CA157" i="6" s="1"/>
  <c r="CK157" i="6" s="1"/>
  <c r="BF31" i="6"/>
  <c r="BQ31" i="6" s="1"/>
  <c r="CA31" i="6" s="1"/>
  <c r="CK31" i="6" s="1"/>
  <c r="BF94" i="6"/>
  <c r="BQ94" i="6" s="1"/>
  <c r="CA94" i="6" s="1"/>
  <c r="CK94" i="6" s="1"/>
  <c r="BF75" i="6"/>
  <c r="BQ75" i="6" s="1"/>
  <c r="CA75" i="6" s="1"/>
  <c r="CK75" i="6" s="1"/>
  <c r="BF130" i="6"/>
  <c r="BQ130" i="6" s="1"/>
  <c r="CA130" i="6" s="1"/>
  <c r="CK130" i="6" s="1"/>
  <c r="BF142" i="6"/>
  <c r="BQ142" i="6" s="1"/>
  <c r="CA142" i="6" s="1"/>
  <c r="CK142" i="6" s="1"/>
  <c r="BF42" i="6"/>
  <c r="BQ42" i="6" s="1"/>
  <c r="CA42" i="6" s="1"/>
  <c r="CK42" i="6" s="1"/>
  <c r="BF149" i="6"/>
  <c r="BQ149" i="6" s="1"/>
  <c r="CA149" i="6" s="1"/>
  <c r="CK149" i="6" s="1"/>
  <c r="BF79" i="6"/>
  <c r="BQ79" i="6" s="1"/>
  <c r="CA79" i="6" s="1"/>
  <c r="CK79" i="6" s="1"/>
  <c r="BF114" i="6"/>
  <c r="BQ114" i="6" s="1"/>
  <c r="CA114" i="6" s="1"/>
  <c r="CK114" i="6" s="1"/>
  <c r="BF166" i="6"/>
  <c r="BQ166" i="6" s="1"/>
  <c r="CA166" i="6" s="1"/>
  <c r="CK166" i="6" s="1"/>
  <c r="BF71" i="6"/>
  <c r="BQ71" i="6" s="1"/>
  <c r="CA71" i="6" s="1"/>
  <c r="CK71" i="6" s="1"/>
  <c r="BF101" i="6"/>
  <c r="BQ101" i="6" s="1"/>
  <c r="CA101" i="6" s="1"/>
  <c r="CK101" i="6" s="1"/>
  <c r="BF55" i="6"/>
  <c r="BQ55" i="6" s="1"/>
  <c r="CA55" i="6" s="1"/>
  <c r="CK55" i="6" s="1"/>
  <c r="BF97" i="6"/>
  <c r="BQ97" i="6" s="1"/>
  <c r="CA97" i="6" s="1"/>
  <c r="CK97" i="6" s="1"/>
  <c r="BF180" i="6"/>
  <c r="BQ180" i="6" s="1"/>
  <c r="CA180" i="6" s="1"/>
  <c r="CK180" i="6" s="1"/>
  <c r="BF194" i="6"/>
  <c r="BQ194" i="6" s="1"/>
  <c r="CA194" i="6" s="1"/>
  <c r="CK194" i="6" s="1"/>
  <c r="BF84" i="6"/>
  <c r="BQ84" i="6" s="1"/>
  <c r="CA84" i="6" s="1"/>
  <c r="CK84" i="6" s="1"/>
  <c r="BF49" i="6"/>
  <c r="BQ49" i="6" s="1"/>
  <c r="CA49" i="6" s="1"/>
  <c r="CK49" i="6" s="1"/>
  <c r="BF134" i="6"/>
  <c r="BQ134" i="6" s="1"/>
  <c r="CA134" i="6" s="1"/>
  <c r="CK134" i="6" s="1"/>
  <c r="BF159" i="6"/>
  <c r="BQ159" i="6" s="1"/>
  <c r="CA159" i="6" s="1"/>
  <c r="CK159" i="6" s="1"/>
  <c r="BF77" i="6"/>
  <c r="BQ77" i="6" s="1"/>
  <c r="CA77" i="6" s="1"/>
  <c r="CK77" i="6" s="1"/>
  <c r="BF115" i="6"/>
  <c r="BQ115" i="6" s="1"/>
  <c r="CA115" i="6" s="1"/>
  <c r="CK115" i="6" s="1"/>
  <c r="BF44" i="6"/>
  <c r="BQ44" i="6" s="1"/>
  <c r="CA44" i="6" s="1"/>
  <c r="CK44" i="6" s="1"/>
  <c r="BF120" i="6"/>
  <c r="BQ120" i="6" s="1"/>
  <c r="CA120" i="6" s="1"/>
  <c r="CK120" i="6" s="1"/>
  <c r="BF76" i="6"/>
  <c r="BQ76" i="6" s="1"/>
  <c r="CA76" i="6" s="1"/>
  <c r="CK76" i="6" s="1"/>
  <c r="BF118" i="6"/>
  <c r="BQ118" i="6" s="1"/>
  <c r="CA118" i="6" s="1"/>
  <c r="CK118" i="6" s="1"/>
  <c r="BH145" i="6"/>
  <c r="BS145" i="6" s="1"/>
  <c r="CC145" i="6" s="1"/>
  <c r="CM145" i="6" s="1"/>
  <c r="BG57" i="6"/>
  <c r="BR57" i="6" s="1"/>
  <c r="CB57" i="6" s="1"/>
  <c r="CL57" i="6" s="1"/>
  <c r="BF172" i="6"/>
  <c r="BQ172" i="6" s="1"/>
  <c r="CA172" i="6" s="1"/>
  <c r="CK172" i="6" s="1"/>
  <c r="BF163" i="6"/>
  <c r="BQ163" i="6" s="1"/>
  <c r="CA163" i="6" s="1"/>
  <c r="CK163" i="6" s="1"/>
  <c r="BF158" i="6"/>
  <c r="BQ158" i="6" s="1"/>
  <c r="CA158" i="6" s="1"/>
  <c r="CK158" i="6" s="1"/>
  <c r="AG17" i="6"/>
  <c r="AI27" i="6"/>
  <c r="AP27" i="6" s="1"/>
  <c r="AW98" i="8" l="1"/>
  <c r="AX98" i="8" s="1"/>
  <c r="AY98" i="8" s="1"/>
  <c r="AZ98" i="8" s="1"/>
  <c r="AW142" i="8"/>
  <c r="BO142" i="8"/>
  <c r="AW150" i="8"/>
  <c r="BO150" i="8"/>
  <c r="AW128" i="8"/>
  <c r="BO128" i="8"/>
  <c r="AW78" i="8"/>
  <c r="BO78" i="8"/>
  <c r="AW171" i="8"/>
  <c r="BO171" i="8"/>
  <c r="AW53" i="8"/>
  <c r="BO53" i="8"/>
  <c r="AW126" i="8"/>
  <c r="BO126" i="8"/>
  <c r="AW143" i="8"/>
  <c r="BO143" i="8"/>
  <c r="AW116" i="8"/>
  <c r="BO116" i="8"/>
  <c r="AW146" i="8"/>
  <c r="BO146" i="8"/>
  <c r="AW148" i="8"/>
  <c r="BO148" i="8"/>
  <c r="AW51" i="8"/>
  <c r="BO51" i="8"/>
  <c r="AW122" i="8"/>
  <c r="BO122" i="8"/>
  <c r="AX69" i="8"/>
  <c r="AY69" i="8" s="1"/>
  <c r="AZ69" i="8" s="1"/>
  <c r="BZ69" i="8"/>
  <c r="CJ69" i="8" s="1"/>
  <c r="CT69" i="8" s="1"/>
  <c r="BP69" i="8" s="1"/>
  <c r="AX107" i="8"/>
  <c r="AY107" i="8" s="1"/>
  <c r="AZ107" i="8" s="1"/>
  <c r="BZ107" i="8"/>
  <c r="CJ107" i="8" s="1"/>
  <c r="CT107" i="8" s="1"/>
  <c r="BP107" i="8" s="1"/>
  <c r="AX117" i="8"/>
  <c r="AY117" i="8" s="1"/>
  <c r="AZ117" i="8" s="1"/>
  <c r="BZ117" i="8"/>
  <c r="CJ117" i="8" s="1"/>
  <c r="CT117" i="8" s="1"/>
  <c r="BP117" i="8" s="1"/>
  <c r="CA117" i="8" s="1"/>
  <c r="CK117" i="8" s="1"/>
  <c r="CU117" i="8" s="1"/>
  <c r="AX118" i="8"/>
  <c r="AY118" i="8" s="1"/>
  <c r="AZ118" i="8" s="1"/>
  <c r="BZ118" i="8"/>
  <c r="CJ118" i="8" s="1"/>
  <c r="CT118" i="8" s="1"/>
  <c r="BP118" i="8" s="1"/>
  <c r="AW133" i="8"/>
  <c r="BO133" i="8"/>
  <c r="AW145" i="8"/>
  <c r="BO145" i="8"/>
  <c r="AX195" i="8"/>
  <c r="AY195" i="8" s="1"/>
  <c r="AZ195" i="8" s="1"/>
  <c r="BZ195" i="8"/>
  <c r="CJ195" i="8" s="1"/>
  <c r="CT195" i="8" s="1"/>
  <c r="BP195" i="8" s="1"/>
  <c r="AW105" i="8"/>
  <c r="BO105" i="8"/>
  <c r="AX55" i="8"/>
  <c r="AY55" i="8" s="1"/>
  <c r="AZ55" i="8" s="1"/>
  <c r="BZ55" i="8"/>
  <c r="CJ55" i="8" s="1"/>
  <c r="CT55" i="8" s="1"/>
  <c r="BP55" i="8" s="1"/>
  <c r="CA55" i="8" s="1"/>
  <c r="AX92" i="8"/>
  <c r="AY92" i="8" s="1"/>
  <c r="AZ92" i="8" s="1"/>
  <c r="BZ92" i="8"/>
  <c r="CJ92" i="8" s="1"/>
  <c r="CT92" i="8" s="1"/>
  <c r="BP92" i="8" s="1"/>
  <c r="AW177" i="8"/>
  <c r="BO177" i="8"/>
  <c r="AW191" i="8"/>
  <c r="BO191" i="8"/>
  <c r="AX59" i="8"/>
  <c r="AY59" i="8" s="1"/>
  <c r="AZ59" i="8" s="1"/>
  <c r="BZ59" i="8"/>
  <c r="CJ59" i="8" s="1"/>
  <c r="CT59" i="8" s="1"/>
  <c r="BP59" i="8" s="1"/>
  <c r="CA59" i="8" s="1"/>
  <c r="CK59" i="8" s="1"/>
  <c r="CU59" i="8" s="1"/>
  <c r="BQ59" i="8" s="1"/>
  <c r="AX94" i="8"/>
  <c r="AY94" i="8" s="1"/>
  <c r="AZ94" i="8" s="1"/>
  <c r="BZ94" i="8"/>
  <c r="CJ94" i="8" s="1"/>
  <c r="CT94" i="8" s="1"/>
  <c r="BP94" i="8" s="1"/>
  <c r="CA94" i="8" s="1"/>
  <c r="AW73" i="8"/>
  <c r="BO73" i="8"/>
  <c r="AW63" i="8"/>
  <c r="BO63" i="8"/>
  <c r="AW113" i="8"/>
  <c r="BO113" i="8"/>
  <c r="AW132" i="8"/>
  <c r="BO132" i="8"/>
  <c r="AW182" i="8"/>
  <c r="BO182" i="8"/>
  <c r="CK179" i="8"/>
  <c r="CU179" i="8" s="1"/>
  <c r="BQ179" i="8" s="1"/>
  <c r="CB179" i="8" s="1"/>
  <c r="AW181" i="8"/>
  <c r="BO181" i="8"/>
  <c r="AW164" i="8"/>
  <c r="BO164" i="8"/>
  <c r="AW43" i="8"/>
  <c r="BO43" i="8"/>
  <c r="AW30" i="8"/>
  <c r="BO30" i="8"/>
  <c r="AW42" i="8"/>
  <c r="BO42" i="8"/>
  <c r="AW189" i="8"/>
  <c r="BO189" i="8"/>
  <c r="AW44" i="8"/>
  <c r="BO44" i="8"/>
  <c r="AW28" i="8"/>
  <c r="BO28" i="8"/>
  <c r="AW144" i="8"/>
  <c r="BO144" i="8"/>
  <c r="AW165" i="8"/>
  <c r="BO165" i="8"/>
  <c r="AW85" i="8"/>
  <c r="BO85" i="8"/>
  <c r="AW34" i="8"/>
  <c r="BO34" i="8"/>
  <c r="AW163" i="8"/>
  <c r="BO163" i="8"/>
  <c r="AX54" i="8"/>
  <c r="AY54" i="8" s="1"/>
  <c r="AZ54" i="8" s="1"/>
  <c r="BZ54" i="8"/>
  <c r="CJ54" i="8" s="1"/>
  <c r="CT54" i="8" s="1"/>
  <c r="BP54" i="8" s="1"/>
  <c r="AX101" i="8"/>
  <c r="AY101" i="8" s="1"/>
  <c r="AZ101" i="8" s="1"/>
  <c r="BZ101" i="8"/>
  <c r="CJ101" i="8" s="1"/>
  <c r="CT101" i="8" s="1"/>
  <c r="BP101" i="8" s="1"/>
  <c r="AW41" i="8"/>
  <c r="BO41" i="8"/>
  <c r="AW86" i="8"/>
  <c r="BO86" i="8"/>
  <c r="AW173" i="8"/>
  <c r="BO173" i="8"/>
  <c r="AX178" i="8"/>
  <c r="AY178" i="8" s="1"/>
  <c r="AZ178" i="8" s="1"/>
  <c r="BZ178" i="8"/>
  <c r="CJ178" i="8" s="1"/>
  <c r="CT178" i="8" s="1"/>
  <c r="BP178" i="8" s="1"/>
  <c r="AX56" i="8"/>
  <c r="AY56" i="8" s="1"/>
  <c r="AZ56" i="8" s="1"/>
  <c r="BZ56" i="8"/>
  <c r="CJ56" i="8" s="1"/>
  <c r="CT56" i="8" s="1"/>
  <c r="BP56" i="8" s="1"/>
  <c r="AW66" i="8"/>
  <c r="BO66" i="8"/>
  <c r="AW138" i="8"/>
  <c r="BO138" i="8"/>
  <c r="AX36" i="8"/>
  <c r="AY36" i="8" s="1"/>
  <c r="AZ36" i="8" s="1"/>
  <c r="BZ36" i="8"/>
  <c r="CJ36" i="8" s="1"/>
  <c r="CT36" i="8" s="1"/>
  <c r="BP36" i="8" s="1"/>
  <c r="AX166" i="8"/>
  <c r="AY166" i="8" s="1"/>
  <c r="AZ166" i="8" s="1"/>
  <c r="BZ166" i="8"/>
  <c r="CJ166" i="8" s="1"/>
  <c r="CT166" i="8" s="1"/>
  <c r="BP166" i="8" s="1"/>
  <c r="CA166" i="8" s="1"/>
  <c r="AX81" i="8"/>
  <c r="AY81" i="8" s="1"/>
  <c r="AZ81" i="8" s="1"/>
  <c r="BZ81" i="8"/>
  <c r="CJ81" i="8" s="1"/>
  <c r="CT81" i="8" s="1"/>
  <c r="BP81" i="8" s="1"/>
  <c r="CA81" i="8" s="1"/>
  <c r="AW38" i="8"/>
  <c r="AW60" i="8"/>
  <c r="AW109" i="8"/>
  <c r="AW90" i="8"/>
  <c r="AW50" i="8"/>
  <c r="AW29" i="8"/>
  <c r="AW176" i="8"/>
  <c r="AW168" i="8"/>
  <c r="AW127" i="8"/>
  <c r="AW77" i="8"/>
  <c r="AW82" i="8"/>
  <c r="AW100" i="8"/>
  <c r="AW57" i="8"/>
  <c r="AW114" i="8"/>
  <c r="AW124" i="8"/>
  <c r="AW84" i="8"/>
  <c r="AW131" i="8"/>
  <c r="AW58" i="8"/>
  <c r="AW167" i="8"/>
  <c r="AW123" i="8"/>
  <c r="AW136" i="8"/>
  <c r="AW137" i="8"/>
  <c r="AW95" i="8"/>
  <c r="AW102" i="8"/>
  <c r="AW155" i="8"/>
  <c r="AW99" i="8"/>
  <c r="AW120" i="8"/>
  <c r="AW190" i="8"/>
  <c r="AW130" i="8"/>
  <c r="AW72" i="8"/>
  <c r="AW48" i="8"/>
  <c r="AW169" i="8"/>
  <c r="AW47" i="8"/>
  <c r="AW188" i="8"/>
  <c r="AW33" i="8"/>
  <c r="AW175" i="8"/>
  <c r="AW159" i="8"/>
  <c r="AW76" i="8"/>
  <c r="AW134" i="8"/>
  <c r="AW103" i="8"/>
  <c r="AW68" i="8"/>
  <c r="AW141" i="8"/>
  <c r="AW140" i="8"/>
  <c r="AW70" i="8"/>
  <c r="AW129" i="8"/>
  <c r="AW170" i="8"/>
  <c r="AW193" i="8"/>
  <c r="AW104" i="8"/>
  <c r="AW154" i="8"/>
  <c r="AW180" i="8"/>
  <c r="AW39" i="8"/>
  <c r="AW88" i="8"/>
  <c r="AW40" i="8"/>
  <c r="AW91" i="8"/>
  <c r="AW153" i="8"/>
  <c r="AW162" i="8"/>
  <c r="AW174" i="8"/>
  <c r="AW149" i="8"/>
  <c r="AW187" i="8"/>
  <c r="AW186" i="8"/>
  <c r="AW184" i="8"/>
  <c r="AW111" i="8"/>
  <c r="AW183" i="8"/>
  <c r="AW96" i="8"/>
  <c r="AW83" i="8"/>
  <c r="AW119" i="8"/>
  <c r="AW112" i="8"/>
  <c r="AW64" i="8"/>
  <c r="AW139" i="8"/>
  <c r="AW185" i="8"/>
  <c r="AW135" i="8"/>
  <c r="AW89" i="8"/>
  <c r="AW45" i="8"/>
  <c r="AW74" i="8"/>
  <c r="AW32" i="8"/>
  <c r="AW192" i="8"/>
  <c r="AW46" i="8"/>
  <c r="AW52" i="8"/>
  <c r="AW147" i="8"/>
  <c r="AW35" i="8"/>
  <c r="AW31" i="8"/>
  <c r="AW125" i="8"/>
  <c r="AW161" i="8"/>
  <c r="AW49" i="8"/>
  <c r="AW97" i="8"/>
  <c r="AW75" i="8"/>
  <c r="AW79" i="8"/>
  <c r="AW160" i="8"/>
  <c r="AW71" i="8"/>
  <c r="AW106" i="8"/>
  <c r="AW156" i="8"/>
  <c r="AW110" i="8"/>
  <c r="AW108" i="8"/>
  <c r="AW93" i="8"/>
  <c r="AW151" i="8"/>
  <c r="AW80" i="8"/>
  <c r="AW157" i="8"/>
  <c r="AW37" i="8"/>
  <c r="AW172" i="8"/>
  <c r="AW158" i="8"/>
  <c r="AW87" i="8"/>
  <c r="AW65" i="8"/>
  <c r="AW67" i="8"/>
  <c r="AW194" i="8"/>
  <c r="AW121" i="8"/>
  <c r="AW62" i="8"/>
  <c r="AW115" i="8"/>
  <c r="AP17" i="8"/>
  <c r="AW152" i="8"/>
  <c r="AW61" i="8"/>
  <c r="CM116" i="6"/>
  <c r="BI116" i="6" s="1"/>
  <c r="BT116" i="6" s="1"/>
  <c r="CD116" i="6" s="1"/>
  <c r="CN116" i="6" s="1"/>
  <c r="BJ116" i="6" s="1"/>
  <c r="BU116" i="6" s="1"/>
  <c r="CE116" i="6" s="1"/>
  <c r="CO116" i="6" s="1"/>
  <c r="BK116" i="6" s="1"/>
  <c r="CM61" i="6"/>
  <c r="BI61" i="6" s="1"/>
  <c r="BT61" i="6" s="1"/>
  <c r="CD61" i="6" s="1"/>
  <c r="CN61" i="6" s="1"/>
  <c r="BJ61" i="6" s="1"/>
  <c r="BU61" i="6" s="1"/>
  <c r="CE61" i="6" s="1"/>
  <c r="CN59" i="6"/>
  <c r="BJ59" i="6" s="1"/>
  <c r="BU59" i="6" s="1"/>
  <c r="CE59" i="6" s="1"/>
  <c r="BJ124" i="6"/>
  <c r="BU124" i="6" s="1"/>
  <c r="CE124" i="6" s="1"/>
  <c r="CN124" i="6"/>
  <c r="CL151" i="6"/>
  <c r="BH151" i="6" s="1"/>
  <c r="BS151" i="6" s="1"/>
  <c r="CC151" i="6" s="1"/>
  <c r="CM151" i="6" s="1"/>
  <c r="BI151" i="6" s="1"/>
  <c r="BT151" i="6" s="1"/>
  <c r="CD151" i="6" s="1"/>
  <c r="CN151" i="6" s="1"/>
  <c r="CL181" i="6"/>
  <c r="BH181" i="6" s="1"/>
  <c r="BS181" i="6" s="1"/>
  <c r="CC181" i="6" s="1"/>
  <c r="CM181" i="6" s="1"/>
  <c r="BI181" i="6" s="1"/>
  <c r="BT181" i="6" s="1"/>
  <c r="CD181" i="6" s="1"/>
  <c r="CN181" i="6" s="1"/>
  <c r="CL33" i="6"/>
  <c r="BH33" i="6" s="1"/>
  <c r="BS33" i="6" s="1"/>
  <c r="CC33" i="6" s="1"/>
  <c r="CM33" i="6" s="1"/>
  <c r="BI33" i="6" s="1"/>
  <c r="BT33" i="6" s="1"/>
  <c r="CD33" i="6" s="1"/>
  <c r="CL156" i="6"/>
  <c r="BH156" i="6" s="1"/>
  <c r="BS156" i="6" s="1"/>
  <c r="CC156" i="6" s="1"/>
  <c r="CM126" i="6"/>
  <c r="BI126" i="6" s="1"/>
  <c r="BT126" i="6" s="1"/>
  <c r="CD126" i="6" s="1"/>
  <c r="CN126" i="6" s="1"/>
  <c r="BJ126" i="6" s="1"/>
  <c r="BU126" i="6" s="1"/>
  <c r="CE126" i="6" s="1"/>
  <c r="CO126" i="6" s="1"/>
  <c r="BK126" i="6" s="1"/>
  <c r="BV126" i="6" s="1"/>
  <c r="CL152" i="6"/>
  <c r="BH152" i="6" s="1"/>
  <c r="BS152" i="6" s="1"/>
  <c r="CC152" i="6" s="1"/>
  <c r="CL92" i="6"/>
  <c r="BH92" i="6" s="1"/>
  <c r="BS92" i="6" s="1"/>
  <c r="CC92" i="6" s="1"/>
  <c r="CM92" i="6" s="1"/>
  <c r="BI92" i="6" s="1"/>
  <c r="BT92" i="6" s="1"/>
  <c r="CD92" i="6" s="1"/>
  <c r="CL100" i="6"/>
  <c r="BH100" i="6" s="1"/>
  <c r="BS100" i="6" s="1"/>
  <c r="CC100" i="6" s="1"/>
  <c r="CL150" i="6"/>
  <c r="BH150" i="6" s="1"/>
  <c r="BS150" i="6" s="1"/>
  <c r="CC150" i="6" s="1"/>
  <c r="CM150" i="6" s="1"/>
  <c r="BI150" i="6" s="1"/>
  <c r="BT150" i="6" s="1"/>
  <c r="CD150" i="6" s="1"/>
  <c r="CN150" i="6" s="1"/>
  <c r="CL143" i="6"/>
  <c r="BH143" i="6" s="1"/>
  <c r="BS143" i="6" s="1"/>
  <c r="CC143" i="6" s="1"/>
  <c r="CL104" i="6"/>
  <c r="BH104" i="6" s="1"/>
  <c r="BS104" i="6" s="1"/>
  <c r="CC104" i="6" s="1"/>
  <c r="CL72" i="6"/>
  <c r="BH72" i="6" s="1"/>
  <c r="BS72" i="6" s="1"/>
  <c r="CC72" i="6" s="1"/>
  <c r="CM72" i="6" s="1"/>
  <c r="BI72" i="6" s="1"/>
  <c r="BT72" i="6" s="1"/>
  <c r="CD72" i="6" s="1"/>
  <c r="CN72" i="6" s="1"/>
  <c r="CL131" i="6"/>
  <c r="BH131" i="6" s="1"/>
  <c r="BS131" i="6" s="1"/>
  <c r="CC131" i="6" s="1"/>
  <c r="CM131" i="6" s="1"/>
  <c r="BI131" i="6" s="1"/>
  <c r="BT131" i="6" s="1"/>
  <c r="CD131" i="6" s="1"/>
  <c r="CN131" i="6" s="1"/>
  <c r="BG94" i="6"/>
  <c r="BR94" i="6" s="1"/>
  <c r="CB94" i="6" s="1"/>
  <c r="BG123" i="6"/>
  <c r="BR123" i="6" s="1"/>
  <c r="CB123" i="6" s="1"/>
  <c r="BG194" i="6"/>
  <c r="BR194" i="6" s="1"/>
  <c r="CB194" i="6" s="1"/>
  <c r="BG166" i="6"/>
  <c r="BR166" i="6" s="1"/>
  <c r="CB166" i="6" s="1"/>
  <c r="BG142" i="6"/>
  <c r="BR142" i="6" s="1"/>
  <c r="CB142" i="6" s="1"/>
  <c r="BG148" i="6"/>
  <c r="BR148" i="6" s="1"/>
  <c r="CB148" i="6" s="1"/>
  <c r="BG170" i="6"/>
  <c r="BR170" i="6" s="1"/>
  <c r="CB170" i="6" s="1"/>
  <c r="BG108" i="6"/>
  <c r="BR108" i="6" s="1"/>
  <c r="CB108" i="6" s="1"/>
  <c r="BG162" i="6"/>
  <c r="BR162" i="6" s="1"/>
  <c r="CB162" i="6" s="1"/>
  <c r="BG52" i="6"/>
  <c r="BR52" i="6" s="1"/>
  <c r="CB52" i="6" s="1"/>
  <c r="BG62" i="6"/>
  <c r="BR62" i="6" s="1"/>
  <c r="CB62" i="6" s="1"/>
  <c r="BG34" i="6"/>
  <c r="BR34" i="6" s="1"/>
  <c r="CB34" i="6" s="1"/>
  <c r="BG141" i="6"/>
  <c r="BR141" i="6" s="1"/>
  <c r="CB141" i="6" s="1"/>
  <c r="BG118" i="6"/>
  <c r="BR118" i="6" s="1"/>
  <c r="CB118" i="6" s="1"/>
  <c r="BG114" i="6"/>
  <c r="BR114" i="6" s="1"/>
  <c r="CB114" i="6" s="1"/>
  <c r="BG75" i="6"/>
  <c r="BR75" i="6" s="1"/>
  <c r="CB75" i="6" s="1"/>
  <c r="BG53" i="6"/>
  <c r="BR53" i="6" s="1"/>
  <c r="CB53" i="6" s="1"/>
  <c r="BG43" i="6"/>
  <c r="BR43" i="6" s="1"/>
  <c r="CB43" i="6" s="1"/>
  <c r="BG96" i="6"/>
  <c r="BR96" i="6" s="1"/>
  <c r="CB96" i="6" s="1"/>
  <c r="BG93" i="6"/>
  <c r="BR93" i="6" s="1"/>
  <c r="CB93" i="6" s="1"/>
  <c r="BG130" i="6"/>
  <c r="BR130" i="6" s="1"/>
  <c r="CB130" i="6" s="1"/>
  <c r="BG107" i="6"/>
  <c r="BR107" i="6" s="1"/>
  <c r="CB107" i="6" s="1"/>
  <c r="BG158" i="6"/>
  <c r="BR158" i="6" s="1"/>
  <c r="CB158" i="6" s="1"/>
  <c r="BG37" i="6"/>
  <c r="BR37" i="6" s="1"/>
  <c r="CB37" i="6" s="1"/>
  <c r="BG99" i="6"/>
  <c r="BR99" i="6" s="1"/>
  <c r="CB99" i="6" s="1"/>
  <c r="BG121" i="6"/>
  <c r="BR121" i="6" s="1"/>
  <c r="CB121" i="6" s="1"/>
  <c r="BG36" i="6"/>
  <c r="BR36" i="6" s="1"/>
  <c r="CB36" i="6" s="1"/>
  <c r="BG120" i="6"/>
  <c r="BR120" i="6" s="1"/>
  <c r="CB120" i="6" s="1"/>
  <c r="BG49" i="6"/>
  <c r="BR49" i="6" s="1"/>
  <c r="CB49" i="6" s="1"/>
  <c r="BG97" i="6"/>
  <c r="BR97" i="6" s="1"/>
  <c r="CB97" i="6" s="1"/>
  <c r="BG41" i="6"/>
  <c r="BR41" i="6" s="1"/>
  <c r="CB41" i="6" s="1"/>
  <c r="BG140" i="6"/>
  <c r="BR140" i="6" s="1"/>
  <c r="CB140" i="6" s="1"/>
  <c r="BG74" i="6"/>
  <c r="BR74" i="6" s="1"/>
  <c r="CB74" i="6" s="1"/>
  <c r="BG189" i="6"/>
  <c r="BR189" i="6" s="1"/>
  <c r="CB189" i="6" s="1"/>
  <c r="BG110" i="6"/>
  <c r="BR110" i="6" s="1"/>
  <c r="CB110" i="6" s="1"/>
  <c r="BG125" i="6"/>
  <c r="BR125" i="6" s="1"/>
  <c r="CB125" i="6" s="1"/>
  <c r="BG172" i="6"/>
  <c r="BR172" i="6" s="1"/>
  <c r="CB172" i="6" s="1"/>
  <c r="BG73" i="6"/>
  <c r="BR73" i="6" s="1"/>
  <c r="CB73" i="6" s="1"/>
  <c r="BG29" i="6"/>
  <c r="BR29" i="6" s="1"/>
  <c r="CB29" i="6" s="1"/>
  <c r="BG47" i="6"/>
  <c r="BR47" i="6" s="1"/>
  <c r="CB47" i="6" s="1"/>
  <c r="BG64" i="6"/>
  <c r="BR64" i="6" s="1"/>
  <c r="CB64" i="6" s="1"/>
  <c r="BG86" i="6"/>
  <c r="BR86" i="6" s="1"/>
  <c r="CB86" i="6" s="1"/>
  <c r="BG88" i="6"/>
  <c r="BR88" i="6" s="1"/>
  <c r="CB88" i="6" s="1"/>
  <c r="BG149" i="6"/>
  <c r="BR149" i="6" s="1"/>
  <c r="CB149" i="6" s="1"/>
  <c r="BG90" i="6"/>
  <c r="BR90" i="6" s="1"/>
  <c r="CB90" i="6" s="1"/>
  <c r="BG183" i="6"/>
  <c r="BR183" i="6" s="1"/>
  <c r="CB183" i="6" s="1"/>
  <c r="BG98" i="6"/>
  <c r="BR98" i="6" s="1"/>
  <c r="CB98" i="6" s="1"/>
  <c r="BG106" i="6"/>
  <c r="BR106" i="6" s="1"/>
  <c r="CB106" i="6" s="1"/>
  <c r="BG112" i="6"/>
  <c r="BR112" i="6" s="1"/>
  <c r="CB112" i="6" s="1"/>
  <c r="BG89" i="6"/>
  <c r="BR89" i="6" s="1"/>
  <c r="CB89" i="6" s="1"/>
  <c r="BG84" i="6"/>
  <c r="BR84" i="6" s="1"/>
  <c r="CB84" i="6" s="1"/>
  <c r="BG87" i="6"/>
  <c r="BR87" i="6" s="1"/>
  <c r="CB87" i="6" s="1"/>
  <c r="BG147" i="6"/>
  <c r="BR147" i="6" s="1"/>
  <c r="CB147" i="6" s="1"/>
  <c r="BG174" i="6"/>
  <c r="BR174" i="6" s="1"/>
  <c r="CB174" i="6" s="1"/>
  <c r="BG31" i="6"/>
  <c r="BR31" i="6" s="1"/>
  <c r="CB31" i="6" s="1"/>
  <c r="BJ154" i="6"/>
  <c r="BU154" i="6" s="1"/>
  <c r="CE154" i="6" s="1"/>
  <c r="CO154" i="6" s="1"/>
  <c r="BH57" i="6"/>
  <c r="BS57" i="6" s="1"/>
  <c r="CC57" i="6" s="1"/>
  <c r="BH175" i="6"/>
  <c r="BS175" i="6" s="1"/>
  <c r="CC175" i="6" s="1"/>
  <c r="CM175" i="6" s="1"/>
  <c r="BI122" i="6"/>
  <c r="BT122" i="6" s="1"/>
  <c r="CD122" i="6" s="1"/>
  <c r="CN122" i="6" s="1"/>
  <c r="BH78" i="6"/>
  <c r="BS78" i="6" s="1"/>
  <c r="CC78" i="6" s="1"/>
  <c r="CM78" i="6" s="1"/>
  <c r="BH81" i="6"/>
  <c r="BS81" i="6" s="1"/>
  <c r="CC81" i="6" s="1"/>
  <c r="BJ136" i="6"/>
  <c r="BU136" i="6" s="1"/>
  <c r="CE136" i="6" s="1"/>
  <c r="BH80" i="6"/>
  <c r="BS80" i="6" s="1"/>
  <c r="CC80" i="6" s="1"/>
  <c r="CM80" i="6" s="1"/>
  <c r="BH82" i="6"/>
  <c r="BS82" i="6" s="1"/>
  <c r="CC82" i="6" s="1"/>
  <c r="CM82" i="6" s="1"/>
  <c r="BJ146" i="6"/>
  <c r="BU146" i="6" s="1"/>
  <c r="CE146" i="6" s="1"/>
  <c r="BH66" i="6"/>
  <c r="BS66" i="6" s="1"/>
  <c r="CC66" i="6" s="1"/>
  <c r="CM66" i="6" s="1"/>
  <c r="BI145" i="6"/>
  <c r="BT145" i="6" s="1"/>
  <c r="CD145" i="6" s="1"/>
  <c r="BH46" i="6"/>
  <c r="BS46" i="6" s="1"/>
  <c r="CC46" i="6" s="1"/>
  <c r="BH179" i="6"/>
  <c r="BS179" i="6" s="1"/>
  <c r="CC179" i="6" s="1"/>
  <c r="CM179" i="6" s="1"/>
  <c r="BH193" i="6"/>
  <c r="BS193" i="6" s="1"/>
  <c r="CC193" i="6" s="1"/>
  <c r="CM193" i="6" s="1"/>
  <c r="BH35" i="6"/>
  <c r="BS35" i="6" s="1"/>
  <c r="CC35" i="6" s="1"/>
  <c r="CM35" i="6" s="1"/>
  <c r="CA135" i="6"/>
  <c r="CK135" i="6" s="1"/>
  <c r="BG191" i="6"/>
  <c r="BR191" i="6" s="1"/>
  <c r="CB191" i="6" s="1"/>
  <c r="CL191" i="6" s="1"/>
  <c r="BG113" i="6"/>
  <c r="BR113" i="6" s="1"/>
  <c r="CB113" i="6" s="1"/>
  <c r="CL113" i="6" s="1"/>
  <c r="BH83" i="6"/>
  <c r="BS83" i="6" s="1"/>
  <c r="CC83" i="6" s="1"/>
  <c r="CM83" i="6" s="1"/>
  <c r="BH132" i="6"/>
  <c r="BS132" i="6" s="1"/>
  <c r="CC132" i="6" s="1"/>
  <c r="CM132" i="6" s="1"/>
  <c r="BG42" i="6"/>
  <c r="BR42" i="6" s="1"/>
  <c r="CB42" i="6" s="1"/>
  <c r="CL42" i="6" s="1"/>
  <c r="BG157" i="6"/>
  <c r="BR157" i="6" s="1"/>
  <c r="CB157" i="6" s="1"/>
  <c r="CL157" i="6" s="1"/>
  <c r="BG133" i="6"/>
  <c r="BR133" i="6" s="1"/>
  <c r="CB133" i="6" s="1"/>
  <c r="CL133" i="6" s="1"/>
  <c r="BH185" i="6"/>
  <c r="BS185" i="6" s="1"/>
  <c r="CC185" i="6" s="1"/>
  <c r="CM185" i="6" s="1"/>
  <c r="BG38" i="6"/>
  <c r="BR38" i="6" s="1"/>
  <c r="CB38" i="6" s="1"/>
  <c r="CL38" i="6" s="1"/>
  <c r="BG180" i="6"/>
  <c r="BR180" i="6" s="1"/>
  <c r="CB180" i="6" s="1"/>
  <c r="CL180" i="6" s="1"/>
  <c r="BG32" i="6"/>
  <c r="BR32" i="6" s="1"/>
  <c r="CB32" i="6" s="1"/>
  <c r="CL32" i="6" s="1"/>
  <c r="BF169" i="6"/>
  <c r="BQ169" i="6" s="1"/>
  <c r="CA169" i="6" s="1"/>
  <c r="CK169" i="6" s="1"/>
  <c r="BF111" i="6"/>
  <c r="BQ111" i="6" s="1"/>
  <c r="CA111" i="6" s="1"/>
  <c r="CK111" i="6" s="1"/>
  <c r="BG55" i="6"/>
  <c r="BR55" i="6" s="1"/>
  <c r="CB55" i="6" s="1"/>
  <c r="CL55" i="6" s="1"/>
  <c r="BF109" i="6"/>
  <c r="BQ109" i="6" s="1"/>
  <c r="CA109" i="6" s="1"/>
  <c r="CK109" i="6" s="1"/>
  <c r="BF182" i="6"/>
  <c r="BQ182" i="6" s="1"/>
  <c r="CA182" i="6" s="1"/>
  <c r="CK182" i="6" s="1"/>
  <c r="BF155" i="6"/>
  <c r="BQ155" i="6" s="1"/>
  <c r="CA155" i="6" s="1"/>
  <c r="CK155" i="6" s="1"/>
  <c r="BF103" i="6"/>
  <c r="BQ103" i="6" s="1"/>
  <c r="CA103" i="6" s="1"/>
  <c r="CK103" i="6" s="1"/>
  <c r="BG187" i="6"/>
  <c r="BR187" i="6" s="1"/>
  <c r="CB187" i="6" s="1"/>
  <c r="CL187" i="6" s="1"/>
  <c r="BF171" i="6"/>
  <c r="BQ171" i="6" s="1"/>
  <c r="CA171" i="6" s="1"/>
  <c r="CK171" i="6" s="1"/>
  <c r="BG165" i="6"/>
  <c r="BR165" i="6" s="1"/>
  <c r="CB165" i="6" s="1"/>
  <c r="CL165" i="6" s="1"/>
  <c r="BF128" i="6"/>
  <c r="BQ128" i="6" s="1"/>
  <c r="CA128" i="6" s="1"/>
  <c r="CK128" i="6" s="1"/>
  <c r="BF69" i="6"/>
  <c r="BQ69" i="6" s="1"/>
  <c r="CA69" i="6" s="1"/>
  <c r="CK69" i="6" s="1"/>
  <c r="BG101" i="6"/>
  <c r="BR101" i="6" s="1"/>
  <c r="CB101" i="6" s="1"/>
  <c r="CL101" i="6" s="1"/>
  <c r="BG79" i="6"/>
  <c r="BR79" i="6" s="1"/>
  <c r="CB79" i="6" s="1"/>
  <c r="CL79" i="6" s="1"/>
  <c r="BG184" i="6"/>
  <c r="BR184" i="6" s="1"/>
  <c r="CB184" i="6" s="1"/>
  <c r="CL184" i="6" s="1"/>
  <c r="BF137" i="6"/>
  <c r="BQ137" i="6" s="1"/>
  <c r="CA137" i="6" s="1"/>
  <c r="CK137" i="6" s="1"/>
  <c r="BF60" i="6"/>
  <c r="BQ60" i="6" s="1"/>
  <c r="CA60" i="6" s="1"/>
  <c r="CK60" i="6" s="1"/>
  <c r="BF85" i="6"/>
  <c r="BQ85" i="6" s="1"/>
  <c r="CA85" i="6" s="1"/>
  <c r="CK85" i="6" s="1"/>
  <c r="BG159" i="6"/>
  <c r="BR159" i="6" s="1"/>
  <c r="CB159" i="6" s="1"/>
  <c r="CL159" i="6" s="1"/>
  <c r="BF153" i="6"/>
  <c r="BQ153" i="6" s="1"/>
  <c r="CA153" i="6" s="1"/>
  <c r="CK153" i="6" s="1"/>
  <c r="BG144" i="6"/>
  <c r="BR144" i="6" s="1"/>
  <c r="CB144" i="6" s="1"/>
  <c r="CL144" i="6" s="1"/>
  <c r="BF192" i="6"/>
  <c r="BQ192" i="6" s="1"/>
  <c r="CA192" i="6" s="1"/>
  <c r="CK192" i="6" s="1"/>
  <c r="BF67" i="6"/>
  <c r="BQ67" i="6" s="1"/>
  <c r="CA67" i="6" s="1"/>
  <c r="CK67" i="6" s="1"/>
  <c r="BF173" i="6"/>
  <c r="BQ173" i="6" s="1"/>
  <c r="CA173" i="6" s="1"/>
  <c r="CK173" i="6" s="1"/>
  <c r="BG190" i="6"/>
  <c r="BR190" i="6" s="1"/>
  <c r="CB190" i="6" s="1"/>
  <c r="CL190" i="6" s="1"/>
  <c r="BG95" i="6"/>
  <c r="BR95" i="6" s="1"/>
  <c r="CB95" i="6" s="1"/>
  <c r="CL95" i="6" s="1"/>
  <c r="BG186" i="6"/>
  <c r="BR186" i="6" s="1"/>
  <c r="CB186" i="6" s="1"/>
  <c r="CL186" i="6" s="1"/>
  <c r="BG134" i="6"/>
  <c r="BR134" i="6" s="1"/>
  <c r="CB134" i="6" s="1"/>
  <c r="CL134" i="6" s="1"/>
  <c r="BF167" i="6"/>
  <c r="BQ167" i="6" s="1"/>
  <c r="CA167" i="6" s="1"/>
  <c r="CK167" i="6" s="1"/>
  <c r="BG71" i="6"/>
  <c r="BR71" i="6" s="1"/>
  <c r="CB71" i="6" s="1"/>
  <c r="CL71" i="6" s="1"/>
  <c r="BF40" i="6"/>
  <c r="BQ40" i="6" s="1"/>
  <c r="CA40" i="6" s="1"/>
  <c r="CK40" i="6" s="1"/>
  <c r="BF160" i="6"/>
  <c r="BQ160" i="6" s="1"/>
  <c r="CA160" i="6" s="1"/>
  <c r="CK160" i="6" s="1"/>
  <c r="BF63" i="6"/>
  <c r="BQ63" i="6" s="1"/>
  <c r="CA63" i="6" s="1"/>
  <c r="CK63" i="6" s="1"/>
  <c r="BG163" i="6"/>
  <c r="BR163" i="6" s="1"/>
  <c r="CB163" i="6" s="1"/>
  <c r="CL163" i="6" s="1"/>
  <c r="BG44" i="6"/>
  <c r="BR44" i="6" s="1"/>
  <c r="CB44" i="6" s="1"/>
  <c r="CL44" i="6" s="1"/>
  <c r="BF117" i="6"/>
  <c r="BQ117" i="6" s="1"/>
  <c r="CA117" i="6" s="1"/>
  <c r="CK117" i="6" s="1"/>
  <c r="BF65" i="6"/>
  <c r="BQ65" i="6" s="1"/>
  <c r="CA65" i="6" s="1"/>
  <c r="CK65" i="6" s="1"/>
  <c r="BF129" i="6"/>
  <c r="BQ129" i="6" s="1"/>
  <c r="CA129" i="6" s="1"/>
  <c r="CK129" i="6" s="1"/>
  <c r="BH139" i="6"/>
  <c r="BS139" i="6" s="1"/>
  <c r="CC139" i="6" s="1"/>
  <c r="CM139" i="6" s="1"/>
  <c r="BF45" i="6"/>
  <c r="BQ45" i="6" s="1"/>
  <c r="CA45" i="6" s="1"/>
  <c r="CK45" i="6" s="1"/>
  <c r="BF91" i="6"/>
  <c r="BQ91" i="6" s="1"/>
  <c r="CA91" i="6" s="1"/>
  <c r="CK91" i="6" s="1"/>
  <c r="BF188" i="6"/>
  <c r="BQ188" i="6" s="1"/>
  <c r="CA188" i="6" s="1"/>
  <c r="CK188" i="6" s="1"/>
  <c r="BG138" i="6"/>
  <c r="BR138" i="6" s="1"/>
  <c r="CB138" i="6" s="1"/>
  <c r="CL138" i="6" s="1"/>
  <c r="BG176" i="6"/>
  <c r="BR176" i="6" s="1"/>
  <c r="CB176" i="6" s="1"/>
  <c r="CL176" i="6" s="1"/>
  <c r="BG30" i="6"/>
  <c r="BR30" i="6" s="1"/>
  <c r="CB30" i="6" s="1"/>
  <c r="CL30" i="6" s="1"/>
  <c r="BG56" i="6"/>
  <c r="BR56" i="6" s="1"/>
  <c r="CB56" i="6" s="1"/>
  <c r="CL56" i="6" s="1"/>
  <c r="BF28" i="6"/>
  <c r="BF54" i="6"/>
  <c r="BQ54" i="6" s="1"/>
  <c r="CA54" i="6" s="1"/>
  <c r="CK54" i="6" s="1"/>
  <c r="BF102" i="6"/>
  <c r="BQ102" i="6" s="1"/>
  <c r="CA102" i="6" s="1"/>
  <c r="CK102" i="6" s="1"/>
  <c r="BG127" i="6"/>
  <c r="BR127" i="6" s="1"/>
  <c r="CB127" i="6" s="1"/>
  <c r="CL127" i="6" s="1"/>
  <c r="BF51" i="6"/>
  <c r="BQ51" i="6" s="1"/>
  <c r="CA51" i="6" s="1"/>
  <c r="CK51" i="6" s="1"/>
  <c r="BG119" i="6"/>
  <c r="BR119" i="6" s="1"/>
  <c r="CB119" i="6" s="1"/>
  <c r="CL119" i="6" s="1"/>
  <c r="BG178" i="6"/>
  <c r="BR178" i="6" s="1"/>
  <c r="CB178" i="6" s="1"/>
  <c r="CL178" i="6" s="1"/>
  <c r="BG177" i="6"/>
  <c r="BR177" i="6" s="1"/>
  <c r="CB177" i="6" s="1"/>
  <c r="CL177" i="6" s="1"/>
  <c r="BG76" i="6"/>
  <c r="BR76" i="6" s="1"/>
  <c r="CB76" i="6" s="1"/>
  <c r="CL76" i="6" s="1"/>
  <c r="BG115" i="6"/>
  <c r="BR115" i="6" s="1"/>
  <c r="CB115" i="6" s="1"/>
  <c r="CL115" i="6" s="1"/>
  <c r="BF161" i="6"/>
  <c r="BQ161" i="6" s="1"/>
  <c r="CA161" i="6" s="1"/>
  <c r="CK161" i="6" s="1"/>
  <c r="BF58" i="6"/>
  <c r="BQ58" i="6" s="1"/>
  <c r="CA58" i="6" s="1"/>
  <c r="CK58" i="6" s="1"/>
  <c r="BG105" i="6"/>
  <c r="BR105" i="6" s="1"/>
  <c r="CB105" i="6" s="1"/>
  <c r="CL105" i="6" s="1"/>
  <c r="BG48" i="6"/>
  <c r="BR48" i="6" s="1"/>
  <c r="CB48" i="6" s="1"/>
  <c r="CL48" i="6" s="1"/>
  <c r="BG77" i="6"/>
  <c r="BR77" i="6" s="1"/>
  <c r="CB77" i="6" s="1"/>
  <c r="CL77" i="6" s="1"/>
  <c r="BF164" i="6"/>
  <c r="BQ164" i="6" s="1"/>
  <c r="CA164" i="6" s="1"/>
  <c r="CK164" i="6" s="1"/>
  <c r="BF168" i="6"/>
  <c r="BQ168" i="6" s="1"/>
  <c r="CA168" i="6" s="1"/>
  <c r="CK168" i="6" s="1"/>
  <c r="BF39" i="6"/>
  <c r="BQ39" i="6" s="1"/>
  <c r="CA39" i="6" s="1"/>
  <c r="CK39" i="6" s="1"/>
  <c r="BG70" i="6"/>
  <c r="BR70" i="6" s="1"/>
  <c r="CB70" i="6" s="1"/>
  <c r="CL70" i="6" s="1"/>
  <c r="BF50" i="6"/>
  <c r="BQ50" i="6" s="1"/>
  <c r="CA50" i="6" s="1"/>
  <c r="CK50" i="6" s="1"/>
  <c r="BF68" i="6"/>
  <c r="BQ68" i="6" s="1"/>
  <c r="CA68" i="6" s="1"/>
  <c r="CK68" i="6" s="1"/>
  <c r="BG195" i="6"/>
  <c r="BR195" i="6" s="1"/>
  <c r="CB195" i="6" s="1"/>
  <c r="CL195" i="6" s="1"/>
  <c r="AU27" i="8"/>
  <c r="AV27" i="8"/>
  <c r="AQ17" i="8"/>
  <c r="AS27" i="8"/>
  <c r="AS17" i="8" s="1"/>
  <c r="AP17" i="6"/>
  <c r="AQ27" i="6"/>
  <c r="BZ98" i="8" l="1"/>
  <c r="CJ98" i="8" s="1"/>
  <c r="CT98" i="8" s="1"/>
  <c r="BP98" i="8" s="1"/>
  <c r="CA98" i="8" s="1"/>
  <c r="CK98" i="8" s="1"/>
  <c r="CU98" i="8" s="1"/>
  <c r="BQ98" i="8" s="1"/>
  <c r="CB98" i="8" s="1"/>
  <c r="CL98" i="8" s="1"/>
  <c r="CV98" i="8" s="1"/>
  <c r="CK55" i="8"/>
  <c r="CU55" i="8" s="1"/>
  <c r="BQ55" i="8" s="1"/>
  <c r="CB55" i="8" s="1"/>
  <c r="CA92" i="8"/>
  <c r="CK92" i="8" s="1"/>
  <c r="CU92" i="8" s="1"/>
  <c r="CA107" i="8"/>
  <c r="CK107" i="8" s="1"/>
  <c r="CU107" i="8" s="1"/>
  <c r="BQ107" i="8" s="1"/>
  <c r="CA56" i="8"/>
  <c r="CK56" i="8" s="1"/>
  <c r="CU56" i="8" s="1"/>
  <c r="BQ56" i="8" s="1"/>
  <c r="CB56" i="8" s="1"/>
  <c r="CA118" i="8"/>
  <c r="CK118" i="8" s="1"/>
  <c r="CU118" i="8" s="1"/>
  <c r="CA195" i="8"/>
  <c r="CK195" i="8" s="1"/>
  <c r="CU195" i="8" s="1"/>
  <c r="CA54" i="8"/>
  <c r="CK54" i="8" s="1"/>
  <c r="CU54" i="8" s="1"/>
  <c r="BQ54" i="8" s="1"/>
  <c r="CB54" i="8" s="1"/>
  <c r="CL54" i="8" s="1"/>
  <c r="CV54" i="8" s="1"/>
  <c r="CA69" i="8"/>
  <c r="CK69" i="8" s="1"/>
  <c r="CU69" i="8" s="1"/>
  <c r="CA36" i="8"/>
  <c r="CK36" i="8" s="1"/>
  <c r="CU36" i="8" s="1"/>
  <c r="CA178" i="8"/>
  <c r="CK178" i="8" s="1"/>
  <c r="CU178" i="8" s="1"/>
  <c r="BQ178" i="8" s="1"/>
  <c r="CA101" i="8"/>
  <c r="CK101" i="8" s="1"/>
  <c r="CU101" i="8" s="1"/>
  <c r="BQ101" i="8" s="1"/>
  <c r="CB101" i="8" s="1"/>
  <c r="CL101" i="8" s="1"/>
  <c r="CV101" i="8" s="1"/>
  <c r="CB59" i="8"/>
  <c r="CL59" i="8" s="1"/>
  <c r="CV59" i="8" s="1"/>
  <c r="BR59" i="8" s="1"/>
  <c r="CK81" i="8"/>
  <c r="CU81" i="8" s="1"/>
  <c r="BQ81" i="8" s="1"/>
  <c r="CB81" i="8" s="1"/>
  <c r="CK166" i="8"/>
  <c r="CU166" i="8" s="1"/>
  <c r="BQ166" i="8" s="1"/>
  <c r="CB166" i="8" s="1"/>
  <c r="CL166" i="8" s="1"/>
  <c r="CV166" i="8" s="1"/>
  <c r="BR166" i="8" s="1"/>
  <c r="CC166" i="8" s="1"/>
  <c r="AX62" i="8"/>
  <c r="AY62" i="8" s="1"/>
  <c r="AZ62" i="8" s="1"/>
  <c r="BZ62" i="8"/>
  <c r="CJ62" i="8" s="1"/>
  <c r="CT62" i="8" s="1"/>
  <c r="BP62" i="8" s="1"/>
  <c r="CA62" i="8" s="1"/>
  <c r="CK62" i="8" s="1"/>
  <c r="CU62" i="8" s="1"/>
  <c r="BQ62" i="8" s="1"/>
  <c r="AX110" i="8"/>
  <c r="AY110" i="8" s="1"/>
  <c r="AZ110" i="8" s="1"/>
  <c r="BZ110" i="8"/>
  <c r="CJ110" i="8" s="1"/>
  <c r="CT110" i="8" s="1"/>
  <c r="BP110" i="8" s="1"/>
  <c r="AX75" i="8"/>
  <c r="AY75" i="8" s="1"/>
  <c r="AZ75" i="8" s="1"/>
  <c r="BZ75" i="8"/>
  <c r="CJ75" i="8" s="1"/>
  <c r="CT75" i="8" s="1"/>
  <c r="BP75" i="8" s="1"/>
  <c r="AX119" i="8"/>
  <c r="AY119" i="8" s="1"/>
  <c r="AZ119" i="8" s="1"/>
  <c r="BZ119" i="8"/>
  <c r="CJ119" i="8" s="1"/>
  <c r="CT119" i="8" s="1"/>
  <c r="BP119" i="8" s="1"/>
  <c r="AX68" i="8"/>
  <c r="AY68" i="8" s="1"/>
  <c r="AZ68" i="8" s="1"/>
  <c r="BZ68" i="8"/>
  <c r="CJ68" i="8" s="1"/>
  <c r="CT68" i="8" s="1"/>
  <c r="BP68" i="8" s="1"/>
  <c r="AX65" i="8"/>
  <c r="AY65" i="8" s="1"/>
  <c r="AZ65" i="8" s="1"/>
  <c r="BZ65" i="8"/>
  <c r="CJ65" i="8" s="1"/>
  <c r="CT65" i="8" s="1"/>
  <c r="BP65" i="8" s="1"/>
  <c r="AX45" i="8"/>
  <c r="AY45" i="8" s="1"/>
  <c r="AZ45" i="8" s="1"/>
  <c r="BZ45" i="8"/>
  <c r="CJ45" i="8" s="1"/>
  <c r="CT45" i="8" s="1"/>
  <c r="BP45" i="8" s="1"/>
  <c r="AX83" i="8"/>
  <c r="AY83" i="8" s="1"/>
  <c r="AZ83" i="8" s="1"/>
  <c r="BZ83" i="8"/>
  <c r="CJ83" i="8" s="1"/>
  <c r="CT83" i="8" s="1"/>
  <c r="BP83" i="8" s="1"/>
  <c r="AX149" i="8"/>
  <c r="AY149" i="8" s="1"/>
  <c r="AZ149" i="8" s="1"/>
  <c r="BZ149" i="8"/>
  <c r="CJ149" i="8" s="1"/>
  <c r="CT149" i="8" s="1"/>
  <c r="BP149" i="8" s="1"/>
  <c r="AX61" i="8"/>
  <c r="AY61" i="8" s="1"/>
  <c r="AZ61" i="8" s="1"/>
  <c r="BZ61" i="8"/>
  <c r="CJ61" i="8" s="1"/>
  <c r="CT61" i="8" s="1"/>
  <c r="BP61" i="8" s="1"/>
  <c r="AX194" i="8"/>
  <c r="AY194" i="8" s="1"/>
  <c r="AZ194" i="8" s="1"/>
  <c r="BZ194" i="8"/>
  <c r="CJ194" i="8" s="1"/>
  <c r="CT194" i="8" s="1"/>
  <c r="BP194" i="8" s="1"/>
  <c r="AX87" i="8"/>
  <c r="AY87" i="8" s="1"/>
  <c r="AZ87" i="8" s="1"/>
  <c r="BZ87" i="8"/>
  <c r="CJ87" i="8" s="1"/>
  <c r="CT87" i="8" s="1"/>
  <c r="BP87" i="8" s="1"/>
  <c r="CA87" i="8" s="1"/>
  <c r="CK87" i="8" s="1"/>
  <c r="CU87" i="8" s="1"/>
  <c r="BQ87" i="8" s="1"/>
  <c r="CB87" i="8" s="1"/>
  <c r="AX80" i="8"/>
  <c r="AY80" i="8" s="1"/>
  <c r="AZ80" i="8" s="1"/>
  <c r="BZ80" i="8"/>
  <c r="CJ80" i="8" s="1"/>
  <c r="CT80" i="8" s="1"/>
  <c r="BP80" i="8" s="1"/>
  <c r="CA80" i="8" s="1"/>
  <c r="CK80" i="8" s="1"/>
  <c r="CU80" i="8" s="1"/>
  <c r="BQ80" i="8" s="1"/>
  <c r="AX71" i="8"/>
  <c r="AY71" i="8" s="1"/>
  <c r="AZ71" i="8" s="1"/>
  <c r="BZ71" i="8"/>
  <c r="CJ71" i="8" s="1"/>
  <c r="CT71" i="8" s="1"/>
  <c r="BP71" i="8" s="1"/>
  <c r="CA71" i="8" s="1"/>
  <c r="AX97" i="8"/>
  <c r="AY97" i="8" s="1"/>
  <c r="AZ97" i="8" s="1"/>
  <c r="BZ97" i="8"/>
  <c r="CJ97" i="8" s="1"/>
  <c r="CT97" i="8" s="1"/>
  <c r="BP97" i="8" s="1"/>
  <c r="AX52" i="8"/>
  <c r="AY52" i="8" s="1"/>
  <c r="AZ52" i="8" s="1"/>
  <c r="BZ52" i="8"/>
  <c r="CJ52" i="8" s="1"/>
  <c r="CT52" i="8" s="1"/>
  <c r="BP52" i="8" s="1"/>
  <c r="AX185" i="8"/>
  <c r="AY185" i="8" s="1"/>
  <c r="AZ185" i="8" s="1"/>
  <c r="BZ185" i="8"/>
  <c r="CJ185" i="8" s="1"/>
  <c r="CT185" i="8" s="1"/>
  <c r="BP185" i="8" s="1"/>
  <c r="CA185" i="8" s="1"/>
  <c r="CK185" i="8" s="1"/>
  <c r="CU185" i="8" s="1"/>
  <c r="BQ185" i="8" s="1"/>
  <c r="AX153" i="8"/>
  <c r="AY153" i="8" s="1"/>
  <c r="AZ153" i="8" s="1"/>
  <c r="BZ153" i="8"/>
  <c r="CJ153" i="8" s="1"/>
  <c r="CT153" i="8" s="1"/>
  <c r="BP153" i="8" s="1"/>
  <c r="CA153" i="8" s="1"/>
  <c r="CK153" i="8" s="1"/>
  <c r="CU153" i="8" s="1"/>
  <c r="AX47" i="8"/>
  <c r="AY47" i="8" s="1"/>
  <c r="AZ47" i="8" s="1"/>
  <c r="BZ47" i="8"/>
  <c r="CJ47" i="8" s="1"/>
  <c r="CT47" i="8" s="1"/>
  <c r="BP47" i="8" s="1"/>
  <c r="AX155" i="8"/>
  <c r="AY155" i="8" s="1"/>
  <c r="AZ155" i="8" s="1"/>
  <c r="BZ155" i="8"/>
  <c r="CJ155" i="8" s="1"/>
  <c r="CT155" i="8" s="1"/>
  <c r="BP155" i="8" s="1"/>
  <c r="CA155" i="8" s="1"/>
  <c r="CK155" i="8" s="1"/>
  <c r="CU155" i="8" s="1"/>
  <c r="BQ155" i="8" s="1"/>
  <c r="AX57" i="8"/>
  <c r="AY57" i="8" s="1"/>
  <c r="AZ57" i="8" s="1"/>
  <c r="BZ57" i="8"/>
  <c r="CJ57" i="8" s="1"/>
  <c r="CT57" i="8" s="1"/>
  <c r="BP57" i="8" s="1"/>
  <c r="CA57" i="8" s="1"/>
  <c r="CK57" i="8" s="1"/>
  <c r="CU57" i="8" s="1"/>
  <c r="BQ57" i="8" s="1"/>
  <c r="AX77" i="8"/>
  <c r="AY77" i="8" s="1"/>
  <c r="AZ77" i="8" s="1"/>
  <c r="BZ77" i="8"/>
  <c r="CJ77" i="8" s="1"/>
  <c r="CT77" i="8" s="1"/>
  <c r="BP77" i="8" s="1"/>
  <c r="AX85" i="8"/>
  <c r="AY85" i="8" s="1"/>
  <c r="AZ85" i="8" s="1"/>
  <c r="BZ85" i="8"/>
  <c r="CJ85" i="8" s="1"/>
  <c r="CT85" i="8" s="1"/>
  <c r="BP85" i="8" s="1"/>
  <c r="AX44" i="8"/>
  <c r="AY44" i="8" s="1"/>
  <c r="AZ44" i="8" s="1"/>
  <c r="BZ44" i="8"/>
  <c r="CJ44" i="8" s="1"/>
  <c r="CT44" i="8" s="1"/>
  <c r="BP44" i="8" s="1"/>
  <c r="CA44" i="8" s="1"/>
  <c r="CK44" i="8" s="1"/>
  <c r="CU44" i="8" s="1"/>
  <c r="BQ44" i="8" s="1"/>
  <c r="CB44" i="8" s="1"/>
  <c r="AX43" i="8"/>
  <c r="AY43" i="8" s="1"/>
  <c r="AZ43" i="8" s="1"/>
  <c r="BZ43" i="8"/>
  <c r="CJ43" i="8" s="1"/>
  <c r="CT43" i="8" s="1"/>
  <c r="BP43" i="8" s="1"/>
  <c r="CA43" i="8" s="1"/>
  <c r="CK43" i="8" s="1"/>
  <c r="CU43" i="8" s="1"/>
  <c r="BQ43" i="8" s="1"/>
  <c r="AX67" i="8"/>
  <c r="AY67" i="8" s="1"/>
  <c r="AZ67" i="8" s="1"/>
  <c r="BZ67" i="8"/>
  <c r="CJ67" i="8" s="1"/>
  <c r="CT67" i="8" s="1"/>
  <c r="BP67" i="8" s="1"/>
  <c r="AX139" i="8"/>
  <c r="AY139" i="8" s="1"/>
  <c r="AZ139" i="8" s="1"/>
  <c r="BZ139" i="8"/>
  <c r="CJ139" i="8" s="1"/>
  <c r="CT139" i="8" s="1"/>
  <c r="BP139" i="8" s="1"/>
  <c r="AX96" i="8"/>
  <c r="AY96" i="8" s="1"/>
  <c r="AZ96" i="8" s="1"/>
  <c r="BZ96" i="8"/>
  <c r="CJ96" i="8" s="1"/>
  <c r="CT96" i="8" s="1"/>
  <c r="BP96" i="8" s="1"/>
  <c r="AX91" i="8"/>
  <c r="AY91" i="8" s="1"/>
  <c r="AZ91" i="8" s="1"/>
  <c r="BZ91" i="8"/>
  <c r="CJ91" i="8" s="1"/>
  <c r="CT91" i="8" s="1"/>
  <c r="BP91" i="8" s="1"/>
  <c r="CA91" i="8" s="1"/>
  <c r="CK91" i="8" s="1"/>
  <c r="CU91" i="8" s="1"/>
  <c r="BQ91" i="8" s="1"/>
  <c r="CB91" i="8" s="1"/>
  <c r="AX104" i="8"/>
  <c r="AY104" i="8" s="1"/>
  <c r="AZ104" i="8" s="1"/>
  <c r="BZ104" i="8"/>
  <c r="CJ104" i="8" s="1"/>
  <c r="CT104" i="8" s="1"/>
  <c r="BP104" i="8" s="1"/>
  <c r="AX120" i="8"/>
  <c r="AY120" i="8" s="1"/>
  <c r="AZ120" i="8" s="1"/>
  <c r="BZ120" i="8"/>
  <c r="CJ120" i="8" s="1"/>
  <c r="CT120" i="8" s="1"/>
  <c r="BP120" i="8" s="1"/>
  <c r="AX136" i="8"/>
  <c r="AY136" i="8" s="1"/>
  <c r="AZ136" i="8" s="1"/>
  <c r="BZ136" i="8"/>
  <c r="CJ136" i="8" s="1"/>
  <c r="CT136" i="8" s="1"/>
  <c r="BP136" i="8" s="1"/>
  <c r="AX29" i="8"/>
  <c r="AY29" i="8" s="1"/>
  <c r="AZ29" i="8" s="1"/>
  <c r="BZ29" i="8"/>
  <c r="CJ29" i="8" s="1"/>
  <c r="CT29" i="8" s="1"/>
  <c r="BP29" i="8" s="1"/>
  <c r="CA29" i="8" s="1"/>
  <c r="CK29" i="8" s="1"/>
  <c r="CU29" i="8" s="1"/>
  <c r="BQ29" i="8" s="1"/>
  <c r="CB29" i="8" s="1"/>
  <c r="AX182" i="8"/>
  <c r="AY182" i="8" s="1"/>
  <c r="AZ182" i="8" s="1"/>
  <c r="BZ182" i="8"/>
  <c r="CJ182" i="8" s="1"/>
  <c r="CT182" i="8" s="1"/>
  <c r="BP182" i="8" s="1"/>
  <c r="AX73" i="8"/>
  <c r="AY73" i="8" s="1"/>
  <c r="AZ73" i="8" s="1"/>
  <c r="BZ73" i="8"/>
  <c r="CJ73" i="8" s="1"/>
  <c r="CT73" i="8" s="1"/>
  <c r="BP73" i="8" s="1"/>
  <c r="AX177" i="8"/>
  <c r="AY177" i="8" s="1"/>
  <c r="AZ177" i="8" s="1"/>
  <c r="BZ177" i="8"/>
  <c r="CJ177" i="8" s="1"/>
  <c r="CT177" i="8" s="1"/>
  <c r="BP177" i="8" s="1"/>
  <c r="AX51" i="8"/>
  <c r="AY51" i="8" s="1"/>
  <c r="AZ51" i="8" s="1"/>
  <c r="BZ51" i="8"/>
  <c r="CJ51" i="8" s="1"/>
  <c r="CT51" i="8" s="1"/>
  <c r="BP51" i="8" s="1"/>
  <c r="CA51" i="8" s="1"/>
  <c r="AX143" i="8"/>
  <c r="AY143" i="8" s="1"/>
  <c r="AZ143" i="8" s="1"/>
  <c r="BZ143" i="8"/>
  <c r="CJ143" i="8" s="1"/>
  <c r="CT143" i="8" s="1"/>
  <c r="BP143" i="8" s="1"/>
  <c r="CA143" i="8" s="1"/>
  <c r="AX78" i="8"/>
  <c r="AY78" i="8" s="1"/>
  <c r="AZ78" i="8" s="1"/>
  <c r="BZ78" i="8"/>
  <c r="CJ78" i="8" s="1"/>
  <c r="CT78" i="8" s="1"/>
  <c r="AX156" i="8"/>
  <c r="AY156" i="8" s="1"/>
  <c r="AZ156" i="8" s="1"/>
  <c r="BZ156" i="8"/>
  <c r="CJ156" i="8" s="1"/>
  <c r="CT156" i="8" s="1"/>
  <c r="BP156" i="8" s="1"/>
  <c r="AX40" i="8"/>
  <c r="AY40" i="8" s="1"/>
  <c r="AZ40" i="8" s="1"/>
  <c r="BZ40" i="8"/>
  <c r="CJ40" i="8" s="1"/>
  <c r="CT40" i="8" s="1"/>
  <c r="BP40" i="8" s="1"/>
  <c r="AX140" i="8"/>
  <c r="AY140" i="8" s="1"/>
  <c r="AZ140" i="8" s="1"/>
  <c r="BZ140" i="8"/>
  <c r="CJ140" i="8" s="1"/>
  <c r="CT140" i="8" s="1"/>
  <c r="BP140" i="8" s="1"/>
  <c r="CA140" i="8" s="1"/>
  <c r="AX130" i="8"/>
  <c r="AY130" i="8" s="1"/>
  <c r="AZ130" i="8" s="1"/>
  <c r="BZ130" i="8"/>
  <c r="CJ130" i="8" s="1"/>
  <c r="CT130" i="8" s="1"/>
  <c r="BP130" i="8" s="1"/>
  <c r="AX102" i="8"/>
  <c r="AY102" i="8" s="1"/>
  <c r="AZ102" i="8" s="1"/>
  <c r="BZ102" i="8"/>
  <c r="CJ102" i="8" s="1"/>
  <c r="CT102" i="8" s="1"/>
  <c r="BP102" i="8" s="1"/>
  <c r="AX123" i="8"/>
  <c r="AY123" i="8" s="1"/>
  <c r="AZ123" i="8" s="1"/>
  <c r="BZ123" i="8"/>
  <c r="CJ123" i="8" s="1"/>
  <c r="CT123" i="8" s="1"/>
  <c r="BP123" i="8" s="1"/>
  <c r="CA123" i="8" s="1"/>
  <c r="CK123" i="8" s="1"/>
  <c r="CU123" i="8" s="1"/>
  <c r="AX168" i="8"/>
  <c r="AY168" i="8" s="1"/>
  <c r="AZ168" i="8" s="1"/>
  <c r="BZ168" i="8"/>
  <c r="CJ168" i="8" s="1"/>
  <c r="CT168" i="8" s="1"/>
  <c r="BP168" i="8" s="1"/>
  <c r="AX138" i="8"/>
  <c r="AY138" i="8" s="1"/>
  <c r="AZ138" i="8" s="1"/>
  <c r="BZ138" i="8"/>
  <c r="CJ138" i="8" s="1"/>
  <c r="CT138" i="8" s="1"/>
  <c r="BP138" i="8" s="1"/>
  <c r="AX173" i="8"/>
  <c r="AY173" i="8" s="1"/>
  <c r="AZ173" i="8" s="1"/>
  <c r="BZ173" i="8"/>
  <c r="CJ173" i="8" s="1"/>
  <c r="CT173" i="8" s="1"/>
  <c r="BP173" i="8" s="1"/>
  <c r="AX165" i="8"/>
  <c r="AY165" i="8" s="1"/>
  <c r="AZ165" i="8" s="1"/>
  <c r="BZ165" i="8"/>
  <c r="CJ165" i="8" s="1"/>
  <c r="CT165" i="8" s="1"/>
  <c r="BP165" i="8" s="1"/>
  <c r="CA165" i="8" s="1"/>
  <c r="CK165" i="8" s="1"/>
  <c r="CU165" i="8" s="1"/>
  <c r="BQ165" i="8" s="1"/>
  <c r="CB165" i="8" s="1"/>
  <c r="AX189" i="8"/>
  <c r="AY189" i="8" s="1"/>
  <c r="AZ189" i="8" s="1"/>
  <c r="BZ189" i="8"/>
  <c r="CJ189" i="8" s="1"/>
  <c r="CT189" i="8" s="1"/>
  <c r="BP189" i="8" s="1"/>
  <c r="AX164" i="8"/>
  <c r="AY164" i="8" s="1"/>
  <c r="AZ164" i="8" s="1"/>
  <c r="BZ164" i="8"/>
  <c r="CJ164" i="8" s="1"/>
  <c r="CT164" i="8" s="1"/>
  <c r="BP164" i="8" s="1"/>
  <c r="AX151" i="8"/>
  <c r="AY151" i="8" s="1"/>
  <c r="AZ151" i="8" s="1"/>
  <c r="BZ151" i="8"/>
  <c r="CJ151" i="8" s="1"/>
  <c r="CT151" i="8" s="1"/>
  <c r="BP151" i="8" s="1"/>
  <c r="AX46" i="8"/>
  <c r="AY46" i="8" s="1"/>
  <c r="AZ46" i="8" s="1"/>
  <c r="BZ46" i="8"/>
  <c r="CJ46" i="8" s="1"/>
  <c r="CT46" i="8" s="1"/>
  <c r="BP46" i="8" s="1"/>
  <c r="CA46" i="8" s="1"/>
  <c r="CK46" i="8" s="1"/>
  <c r="CU46" i="8" s="1"/>
  <c r="BQ46" i="8" s="1"/>
  <c r="CB46" i="8" s="1"/>
  <c r="AX93" i="8"/>
  <c r="AY93" i="8" s="1"/>
  <c r="AZ93" i="8" s="1"/>
  <c r="BZ93" i="8"/>
  <c r="CJ93" i="8" s="1"/>
  <c r="CT93" i="8" s="1"/>
  <c r="BP93" i="8" s="1"/>
  <c r="AX161" i="8"/>
  <c r="AY161" i="8" s="1"/>
  <c r="AZ161" i="8" s="1"/>
  <c r="BZ161" i="8"/>
  <c r="CJ161" i="8" s="1"/>
  <c r="CT161" i="8" s="1"/>
  <c r="BP161" i="8" s="1"/>
  <c r="AX184" i="8"/>
  <c r="AY184" i="8" s="1"/>
  <c r="AZ184" i="8" s="1"/>
  <c r="BZ184" i="8"/>
  <c r="CJ184" i="8" s="1"/>
  <c r="CT184" i="8" s="1"/>
  <c r="BP184" i="8" s="1"/>
  <c r="AX186" i="8"/>
  <c r="AY186" i="8" s="1"/>
  <c r="AZ186" i="8" s="1"/>
  <c r="BZ186" i="8"/>
  <c r="CJ186" i="8" s="1"/>
  <c r="CT186" i="8" s="1"/>
  <c r="BP186" i="8" s="1"/>
  <c r="CA186" i="8" s="1"/>
  <c r="CK186" i="8" s="1"/>
  <c r="CU186" i="8" s="1"/>
  <c r="AX193" i="8"/>
  <c r="AY193" i="8" s="1"/>
  <c r="AZ193" i="8" s="1"/>
  <c r="BZ193" i="8"/>
  <c r="CJ193" i="8" s="1"/>
  <c r="CT193" i="8" s="1"/>
  <c r="BP193" i="8" s="1"/>
  <c r="AX103" i="8"/>
  <c r="AY103" i="8" s="1"/>
  <c r="AZ103" i="8" s="1"/>
  <c r="BZ103" i="8"/>
  <c r="CJ103" i="8" s="1"/>
  <c r="CT103" i="8" s="1"/>
  <c r="BP103" i="8" s="1"/>
  <c r="CA103" i="8" s="1"/>
  <c r="AX175" i="8"/>
  <c r="AY175" i="8" s="1"/>
  <c r="AZ175" i="8" s="1"/>
  <c r="BZ175" i="8"/>
  <c r="CJ175" i="8" s="1"/>
  <c r="CT175" i="8" s="1"/>
  <c r="BP175" i="8" s="1"/>
  <c r="AX95" i="8"/>
  <c r="AY95" i="8" s="1"/>
  <c r="AZ95" i="8" s="1"/>
  <c r="BZ95" i="8"/>
  <c r="CJ95" i="8" s="1"/>
  <c r="CT95" i="8" s="1"/>
  <c r="BP95" i="8" s="1"/>
  <c r="AX50" i="8"/>
  <c r="AY50" i="8" s="1"/>
  <c r="AZ50" i="8" s="1"/>
  <c r="BZ50" i="8"/>
  <c r="CJ50" i="8" s="1"/>
  <c r="CT50" i="8" s="1"/>
  <c r="BP50" i="8" s="1"/>
  <c r="AX132" i="8"/>
  <c r="AY132" i="8" s="1"/>
  <c r="AZ132" i="8" s="1"/>
  <c r="BZ132" i="8"/>
  <c r="CJ132" i="8" s="1"/>
  <c r="CT132" i="8" s="1"/>
  <c r="BP132" i="8" s="1"/>
  <c r="AX145" i="8"/>
  <c r="AY145" i="8" s="1"/>
  <c r="AZ145" i="8" s="1"/>
  <c r="BZ145" i="8"/>
  <c r="CJ145" i="8" s="1"/>
  <c r="CT145" i="8" s="1"/>
  <c r="BP145" i="8" s="1"/>
  <c r="CA145" i="8" s="1"/>
  <c r="CK145" i="8" s="1"/>
  <c r="CU145" i="8" s="1"/>
  <c r="BQ145" i="8" s="1"/>
  <c r="CB145" i="8" s="1"/>
  <c r="AX148" i="8"/>
  <c r="AY148" i="8" s="1"/>
  <c r="AZ148" i="8" s="1"/>
  <c r="BZ148" i="8"/>
  <c r="CJ148" i="8" s="1"/>
  <c r="CT148" i="8" s="1"/>
  <c r="BP148" i="8" s="1"/>
  <c r="AX126" i="8"/>
  <c r="AY126" i="8" s="1"/>
  <c r="AZ126" i="8" s="1"/>
  <c r="BZ126" i="8"/>
  <c r="CJ126" i="8" s="1"/>
  <c r="CT126" i="8" s="1"/>
  <c r="BP126" i="8" s="1"/>
  <c r="CA126" i="8" s="1"/>
  <c r="AX128" i="8"/>
  <c r="AY128" i="8" s="1"/>
  <c r="AZ128" i="8" s="1"/>
  <c r="BZ128" i="8"/>
  <c r="CJ128" i="8" s="1"/>
  <c r="CT128" i="8" s="1"/>
  <c r="BP128" i="8" s="1"/>
  <c r="AU17" i="8"/>
  <c r="BO27" i="8"/>
  <c r="AX158" i="8"/>
  <c r="AY158" i="8" s="1"/>
  <c r="AZ158" i="8" s="1"/>
  <c r="BZ158" i="8"/>
  <c r="CJ158" i="8" s="1"/>
  <c r="CT158" i="8" s="1"/>
  <c r="BP158" i="8" s="1"/>
  <c r="CA158" i="8" s="1"/>
  <c r="CK158" i="8" s="1"/>
  <c r="CU158" i="8" s="1"/>
  <c r="BQ158" i="8" s="1"/>
  <c r="AX49" i="8"/>
  <c r="AY49" i="8" s="1"/>
  <c r="AZ49" i="8" s="1"/>
  <c r="BZ49" i="8"/>
  <c r="CJ49" i="8" s="1"/>
  <c r="CT49" i="8" s="1"/>
  <c r="BP49" i="8" s="1"/>
  <c r="AX152" i="8"/>
  <c r="AY152" i="8" s="1"/>
  <c r="AZ152" i="8" s="1"/>
  <c r="BZ152" i="8"/>
  <c r="CJ152" i="8" s="1"/>
  <c r="CT152" i="8" s="1"/>
  <c r="BP152" i="8" s="1"/>
  <c r="AX192" i="8"/>
  <c r="AY192" i="8" s="1"/>
  <c r="AZ192" i="8" s="1"/>
  <c r="BZ192" i="8"/>
  <c r="CJ192" i="8" s="1"/>
  <c r="CT192" i="8" s="1"/>
  <c r="BP192" i="8" s="1"/>
  <c r="AX183" i="8"/>
  <c r="AY183" i="8" s="1"/>
  <c r="AZ183" i="8" s="1"/>
  <c r="BZ183" i="8"/>
  <c r="CJ183" i="8" s="1"/>
  <c r="CT183" i="8" s="1"/>
  <c r="BP183" i="8" s="1"/>
  <c r="CA183" i="8" s="1"/>
  <c r="CK183" i="8" s="1"/>
  <c r="CU183" i="8" s="1"/>
  <c r="BQ183" i="8" s="1"/>
  <c r="CB183" i="8" s="1"/>
  <c r="AX174" i="8"/>
  <c r="AY174" i="8" s="1"/>
  <c r="AZ174" i="8" s="1"/>
  <c r="BZ174" i="8"/>
  <c r="CJ174" i="8" s="1"/>
  <c r="CT174" i="8" s="1"/>
  <c r="BP174" i="8" s="1"/>
  <c r="AX172" i="8"/>
  <c r="AY172" i="8" s="1"/>
  <c r="AZ172" i="8" s="1"/>
  <c r="BZ172" i="8"/>
  <c r="CJ172" i="8" s="1"/>
  <c r="CT172" i="8" s="1"/>
  <c r="BP172" i="8" s="1"/>
  <c r="AX106" i="8"/>
  <c r="AY106" i="8" s="1"/>
  <c r="AZ106" i="8" s="1"/>
  <c r="BZ106" i="8"/>
  <c r="CJ106" i="8" s="1"/>
  <c r="CT106" i="8" s="1"/>
  <c r="BP106" i="8" s="1"/>
  <c r="CA106" i="8" s="1"/>
  <c r="AX32" i="8"/>
  <c r="AY32" i="8" s="1"/>
  <c r="AZ32" i="8" s="1"/>
  <c r="BZ32" i="8"/>
  <c r="CJ32" i="8" s="1"/>
  <c r="CT32" i="8" s="1"/>
  <c r="BP32" i="8" s="1"/>
  <c r="AX89" i="8"/>
  <c r="AY89" i="8" s="1"/>
  <c r="AZ89" i="8" s="1"/>
  <c r="BZ89" i="8"/>
  <c r="CJ89" i="8" s="1"/>
  <c r="CT89" i="8" s="1"/>
  <c r="BP89" i="8" s="1"/>
  <c r="CA89" i="8" s="1"/>
  <c r="AX180" i="8"/>
  <c r="AY180" i="8" s="1"/>
  <c r="AZ180" i="8" s="1"/>
  <c r="BZ180" i="8"/>
  <c r="CJ180" i="8" s="1"/>
  <c r="CT180" i="8" s="1"/>
  <c r="BP180" i="8" s="1"/>
  <c r="AX190" i="8"/>
  <c r="AY190" i="8" s="1"/>
  <c r="AZ190" i="8" s="1"/>
  <c r="BZ190" i="8"/>
  <c r="CJ190" i="8" s="1"/>
  <c r="CT190" i="8" s="1"/>
  <c r="BP190" i="8" s="1"/>
  <c r="AX108" i="8"/>
  <c r="AY108" i="8" s="1"/>
  <c r="AZ108" i="8" s="1"/>
  <c r="BZ108" i="8"/>
  <c r="CJ108" i="8" s="1"/>
  <c r="CT108" i="8" s="1"/>
  <c r="BP108" i="8" s="1"/>
  <c r="CA108" i="8" s="1"/>
  <c r="CK108" i="8" s="1"/>
  <c r="CU108" i="8" s="1"/>
  <c r="BQ108" i="8" s="1"/>
  <c r="AX160" i="8"/>
  <c r="AY160" i="8" s="1"/>
  <c r="AZ160" i="8" s="1"/>
  <c r="BZ160" i="8"/>
  <c r="CJ160" i="8" s="1"/>
  <c r="CT160" i="8" s="1"/>
  <c r="BP160" i="8" s="1"/>
  <c r="AX125" i="8"/>
  <c r="AY125" i="8" s="1"/>
  <c r="AZ125" i="8" s="1"/>
  <c r="BZ125" i="8"/>
  <c r="CJ125" i="8" s="1"/>
  <c r="CT125" i="8" s="1"/>
  <c r="BP125" i="8" s="1"/>
  <c r="AX74" i="8"/>
  <c r="AY74" i="8" s="1"/>
  <c r="AZ74" i="8" s="1"/>
  <c r="BZ74" i="8"/>
  <c r="CJ74" i="8" s="1"/>
  <c r="CT74" i="8" s="1"/>
  <c r="BP74" i="8" s="1"/>
  <c r="AX64" i="8"/>
  <c r="AY64" i="8" s="1"/>
  <c r="AZ64" i="8" s="1"/>
  <c r="BZ64" i="8"/>
  <c r="CJ64" i="8" s="1"/>
  <c r="CT64" i="8" s="1"/>
  <c r="BP64" i="8" s="1"/>
  <c r="CA64" i="8" s="1"/>
  <c r="CK64" i="8" s="1"/>
  <c r="CU64" i="8" s="1"/>
  <c r="AX154" i="8"/>
  <c r="AY154" i="8" s="1"/>
  <c r="AZ154" i="8" s="1"/>
  <c r="BZ154" i="8"/>
  <c r="CJ154" i="8" s="1"/>
  <c r="CT154" i="8" s="1"/>
  <c r="BP154" i="8" s="1"/>
  <c r="CA154" i="8" s="1"/>
  <c r="CK154" i="8" s="1"/>
  <c r="CU154" i="8" s="1"/>
  <c r="AX170" i="8"/>
  <c r="AY170" i="8" s="1"/>
  <c r="AZ170" i="8" s="1"/>
  <c r="BZ170" i="8"/>
  <c r="CJ170" i="8" s="1"/>
  <c r="CT170" i="8" s="1"/>
  <c r="BP170" i="8" s="1"/>
  <c r="AX141" i="8"/>
  <c r="AY141" i="8" s="1"/>
  <c r="AZ141" i="8" s="1"/>
  <c r="BZ141" i="8"/>
  <c r="CJ141" i="8" s="1"/>
  <c r="CT141" i="8" s="1"/>
  <c r="BP141" i="8" s="1"/>
  <c r="AX134" i="8"/>
  <c r="AY134" i="8" s="1"/>
  <c r="AZ134" i="8" s="1"/>
  <c r="BZ134" i="8"/>
  <c r="CJ134" i="8" s="1"/>
  <c r="CT134" i="8" s="1"/>
  <c r="BP134" i="8" s="1"/>
  <c r="AX33" i="8"/>
  <c r="AY33" i="8" s="1"/>
  <c r="AZ33" i="8" s="1"/>
  <c r="BZ33" i="8"/>
  <c r="CJ33" i="8" s="1"/>
  <c r="CT33" i="8" s="1"/>
  <c r="BP33" i="8" s="1"/>
  <c r="AX169" i="8"/>
  <c r="AY169" i="8" s="1"/>
  <c r="AZ169" i="8" s="1"/>
  <c r="BZ169" i="8"/>
  <c r="CJ169" i="8" s="1"/>
  <c r="CT169" i="8" s="1"/>
  <c r="BP169" i="8" s="1"/>
  <c r="AX167" i="8"/>
  <c r="AY167" i="8" s="1"/>
  <c r="AZ167" i="8" s="1"/>
  <c r="BZ167" i="8"/>
  <c r="CJ167" i="8" s="1"/>
  <c r="CT167" i="8" s="1"/>
  <c r="BP167" i="8" s="1"/>
  <c r="AX127" i="8"/>
  <c r="AY127" i="8" s="1"/>
  <c r="AZ127" i="8" s="1"/>
  <c r="BZ127" i="8"/>
  <c r="CJ127" i="8" s="1"/>
  <c r="CT127" i="8" s="1"/>
  <c r="BP127" i="8" s="1"/>
  <c r="AX60" i="8"/>
  <c r="AY60" i="8" s="1"/>
  <c r="AZ60" i="8" s="1"/>
  <c r="BZ60" i="8"/>
  <c r="CJ60" i="8" s="1"/>
  <c r="CT60" i="8" s="1"/>
  <c r="BP60" i="8" s="1"/>
  <c r="AX66" i="8"/>
  <c r="AY66" i="8" s="1"/>
  <c r="AZ66" i="8" s="1"/>
  <c r="BZ66" i="8"/>
  <c r="CJ66" i="8" s="1"/>
  <c r="CT66" i="8" s="1"/>
  <c r="BP66" i="8" s="1"/>
  <c r="AX86" i="8"/>
  <c r="AY86" i="8" s="1"/>
  <c r="AZ86" i="8" s="1"/>
  <c r="BZ86" i="8"/>
  <c r="CJ86" i="8" s="1"/>
  <c r="CT86" i="8" s="1"/>
  <c r="BP86" i="8" s="1"/>
  <c r="AX163" i="8"/>
  <c r="AY163" i="8" s="1"/>
  <c r="AZ163" i="8" s="1"/>
  <c r="BZ163" i="8"/>
  <c r="CJ163" i="8" s="1"/>
  <c r="CT163" i="8" s="1"/>
  <c r="BP163" i="8" s="1"/>
  <c r="AX144" i="8"/>
  <c r="AY144" i="8" s="1"/>
  <c r="AZ144" i="8" s="1"/>
  <c r="BZ144" i="8"/>
  <c r="CJ144" i="8" s="1"/>
  <c r="CT144" i="8" s="1"/>
  <c r="BP144" i="8" s="1"/>
  <c r="AX42" i="8"/>
  <c r="AY42" i="8" s="1"/>
  <c r="AZ42" i="8" s="1"/>
  <c r="BZ42" i="8"/>
  <c r="CJ42" i="8" s="1"/>
  <c r="CT42" i="8" s="1"/>
  <c r="BP42" i="8" s="1"/>
  <c r="AX115" i="8"/>
  <c r="AY115" i="8" s="1"/>
  <c r="AZ115" i="8" s="1"/>
  <c r="BZ115" i="8"/>
  <c r="CJ115" i="8" s="1"/>
  <c r="CT115" i="8" s="1"/>
  <c r="BP115" i="8" s="1"/>
  <c r="AX37" i="8"/>
  <c r="AY37" i="8" s="1"/>
  <c r="AZ37" i="8" s="1"/>
  <c r="BZ37" i="8"/>
  <c r="CJ37" i="8" s="1"/>
  <c r="CT37" i="8" s="1"/>
  <c r="BP37" i="8" s="1"/>
  <c r="AX79" i="8"/>
  <c r="AY79" i="8" s="1"/>
  <c r="AZ79" i="8" s="1"/>
  <c r="BZ79" i="8"/>
  <c r="CJ79" i="8" s="1"/>
  <c r="CT79" i="8" s="1"/>
  <c r="BP79" i="8" s="1"/>
  <c r="AX112" i="8"/>
  <c r="AY112" i="8" s="1"/>
  <c r="AZ112" i="8" s="1"/>
  <c r="BZ112" i="8"/>
  <c r="CJ112" i="8" s="1"/>
  <c r="CT112" i="8" s="1"/>
  <c r="BP112" i="8" s="1"/>
  <c r="AX187" i="8"/>
  <c r="AY187" i="8" s="1"/>
  <c r="AZ187" i="8" s="1"/>
  <c r="BZ187" i="8"/>
  <c r="CJ187" i="8" s="1"/>
  <c r="CT187" i="8" s="1"/>
  <c r="BP187" i="8" s="1"/>
  <c r="AX88" i="8"/>
  <c r="AY88" i="8" s="1"/>
  <c r="AZ88" i="8" s="1"/>
  <c r="BZ88" i="8"/>
  <c r="CJ88" i="8" s="1"/>
  <c r="CT88" i="8" s="1"/>
  <c r="BP88" i="8" s="1"/>
  <c r="AX129" i="8"/>
  <c r="AY129" i="8" s="1"/>
  <c r="AZ129" i="8" s="1"/>
  <c r="BZ129" i="8"/>
  <c r="CJ129" i="8" s="1"/>
  <c r="CT129" i="8" s="1"/>
  <c r="BP129" i="8" s="1"/>
  <c r="AX188" i="8"/>
  <c r="AY188" i="8" s="1"/>
  <c r="AZ188" i="8" s="1"/>
  <c r="BZ188" i="8"/>
  <c r="CJ188" i="8" s="1"/>
  <c r="CT188" i="8" s="1"/>
  <c r="BP188" i="8" s="1"/>
  <c r="AX48" i="8"/>
  <c r="AY48" i="8" s="1"/>
  <c r="AZ48" i="8" s="1"/>
  <c r="BZ48" i="8"/>
  <c r="CJ48" i="8" s="1"/>
  <c r="CT48" i="8" s="1"/>
  <c r="BP48" i="8" s="1"/>
  <c r="AX84" i="8"/>
  <c r="AY84" i="8" s="1"/>
  <c r="AZ84" i="8" s="1"/>
  <c r="BZ84" i="8"/>
  <c r="CJ84" i="8" s="1"/>
  <c r="CT84" i="8" s="1"/>
  <c r="BP84" i="8" s="1"/>
  <c r="AX124" i="8"/>
  <c r="AY124" i="8" s="1"/>
  <c r="AZ124" i="8" s="1"/>
  <c r="BZ124" i="8"/>
  <c r="CJ124" i="8" s="1"/>
  <c r="CT124" i="8" s="1"/>
  <c r="BP124" i="8" s="1"/>
  <c r="AX90" i="8"/>
  <c r="AY90" i="8" s="1"/>
  <c r="AZ90" i="8" s="1"/>
  <c r="BZ90" i="8"/>
  <c r="CJ90" i="8" s="1"/>
  <c r="CT90" i="8" s="1"/>
  <c r="BP90" i="8" s="1"/>
  <c r="AX38" i="8"/>
  <c r="AY38" i="8" s="1"/>
  <c r="AZ38" i="8" s="1"/>
  <c r="BZ38" i="8"/>
  <c r="CJ38" i="8" s="1"/>
  <c r="CT38" i="8" s="1"/>
  <c r="BP38" i="8" s="1"/>
  <c r="AX113" i="8"/>
  <c r="AY113" i="8" s="1"/>
  <c r="AZ113" i="8" s="1"/>
  <c r="BZ113" i="8"/>
  <c r="CJ113" i="8" s="1"/>
  <c r="CT113" i="8" s="1"/>
  <c r="BP113" i="8" s="1"/>
  <c r="AX133" i="8"/>
  <c r="AY133" i="8" s="1"/>
  <c r="AZ133" i="8" s="1"/>
  <c r="BZ133" i="8"/>
  <c r="CJ133" i="8" s="1"/>
  <c r="CT133" i="8" s="1"/>
  <c r="BP133" i="8" s="1"/>
  <c r="AX146" i="8"/>
  <c r="AY146" i="8" s="1"/>
  <c r="AZ146" i="8" s="1"/>
  <c r="BZ146" i="8"/>
  <c r="CJ146" i="8" s="1"/>
  <c r="CT146" i="8" s="1"/>
  <c r="BP146" i="8" s="1"/>
  <c r="AX53" i="8"/>
  <c r="AY53" i="8" s="1"/>
  <c r="AZ53" i="8" s="1"/>
  <c r="BZ53" i="8"/>
  <c r="CJ53" i="8" s="1"/>
  <c r="CT53" i="8" s="1"/>
  <c r="BP53" i="8" s="1"/>
  <c r="AX150" i="8"/>
  <c r="AY150" i="8" s="1"/>
  <c r="AZ150" i="8" s="1"/>
  <c r="BZ150" i="8"/>
  <c r="CJ150" i="8" s="1"/>
  <c r="CT150" i="8" s="1"/>
  <c r="BP150" i="8" s="1"/>
  <c r="AX157" i="8"/>
  <c r="AY157" i="8" s="1"/>
  <c r="AZ157" i="8" s="1"/>
  <c r="BZ157" i="8"/>
  <c r="CJ157" i="8" s="1"/>
  <c r="CT157" i="8" s="1"/>
  <c r="BP157" i="8" s="1"/>
  <c r="AX162" i="8"/>
  <c r="AY162" i="8" s="1"/>
  <c r="AZ162" i="8" s="1"/>
  <c r="BZ162" i="8"/>
  <c r="CJ162" i="8" s="1"/>
  <c r="CT162" i="8" s="1"/>
  <c r="BP162" i="8" s="1"/>
  <c r="AX70" i="8"/>
  <c r="AY70" i="8" s="1"/>
  <c r="AZ70" i="8" s="1"/>
  <c r="BZ70" i="8"/>
  <c r="CJ70" i="8" s="1"/>
  <c r="CT70" i="8" s="1"/>
  <c r="BP70" i="8" s="1"/>
  <c r="AX72" i="8"/>
  <c r="AY72" i="8" s="1"/>
  <c r="AZ72" i="8" s="1"/>
  <c r="BZ72" i="8"/>
  <c r="CJ72" i="8" s="1"/>
  <c r="CT72" i="8" s="1"/>
  <c r="BP72" i="8" s="1"/>
  <c r="AX58" i="8"/>
  <c r="AY58" i="8" s="1"/>
  <c r="AZ58" i="8" s="1"/>
  <c r="BZ58" i="8"/>
  <c r="CJ58" i="8" s="1"/>
  <c r="CT58" i="8" s="1"/>
  <c r="BP58" i="8" s="1"/>
  <c r="AX114" i="8"/>
  <c r="AY114" i="8" s="1"/>
  <c r="AZ114" i="8" s="1"/>
  <c r="BZ114" i="8"/>
  <c r="CJ114" i="8" s="1"/>
  <c r="CT114" i="8" s="1"/>
  <c r="BP114" i="8" s="1"/>
  <c r="AX100" i="8"/>
  <c r="AY100" i="8" s="1"/>
  <c r="AZ100" i="8" s="1"/>
  <c r="BZ100" i="8"/>
  <c r="CJ100" i="8" s="1"/>
  <c r="CT100" i="8" s="1"/>
  <c r="BP100" i="8" s="1"/>
  <c r="AX176" i="8"/>
  <c r="AY176" i="8" s="1"/>
  <c r="AZ176" i="8" s="1"/>
  <c r="BZ176" i="8"/>
  <c r="CJ176" i="8" s="1"/>
  <c r="CT176" i="8" s="1"/>
  <c r="BP176" i="8" s="1"/>
  <c r="AX109" i="8"/>
  <c r="AY109" i="8" s="1"/>
  <c r="AZ109" i="8" s="1"/>
  <c r="BZ109" i="8"/>
  <c r="CJ109" i="8" s="1"/>
  <c r="CT109" i="8" s="1"/>
  <c r="BP109" i="8" s="1"/>
  <c r="AX41" i="8"/>
  <c r="AY41" i="8" s="1"/>
  <c r="AZ41" i="8" s="1"/>
  <c r="BZ41" i="8"/>
  <c r="CJ41" i="8" s="1"/>
  <c r="CT41" i="8" s="1"/>
  <c r="BP41" i="8" s="1"/>
  <c r="AX34" i="8"/>
  <c r="AY34" i="8" s="1"/>
  <c r="AZ34" i="8" s="1"/>
  <c r="BZ34" i="8"/>
  <c r="CJ34" i="8" s="1"/>
  <c r="CT34" i="8" s="1"/>
  <c r="AX28" i="8"/>
  <c r="AY28" i="8" s="1"/>
  <c r="AZ28" i="8" s="1"/>
  <c r="BZ28" i="8"/>
  <c r="CJ28" i="8" s="1"/>
  <c r="CT28" i="8" s="1"/>
  <c r="BP28" i="8" s="1"/>
  <c r="CA28" i="8" s="1"/>
  <c r="AX30" i="8"/>
  <c r="AY30" i="8" s="1"/>
  <c r="AZ30" i="8" s="1"/>
  <c r="BZ30" i="8"/>
  <c r="CJ30" i="8" s="1"/>
  <c r="CT30" i="8" s="1"/>
  <c r="BP30" i="8" s="1"/>
  <c r="AX181" i="8"/>
  <c r="AY181" i="8" s="1"/>
  <c r="AZ181" i="8" s="1"/>
  <c r="BZ181" i="8"/>
  <c r="CJ181" i="8" s="1"/>
  <c r="CT181" i="8" s="1"/>
  <c r="BP181" i="8" s="1"/>
  <c r="CA181" i="8" s="1"/>
  <c r="AX31" i="8"/>
  <c r="AY31" i="8" s="1"/>
  <c r="AZ31" i="8" s="1"/>
  <c r="BZ31" i="8"/>
  <c r="CJ31" i="8" s="1"/>
  <c r="CT31" i="8" s="1"/>
  <c r="BP31" i="8" s="1"/>
  <c r="CA31" i="8" s="1"/>
  <c r="AX35" i="8"/>
  <c r="AY35" i="8" s="1"/>
  <c r="AZ35" i="8" s="1"/>
  <c r="BZ35" i="8"/>
  <c r="CJ35" i="8" s="1"/>
  <c r="CT35" i="8" s="1"/>
  <c r="BP35" i="8" s="1"/>
  <c r="AX76" i="8"/>
  <c r="AY76" i="8" s="1"/>
  <c r="AZ76" i="8" s="1"/>
  <c r="BZ76" i="8"/>
  <c r="CJ76" i="8" s="1"/>
  <c r="CT76" i="8" s="1"/>
  <c r="BP76" i="8" s="1"/>
  <c r="AX137" i="8"/>
  <c r="AY137" i="8" s="1"/>
  <c r="AZ137" i="8" s="1"/>
  <c r="BZ137" i="8"/>
  <c r="CJ137" i="8" s="1"/>
  <c r="CT137" i="8" s="1"/>
  <c r="BP137" i="8" s="1"/>
  <c r="AX121" i="8"/>
  <c r="AY121" i="8" s="1"/>
  <c r="AZ121" i="8" s="1"/>
  <c r="BZ121" i="8"/>
  <c r="CJ121" i="8" s="1"/>
  <c r="CT121" i="8" s="1"/>
  <c r="BP121" i="8" s="1"/>
  <c r="AX147" i="8"/>
  <c r="AY147" i="8" s="1"/>
  <c r="AZ147" i="8" s="1"/>
  <c r="BZ147" i="8"/>
  <c r="CJ147" i="8" s="1"/>
  <c r="CT147" i="8" s="1"/>
  <c r="BP147" i="8" s="1"/>
  <c r="AX135" i="8"/>
  <c r="AY135" i="8" s="1"/>
  <c r="AZ135" i="8" s="1"/>
  <c r="BZ135" i="8"/>
  <c r="CJ135" i="8" s="1"/>
  <c r="CT135" i="8" s="1"/>
  <c r="BP135" i="8" s="1"/>
  <c r="AX111" i="8"/>
  <c r="AY111" i="8" s="1"/>
  <c r="AZ111" i="8" s="1"/>
  <c r="BZ111" i="8"/>
  <c r="CJ111" i="8" s="1"/>
  <c r="CT111" i="8" s="1"/>
  <c r="BP111" i="8" s="1"/>
  <c r="AX39" i="8"/>
  <c r="AY39" i="8" s="1"/>
  <c r="AZ39" i="8" s="1"/>
  <c r="BZ39" i="8"/>
  <c r="CJ39" i="8" s="1"/>
  <c r="CT39" i="8" s="1"/>
  <c r="BP39" i="8" s="1"/>
  <c r="AX159" i="8"/>
  <c r="AY159" i="8" s="1"/>
  <c r="AZ159" i="8" s="1"/>
  <c r="BZ159" i="8"/>
  <c r="CJ159" i="8" s="1"/>
  <c r="CT159" i="8" s="1"/>
  <c r="BP159" i="8" s="1"/>
  <c r="AX99" i="8"/>
  <c r="AY99" i="8" s="1"/>
  <c r="AZ99" i="8" s="1"/>
  <c r="BZ99" i="8"/>
  <c r="CJ99" i="8" s="1"/>
  <c r="CT99" i="8" s="1"/>
  <c r="BP99" i="8" s="1"/>
  <c r="CA99" i="8" s="1"/>
  <c r="CK99" i="8" s="1"/>
  <c r="CU99" i="8" s="1"/>
  <c r="AX131" i="8"/>
  <c r="AY131" i="8" s="1"/>
  <c r="AZ131" i="8" s="1"/>
  <c r="BZ131" i="8"/>
  <c r="CJ131" i="8" s="1"/>
  <c r="CT131" i="8" s="1"/>
  <c r="BP131" i="8" s="1"/>
  <c r="AX82" i="8"/>
  <c r="AY82" i="8" s="1"/>
  <c r="AZ82" i="8" s="1"/>
  <c r="BZ82" i="8"/>
  <c r="CJ82" i="8" s="1"/>
  <c r="CT82" i="8" s="1"/>
  <c r="BP82" i="8" s="1"/>
  <c r="CK94" i="8"/>
  <c r="CU94" i="8" s="1"/>
  <c r="BQ94" i="8" s="1"/>
  <c r="AX63" i="8"/>
  <c r="AY63" i="8" s="1"/>
  <c r="AZ63" i="8" s="1"/>
  <c r="BZ63" i="8"/>
  <c r="CJ63" i="8" s="1"/>
  <c r="CT63" i="8" s="1"/>
  <c r="BP63" i="8" s="1"/>
  <c r="AX191" i="8"/>
  <c r="AY191" i="8" s="1"/>
  <c r="AZ191" i="8" s="1"/>
  <c r="BZ191" i="8"/>
  <c r="CJ191" i="8" s="1"/>
  <c r="CT191" i="8" s="1"/>
  <c r="BP191" i="8" s="1"/>
  <c r="AX105" i="8"/>
  <c r="AY105" i="8" s="1"/>
  <c r="AZ105" i="8" s="1"/>
  <c r="BZ105" i="8"/>
  <c r="CJ105" i="8" s="1"/>
  <c r="CT105" i="8" s="1"/>
  <c r="BP105" i="8" s="1"/>
  <c r="AX122" i="8"/>
  <c r="AY122" i="8" s="1"/>
  <c r="AZ122" i="8" s="1"/>
  <c r="BZ122" i="8"/>
  <c r="CJ122" i="8" s="1"/>
  <c r="CT122" i="8" s="1"/>
  <c r="BP122" i="8" s="1"/>
  <c r="AX116" i="8"/>
  <c r="AY116" i="8" s="1"/>
  <c r="AZ116" i="8" s="1"/>
  <c r="BZ116" i="8"/>
  <c r="CJ116" i="8" s="1"/>
  <c r="CT116" i="8" s="1"/>
  <c r="BP116" i="8" s="1"/>
  <c r="CA116" i="8" s="1"/>
  <c r="CK116" i="8" s="1"/>
  <c r="CU116" i="8" s="1"/>
  <c r="BQ116" i="8" s="1"/>
  <c r="CB116" i="8" s="1"/>
  <c r="AX171" i="8"/>
  <c r="AY171" i="8" s="1"/>
  <c r="AZ171" i="8" s="1"/>
  <c r="BZ171" i="8"/>
  <c r="CJ171" i="8" s="1"/>
  <c r="CT171" i="8" s="1"/>
  <c r="BP171" i="8" s="1"/>
  <c r="AX142" i="8"/>
  <c r="AY142" i="8" s="1"/>
  <c r="AZ142" i="8" s="1"/>
  <c r="BZ142" i="8"/>
  <c r="CJ142" i="8" s="1"/>
  <c r="CT142" i="8" s="1"/>
  <c r="BP142" i="8" s="1"/>
  <c r="BQ117" i="8"/>
  <c r="CL179" i="8"/>
  <c r="CV179" i="8" s="1"/>
  <c r="BR179" i="8" s="1"/>
  <c r="CC179" i="8" s="1"/>
  <c r="AU27" i="6"/>
  <c r="BE27" i="6"/>
  <c r="CN33" i="6"/>
  <c r="BJ33" i="6" s="1"/>
  <c r="BU33" i="6" s="1"/>
  <c r="CE33" i="6" s="1"/>
  <c r="CO33" i="6" s="1"/>
  <c r="BK33" i="6" s="1"/>
  <c r="CN92" i="6"/>
  <c r="BJ92" i="6" s="1"/>
  <c r="BU92" i="6" s="1"/>
  <c r="CE92" i="6" s="1"/>
  <c r="CM152" i="6"/>
  <c r="BI152" i="6" s="1"/>
  <c r="BT152" i="6" s="1"/>
  <c r="CD152" i="6" s="1"/>
  <c r="CN152" i="6" s="1"/>
  <c r="BJ152" i="6" s="1"/>
  <c r="BU152" i="6" s="1"/>
  <c r="CE152" i="6" s="1"/>
  <c r="CO59" i="6"/>
  <c r="BK59" i="6" s="1"/>
  <c r="BV59" i="6" s="1"/>
  <c r="CF59" i="6" s="1"/>
  <c r="CP59" i="6" s="1"/>
  <c r="CM104" i="6"/>
  <c r="BI104" i="6" s="1"/>
  <c r="BT104" i="6" s="1"/>
  <c r="CD104" i="6" s="1"/>
  <c r="CN104" i="6" s="1"/>
  <c r="BJ104" i="6" s="1"/>
  <c r="BU104" i="6" s="1"/>
  <c r="CE104" i="6" s="1"/>
  <c r="CO61" i="6"/>
  <c r="BK61" i="6" s="1"/>
  <c r="BV61" i="6" s="1"/>
  <c r="CF61" i="6" s="1"/>
  <c r="CP61" i="6" s="1"/>
  <c r="BL61" i="6" s="1"/>
  <c r="BW61" i="6" s="1"/>
  <c r="CG61" i="6" s="1"/>
  <c r="CQ61" i="6" s="1"/>
  <c r="CM143" i="6"/>
  <c r="BI143" i="6" s="1"/>
  <c r="BT143" i="6" s="1"/>
  <c r="CD143" i="6" s="1"/>
  <c r="CN143" i="6" s="1"/>
  <c r="BJ143" i="6" s="1"/>
  <c r="BU143" i="6" s="1"/>
  <c r="CE143" i="6" s="1"/>
  <c r="CO143" i="6" s="1"/>
  <c r="BK143" i="6" s="1"/>
  <c r="BV143" i="6" s="1"/>
  <c r="CL174" i="6"/>
  <c r="BH174" i="6" s="1"/>
  <c r="BS174" i="6" s="1"/>
  <c r="CC174" i="6" s="1"/>
  <c r="CM174" i="6" s="1"/>
  <c r="BI174" i="6" s="1"/>
  <c r="BT174" i="6" s="1"/>
  <c r="CD174" i="6" s="1"/>
  <c r="CL183" i="6"/>
  <c r="BH183" i="6" s="1"/>
  <c r="BS183" i="6" s="1"/>
  <c r="CC183" i="6" s="1"/>
  <c r="CM183" i="6" s="1"/>
  <c r="BI183" i="6" s="1"/>
  <c r="BT183" i="6" s="1"/>
  <c r="CD183" i="6" s="1"/>
  <c r="CN183" i="6" s="1"/>
  <c r="CL73" i="6"/>
  <c r="BH73" i="6" s="1"/>
  <c r="BS73" i="6" s="1"/>
  <c r="CC73" i="6" s="1"/>
  <c r="CM73" i="6" s="1"/>
  <c r="BI73" i="6" s="1"/>
  <c r="BT73" i="6" s="1"/>
  <c r="CD73" i="6" s="1"/>
  <c r="CL97" i="6"/>
  <c r="BH97" i="6" s="1"/>
  <c r="BS97" i="6" s="1"/>
  <c r="CC97" i="6" s="1"/>
  <c r="CM97" i="6" s="1"/>
  <c r="BI97" i="6" s="1"/>
  <c r="BT97" i="6" s="1"/>
  <c r="CD97" i="6" s="1"/>
  <c r="CL107" i="6"/>
  <c r="BH107" i="6" s="1"/>
  <c r="BS107" i="6" s="1"/>
  <c r="CC107" i="6" s="1"/>
  <c r="CM107" i="6" s="1"/>
  <c r="BI107" i="6" s="1"/>
  <c r="BT107" i="6" s="1"/>
  <c r="CD107" i="6" s="1"/>
  <c r="CL118" i="6"/>
  <c r="BH118" i="6" s="1"/>
  <c r="BS118" i="6" s="1"/>
  <c r="CC118" i="6" s="1"/>
  <c r="CM118" i="6" s="1"/>
  <c r="BI118" i="6" s="1"/>
  <c r="BT118" i="6" s="1"/>
  <c r="CD118" i="6" s="1"/>
  <c r="CN118" i="6" s="1"/>
  <c r="CL148" i="6"/>
  <c r="BH148" i="6" s="1"/>
  <c r="BS148" i="6" s="1"/>
  <c r="CC148" i="6" s="1"/>
  <c r="CL90" i="6"/>
  <c r="BH90" i="6" s="1"/>
  <c r="BS90" i="6" s="1"/>
  <c r="CC90" i="6" s="1"/>
  <c r="CM90" i="6" s="1"/>
  <c r="BI90" i="6" s="1"/>
  <c r="BT90" i="6" s="1"/>
  <c r="CD90" i="6" s="1"/>
  <c r="CL142" i="6"/>
  <c r="BH142" i="6" s="1"/>
  <c r="BS142" i="6" s="1"/>
  <c r="CC142" i="6" s="1"/>
  <c r="CM142" i="6" s="1"/>
  <c r="BI142" i="6" s="1"/>
  <c r="BT142" i="6" s="1"/>
  <c r="CD142" i="6" s="1"/>
  <c r="CN142" i="6" s="1"/>
  <c r="CL130" i="6"/>
  <c r="BH130" i="6" s="1"/>
  <c r="BS130" i="6" s="1"/>
  <c r="CC130" i="6" s="1"/>
  <c r="CM130" i="6" s="1"/>
  <c r="BI130" i="6" s="1"/>
  <c r="BT130" i="6" s="1"/>
  <c r="CD130" i="6" s="1"/>
  <c r="CN130" i="6" s="1"/>
  <c r="CM156" i="6"/>
  <c r="BI156" i="6" s="1"/>
  <c r="BT156" i="6" s="1"/>
  <c r="CD156" i="6" s="1"/>
  <c r="CN156" i="6" s="1"/>
  <c r="BJ156" i="6" s="1"/>
  <c r="BU156" i="6" s="1"/>
  <c r="CE156" i="6" s="1"/>
  <c r="CO136" i="6"/>
  <c r="BK136" i="6" s="1"/>
  <c r="BV136" i="6" s="1"/>
  <c r="CF136" i="6" s="1"/>
  <c r="CP136" i="6" s="1"/>
  <c r="CL87" i="6"/>
  <c r="BH87" i="6" s="1"/>
  <c r="BS87" i="6" s="1"/>
  <c r="CC87" i="6" s="1"/>
  <c r="CM87" i="6" s="1"/>
  <c r="BI87" i="6" s="1"/>
  <c r="BT87" i="6" s="1"/>
  <c r="CD87" i="6" s="1"/>
  <c r="CN87" i="6" s="1"/>
  <c r="CL149" i="6"/>
  <c r="BH149" i="6" s="1"/>
  <c r="BS149" i="6" s="1"/>
  <c r="CC149" i="6" s="1"/>
  <c r="CM149" i="6" s="1"/>
  <c r="BI149" i="6" s="1"/>
  <c r="BT149" i="6" s="1"/>
  <c r="CD149" i="6" s="1"/>
  <c r="CN149" i="6" s="1"/>
  <c r="CL125" i="6"/>
  <c r="BH125" i="6" s="1"/>
  <c r="BS125" i="6" s="1"/>
  <c r="CC125" i="6" s="1"/>
  <c r="CL120" i="6"/>
  <c r="BH120" i="6" s="1"/>
  <c r="BS120" i="6" s="1"/>
  <c r="CC120" i="6" s="1"/>
  <c r="CL93" i="6"/>
  <c r="BH93" i="6" s="1"/>
  <c r="BS93" i="6" s="1"/>
  <c r="CC93" i="6" s="1"/>
  <c r="CM93" i="6" s="1"/>
  <c r="BI93" i="6" s="1"/>
  <c r="BT93" i="6" s="1"/>
  <c r="CD93" i="6" s="1"/>
  <c r="CL34" i="6"/>
  <c r="BH34" i="6" s="1"/>
  <c r="BS34" i="6" s="1"/>
  <c r="CC34" i="6" s="1"/>
  <c r="CM34" i="6" s="1"/>
  <c r="BI34" i="6" s="1"/>
  <c r="BT34" i="6" s="1"/>
  <c r="CD34" i="6" s="1"/>
  <c r="CN34" i="6" s="1"/>
  <c r="CL166" i="6"/>
  <c r="BH166" i="6" s="1"/>
  <c r="BS166" i="6" s="1"/>
  <c r="CC166" i="6" s="1"/>
  <c r="CM166" i="6" s="1"/>
  <c r="BI166" i="6" s="1"/>
  <c r="BT166" i="6" s="1"/>
  <c r="CD166" i="6" s="1"/>
  <c r="CL172" i="6"/>
  <c r="BH172" i="6" s="1"/>
  <c r="BS172" i="6" s="1"/>
  <c r="CC172" i="6" s="1"/>
  <c r="CM172" i="6" s="1"/>
  <c r="BI172" i="6" s="1"/>
  <c r="BT172" i="6" s="1"/>
  <c r="CD172" i="6" s="1"/>
  <c r="CN172" i="6" s="1"/>
  <c r="CM100" i="6"/>
  <c r="BI100" i="6" s="1"/>
  <c r="BT100" i="6" s="1"/>
  <c r="CD100" i="6" s="1"/>
  <c r="CN100" i="6" s="1"/>
  <c r="BJ100" i="6" s="1"/>
  <c r="BU100" i="6" s="1"/>
  <c r="CE100" i="6" s="1"/>
  <c r="CO100" i="6" s="1"/>
  <c r="BK100" i="6" s="1"/>
  <c r="BV100" i="6" s="1"/>
  <c r="CF100" i="6" s="1"/>
  <c r="CP100" i="6" s="1"/>
  <c r="CM46" i="6"/>
  <c r="BI46" i="6" s="1"/>
  <c r="BT46" i="6" s="1"/>
  <c r="CD46" i="6" s="1"/>
  <c r="CN46" i="6" s="1"/>
  <c r="BJ46" i="6" s="1"/>
  <c r="BU46" i="6" s="1"/>
  <c r="CE46" i="6" s="1"/>
  <c r="CO46" i="6" s="1"/>
  <c r="CM81" i="6"/>
  <c r="BI81" i="6" s="1"/>
  <c r="BT81" i="6" s="1"/>
  <c r="CD81" i="6" s="1"/>
  <c r="CN81" i="6" s="1"/>
  <c r="BJ81" i="6" s="1"/>
  <c r="BU81" i="6" s="1"/>
  <c r="CE81" i="6" s="1"/>
  <c r="CO81" i="6" s="1"/>
  <c r="CL84" i="6"/>
  <c r="BH84" i="6" s="1"/>
  <c r="BS84" i="6" s="1"/>
  <c r="CC84" i="6" s="1"/>
  <c r="CM84" i="6" s="1"/>
  <c r="BI84" i="6" s="1"/>
  <c r="BT84" i="6" s="1"/>
  <c r="CD84" i="6" s="1"/>
  <c r="CL88" i="6"/>
  <c r="BH88" i="6" s="1"/>
  <c r="BS88" i="6" s="1"/>
  <c r="CC88" i="6" s="1"/>
  <c r="CL110" i="6"/>
  <c r="BH110" i="6" s="1"/>
  <c r="BS110" i="6" s="1"/>
  <c r="CC110" i="6" s="1"/>
  <c r="CM110" i="6" s="1"/>
  <c r="BI110" i="6" s="1"/>
  <c r="BT110" i="6" s="1"/>
  <c r="CD110" i="6" s="1"/>
  <c r="CN110" i="6" s="1"/>
  <c r="CL36" i="6"/>
  <c r="BH36" i="6" s="1"/>
  <c r="BS36" i="6" s="1"/>
  <c r="CC36" i="6" s="1"/>
  <c r="CM36" i="6" s="1"/>
  <c r="BI36" i="6" s="1"/>
  <c r="BT36" i="6" s="1"/>
  <c r="CD36" i="6" s="1"/>
  <c r="CN36" i="6" s="1"/>
  <c r="CL96" i="6"/>
  <c r="BH96" i="6" s="1"/>
  <c r="BS96" i="6" s="1"/>
  <c r="CC96" i="6" s="1"/>
  <c r="CM96" i="6" s="1"/>
  <c r="BI96" i="6" s="1"/>
  <c r="BT96" i="6" s="1"/>
  <c r="CD96" i="6" s="1"/>
  <c r="CN96" i="6" s="1"/>
  <c r="CL62" i="6"/>
  <c r="BH62" i="6" s="1"/>
  <c r="BS62" i="6" s="1"/>
  <c r="CC62" i="6" s="1"/>
  <c r="CL194" i="6"/>
  <c r="BH194" i="6" s="1"/>
  <c r="BS194" i="6" s="1"/>
  <c r="CC194" i="6" s="1"/>
  <c r="CM194" i="6" s="1"/>
  <c r="BI194" i="6" s="1"/>
  <c r="BT194" i="6" s="1"/>
  <c r="CD194" i="6" s="1"/>
  <c r="CL147" i="6"/>
  <c r="BH147" i="6" s="1"/>
  <c r="BS147" i="6" s="1"/>
  <c r="CC147" i="6" s="1"/>
  <c r="CM147" i="6" s="1"/>
  <c r="BI147" i="6" s="1"/>
  <c r="BT147" i="6" s="1"/>
  <c r="CD147" i="6" s="1"/>
  <c r="CN147" i="6" s="1"/>
  <c r="CL141" i="6"/>
  <c r="BH141" i="6" s="1"/>
  <c r="BS141" i="6" s="1"/>
  <c r="CC141" i="6" s="1"/>
  <c r="CM141" i="6" s="1"/>
  <c r="BI141" i="6" s="1"/>
  <c r="BT141" i="6" s="1"/>
  <c r="CD141" i="6" s="1"/>
  <c r="CN141" i="6" s="1"/>
  <c r="CO124" i="6"/>
  <c r="BK124" i="6" s="1"/>
  <c r="BV124" i="6" s="1"/>
  <c r="CF124" i="6" s="1"/>
  <c r="CP124" i="6" s="1"/>
  <c r="CL89" i="6"/>
  <c r="BH89" i="6" s="1"/>
  <c r="BS89" i="6" s="1"/>
  <c r="CC89" i="6" s="1"/>
  <c r="CM89" i="6" s="1"/>
  <c r="BI89" i="6" s="1"/>
  <c r="BT89" i="6" s="1"/>
  <c r="CD89" i="6" s="1"/>
  <c r="CN89" i="6" s="1"/>
  <c r="CL86" i="6"/>
  <c r="BH86" i="6" s="1"/>
  <c r="BS86" i="6" s="1"/>
  <c r="CC86" i="6" s="1"/>
  <c r="CM86" i="6" s="1"/>
  <c r="BI86" i="6" s="1"/>
  <c r="BT86" i="6" s="1"/>
  <c r="CD86" i="6" s="1"/>
  <c r="CN86" i="6" s="1"/>
  <c r="CL189" i="6"/>
  <c r="BH189" i="6" s="1"/>
  <c r="BS189" i="6" s="1"/>
  <c r="CC189" i="6" s="1"/>
  <c r="CM189" i="6" s="1"/>
  <c r="BI189" i="6" s="1"/>
  <c r="BT189" i="6" s="1"/>
  <c r="CD189" i="6" s="1"/>
  <c r="CN189" i="6" s="1"/>
  <c r="CL121" i="6"/>
  <c r="BH121" i="6" s="1"/>
  <c r="BS121" i="6" s="1"/>
  <c r="CC121" i="6" s="1"/>
  <c r="CM121" i="6" s="1"/>
  <c r="BI121" i="6" s="1"/>
  <c r="BT121" i="6" s="1"/>
  <c r="CD121" i="6" s="1"/>
  <c r="CN121" i="6" s="1"/>
  <c r="CL43" i="6"/>
  <c r="BH43" i="6" s="1"/>
  <c r="BS43" i="6" s="1"/>
  <c r="CC43" i="6" s="1"/>
  <c r="CM43" i="6" s="1"/>
  <c r="BI43" i="6" s="1"/>
  <c r="BT43" i="6" s="1"/>
  <c r="CD43" i="6" s="1"/>
  <c r="CL52" i="6"/>
  <c r="BH52" i="6" s="1"/>
  <c r="BS52" i="6" s="1"/>
  <c r="CC52" i="6" s="1"/>
  <c r="CM52" i="6" s="1"/>
  <c r="BI52" i="6" s="1"/>
  <c r="BT52" i="6" s="1"/>
  <c r="CD52" i="6" s="1"/>
  <c r="CL123" i="6"/>
  <c r="BH123" i="6" s="1"/>
  <c r="BS123" i="6" s="1"/>
  <c r="CC123" i="6" s="1"/>
  <c r="CM123" i="6" s="1"/>
  <c r="BI123" i="6" s="1"/>
  <c r="BT123" i="6" s="1"/>
  <c r="CD123" i="6" s="1"/>
  <c r="CN123" i="6" s="1"/>
  <c r="CL49" i="6"/>
  <c r="BH49" i="6" s="1"/>
  <c r="BS49" i="6" s="1"/>
  <c r="CC49" i="6" s="1"/>
  <c r="CN145" i="6"/>
  <c r="BJ145" i="6" s="1"/>
  <c r="BU145" i="6" s="1"/>
  <c r="CE145" i="6" s="1"/>
  <c r="CO145" i="6" s="1"/>
  <c r="BK145" i="6" s="1"/>
  <c r="CL112" i="6"/>
  <c r="BH112" i="6" s="1"/>
  <c r="BS112" i="6" s="1"/>
  <c r="CC112" i="6" s="1"/>
  <c r="CM112" i="6" s="1"/>
  <c r="BI112" i="6" s="1"/>
  <c r="BT112" i="6" s="1"/>
  <c r="CD112" i="6" s="1"/>
  <c r="CN112" i="6" s="1"/>
  <c r="CL64" i="6"/>
  <c r="BH64" i="6" s="1"/>
  <c r="BS64" i="6" s="1"/>
  <c r="CC64" i="6" s="1"/>
  <c r="CM64" i="6" s="1"/>
  <c r="BI64" i="6" s="1"/>
  <c r="BT64" i="6" s="1"/>
  <c r="CD64" i="6" s="1"/>
  <c r="CN64" i="6" s="1"/>
  <c r="CL74" i="6"/>
  <c r="BH74" i="6" s="1"/>
  <c r="BS74" i="6" s="1"/>
  <c r="CC74" i="6" s="1"/>
  <c r="CM74" i="6" s="1"/>
  <c r="BI74" i="6" s="1"/>
  <c r="BT74" i="6" s="1"/>
  <c r="CD74" i="6" s="1"/>
  <c r="CL99" i="6"/>
  <c r="BH99" i="6" s="1"/>
  <c r="BS99" i="6" s="1"/>
  <c r="CC99" i="6" s="1"/>
  <c r="CM99" i="6" s="1"/>
  <c r="BI99" i="6" s="1"/>
  <c r="BT99" i="6" s="1"/>
  <c r="CD99" i="6" s="1"/>
  <c r="CN99" i="6" s="1"/>
  <c r="CL53" i="6"/>
  <c r="BH53" i="6" s="1"/>
  <c r="BS53" i="6" s="1"/>
  <c r="CC53" i="6" s="1"/>
  <c r="CM53" i="6" s="1"/>
  <c r="BI53" i="6" s="1"/>
  <c r="BT53" i="6" s="1"/>
  <c r="CD53" i="6" s="1"/>
  <c r="CL162" i="6"/>
  <c r="BH162" i="6" s="1"/>
  <c r="BS162" i="6" s="1"/>
  <c r="CC162" i="6" s="1"/>
  <c r="CL94" i="6"/>
  <c r="BH94" i="6" s="1"/>
  <c r="BS94" i="6" s="1"/>
  <c r="CC94" i="6" s="1"/>
  <c r="CL106" i="6"/>
  <c r="BH106" i="6" s="1"/>
  <c r="BS106" i="6" s="1"/>
  <c r="CC106" i="6" s="1"/>
  <c r="CM106" i="6" s="1"/>
  <c r="BI106" i="6" s="1"/>
  <c r="BT106" i="6" s="1"/>
  <c r="CD106" i="6" s="1"/>
  <c r="CN106" i="6" s="1"/>
  <c r="CL47" i="6"/>
  <c r="BH47" i="6" s="1"/>
  <c r="BS47" i="6" s="1"/>
  <c r="CC47" i="6" s="1"/>
  <c r="CM47" i="6" s="1"/>
  <c r="BI47" i="6" s="1"/>
  <c r="BT47" i="6" s="1"/>
  <c r="CD47" i="6" s="1"/>
  <c r="CN47" i="6" s="1"/>
  <c r="CL140" i="6"/>
  <c r="BH140" i="6" s="1"/>
  <c r="BS140" i="6" s="1"/>
  <c r="CC140" i="6" s="1"/>
  <c r="CM140" i="6" s="1"/>
  <c r="BI140" i="6" s="1"/>
  <c r="BT140" i="6" s="1"/>
  <c r="CD140" i="6" s="1"/>
  <c r="CN140" i="6" s="1"/>
  <c r="CL37" i="6"/>
  <c r="BH37" i="6" s="1"/>
  <c r="BS37" i="6" s="1"/>
  <c r="CC37" i="6" s="1"/>
  <c r="CL75" i="6"/>
  <c r="BH75" i="6" s="1"/>
  <c r="BS75" i="6" s="1"/>
  <c r="CC75" i="6" s="1"/>
  <c r="CL108" i="6"/>
  <c r="BH108" i="6" s="1"/>
  <c r="BS108" i="6" s="1"/>
  <c r="CC108" i="6" s="1"/>
  <c r="CO146" i="6"/>
  <c r="BK146" i="6" s="1"/>
  <c r="BV146" i="6" s="1"/>
  <c r="CM57" i="6"/>
  <c r="BI57" i="6" s="1"/>
  <c r="BT57" i="6" s="1"/>
  <c r="CD57" i="6" s="1"/>
  <c r="CN57" i="6" s="1"/>
  <c r="BJ57" i="6" s="1"/>
  <c r="BU57" i="6" s="1"/>
  <c r="CE57" i="6" s="1"/>
  <c r="CL31" i="6"/>
  <c r="BH31" i="6" s="1"/>
  <c r="BS31" i="6" s="1"/>
  <c r="CC31" i="6" s="1"/>
  <c r="CM31" i="6" s="1"/>
  <c r="BI31" i="6" s="1"/>
  <c r="BT31" i="6" s="1"/>
  <c r="CD31" i="6" s="1"/>
  <c r="CL98" i="6"/>
  <c r="BH98" i="6" s="1"/>
  <c r="BS98" i="6" s="1"/>
  <c r="CC98" i="6" s="1"/>
  <c r="CL29" i="6"/>
  <c r="BH29" i="6" s="1"/>
  <c r="BS29" i="6" s="1"/>
  <c r="CC29" i="6" s="1"/>
  <c r="CM29" i="6" s="1"/>
  <c r="BI29" i="6" s="1"/>
  <c r="BT29" i="6" s="1"/>
  <c r="CD29" i="6" s="1"/>
  <c r="CN29" i="6" s="1"/>
  <c r="CL41" i="6"/>
  <c r="BH41" i="6" s="1"/>
  <c r="BS41" i="6" s="1"/>
  <c r="CC41" i="6" s="1"/>
  <c r="CM41" i="6" s="1"/>
  <c r="BI41" i="6" s="1"/>
  <c r="BT41" i="6" s="1"/>
  <c r="CD41" i="6" s="1"/>
  <c r="CN41" i="6" s="1"/>
  <c r="CL158" i="6"/>
  <c r="BH158" i="6" s="1"/>
  <c r="BS158" i="6" s="1"/>
  <c r="CC158" i="6" s="1"/>
  <c r="CL114" i="6"/>
  <c r="BH114" i="6" s="1"/>
  <c r="BS114" i="6" s="1"/>
  <c r="CC114" i="6" s="1"/>
  <c r="CM114" i="6" s="1"/>
  <c r="BI114" i="6" s="1"/>
  <c r="BT114" i="6" s="1"/>
  <c r="CD114" i="6" s="1"/>
  <c r="CN114" i="6" s="1"/>
  <c r="CL170" i="6"/>
  <c r="BH170" i="6" s="1"/>
  <c r="BS170" i="6" s="1"/>
  <c r="CC170" i="6" s="1"/>
  <c r="BQ28" i="6"/>
  <c r="CA28" i="6" s="1"/>
  <c r="BG60" i="6"/>
  <c r="BR60" i="6" s="1"/>
  <c r="CB60" i="6" s="1"/>
  <c r="BG128" i="6"/>
  <c r="BR128" i="6" s="1"/>
  <c r="CB128" i="6" s="1"/>
  <c r="BG111" i="6"/>
  <c r="BR111" i="6" s="1"/>
  <c r="CB111" i="6" s="1"/>
  <c r="BG168" i="6"/>
  <c r="BR168" i="6" s="1"/>
  <c r="CB168" i="6" s="1"/>
  <c r="BG91" i="6"/>
  <c r="BR91" i="6" s="1"/>
  <c r="CB91" i="6" s="1"/>
  <c r="BG171" i="6"/>
  <c r="BR171" i="6" s="1"/>
  <c r="CB171" i="6" s="1"/>
  <c r="BG169" i="6"/>
  <c r="BR169" i="6" s="1"/>
  <c r="CB169" i="6" s="1"/>
  <c r="BG135" i="6"/>
  <c r="BR135" i="6" s="1"/>
  <c r="CB135" i="6" s="1"/>
  <c r="BG164" i="6"/>
  <c r="BR164" i="6" s="1"/>
  <c r="CB164" i="6" s="1"/>
  <c r="BG45" i="6"/>
  <c r="BR45" i="6" s="1"/>
  <c r="CB45" i="6" s="1"/>
  <c r="BG63" i="6"/>
  <c r="BR63" i="6" s="1"/>
  <c r="CB63" i="6" s="1"/>
  <c r="BG102" i="6"/>
  <c r="BR102" i="6" s="1"/>
  <c r="CB102" i="6" s="1"/>
  <c r="CL102" i="6" s="1"/>
  <c r="BH102" i="6" s="1"/>
  <c r="BS102" i="6" s="1"/>
  <c r="CC102" i="6" s="1"/>
  <c r="BG160" i="6"/>
  <c r="BR160" i="6" s="1"/>
  <c r="CB160" i="6" s="1"/>
  <c r="BG129" i="6"/>
  <c r="BR129" i="6" s="1"/>
  <c r="CB129" i="6" s="1"/>
  <c r="BG40" i="6"/>
  <c r="BR40" i="6" s="1"/>
  <c r="CB40" i="6" s="1"/>
  <c r="BG173" i="6"/>
  <c r="BR173" i="6" s="1"/>
  <c r="CB173" i="6" s="1"/>
  <c r="BG39" i="6"/>
  <c r="BR39" i="6" s="1"/>
  <c r="CB39" i="6" s="1"/>
  <c r="BG67" i="6"/>
  <c r="BR67" i="6" s="1"/>
  <c r="CB67" i="6" s="1"/>
  <c r="BG182" i="6"/>
  <c r="BR182" i="6" s="1"/>
  <c r="CB182" i="6" s="1"/>
  <c r="BG51" i="6"/>
  <c r="BR51" i="6" s="1"/>
  <c r="CB51" i="6" s="1"/>
  <c r="BG137" i="6"/>
  <c r="BR137" i="6" s="1"/>
  <c r="CB137" i="6" s="1"/>
  <c r="BG50" i="6"/>
  <c r="BR50" i="6" s="1"/>
  <c r="CB50" i="6" s="1"/>
  <c r="BG65" i="6"/>
  <c r="BR65" i="6" s="1"/>
  <c r="CB65" i="6" s="1"/>
  <c r="BG192" i="6"/>
  <c r="BR192" i="6" s="1"/>
  <c r="CB192" i="6" s="1"/>
  <c r="BG109" i="6"/>
  <c r="BR109" i="6" s="1"/>
  <c r="CB109" i="6" s="1"/>
  <c r="BJ181" i="6"/>
  <c r="BU181" i="6" s="1"/>
  <c r="CE181" i="6" s="1"/>
  <c r="BK154" i="6"/>
  <c r="BV154" i="6" s="1"/>
  <c r="CF154" i="6" s="1"/>
  <c r="CP154" i="6" s="1"/>
  <c r="BI78" i="6"/>
  <c r="BT78" i="6" s="1"/>
  <c r="CD78" i="6" s="1"/>
  <c r="CN78" i="6" s="1"/>
  <c r="BJ72" i="6"/>
  <c r="BU72" i="6" s="1"/>
  <c r="CE72" i="6" s="1"/>
  <c r="BI66" i="6"/>
  <c r="BT66" i="6" s="1"/>
  <c r="CD66" i="6" s="1"/>
  <c r="CN66" i="6" s="1"/>
  <c r="BI35" i="6"/>
  <c r="BT35" i="6" s="1"/>
  <c r="CD35" i="6" s="1"/>
  <c r="CN35" i="6" s="1"/>
  <c r="BJ131" i="6"/>
  <c r="BU131" i="6" s="1"/>
  <c r="CE131" i="6" s="1"/>
  <c r="BI82" i="6"/>
  <c r="BT82" i="6" s="1"/>
  <c r="CD82" i="6" s="1"/>
  <c r="CN82" i="6" s="1"/>
  <c r="BJ122" i="6"/>
  <c r="BU122" i="6" s="1"/>
  <c r="CE122" i="6" s="1"/>
  <c r="BJ150" i="6"/>
  <c r="BU150" i="6" s="1"/>
  <c r="CE150" i="6" s="1"/>
  <c r="CO150" i="6" s="1"/>
  <c r="BI193" i="6"/>
  <c r="BT193" i="6" s="1"/>
  <c r="CD193" i="6" s="1"/>
  <c r="CN193" i="6" s="1"/>
  <c r="BI179" i="6"/>
  <c r="BT179" i="6" s="1"/>
  <c r="CD179" i="6" s="1"/>
  <c r="CN179" i="6" s="1"/>
  <c r="BI80" i="6"/>
  <c r="BT80" i="6" s="1"/>
  <c r="CD80" i="6" s="1"/>
  <c r="BI175" i="6"/>
  <c r="BT175" i="6" s="1"/>
  <c r="CD175" i="6" s="1"/>
  <c r="CN175" i="6" s="1"/>
  <c r="BJ151" i="6"/>
  <c r="BU151" i="6" s="1"/>
  <c r="CE151" i="6" s="1"/>
  <c r="BH195" i="6"/>
  <c r="BS195" i="6" s="1"/>
  <c r="CC195" i="6" s="1"/>
  <c r="CM195" i="6" s="1"/>
  <c r="BH134" i="6"/>
  <c r="BS134" i="6" s="1"/>
  <c r="CC134" i="6" s="1"/>
  <c r="BI139" i="6"/>
  <c r="BT139" i="6" s="1"/>
  <c r="CD139" i="6" s="1"/>
  <c r="CN139" i="6" s="1"/>
  <c r="BH55" i="6"/>
  <c r="BS55" i="6" s="1"/>
  <c r="CC55" i="6" s="1"/>
  <c r="CM55" i="6" s="1"/>
  <c r="BH119" i="6"/>
  <c r="BS119" i="6" s="1"/>
  <c r="CC119" i="6" s="1"/>
  <c r="CM119" i="6" s="1"/>
  <c r="BH176" i="6"/>
  <c r="BS176" i="6" s="1"/>
  <c r="CC176" i="6" s="1"/>
  <c r="CM176" i="6" s="1"/>
  <c r="BH79" i="6"/>
  <c r="BS79" i="6" s="1"/>
  <c r="CC79" i="6" s="1"/>
  <c r="CM79" i="6" s="1"/>
  <c r="BH70" i="6"/>
  <c r="BS70" i="6" s="1"/>
  <c r="CC70" i="6" s="1"/>
  <c r="CM70" i="6" s="1"/>
  <c r="BH138" i="6"/>
  <c r="BS138" i="6" s="1"/>
  <c r="CC138" i="6" s="1"/>
  <c r="CM138" i="6" s="1"/>
  <c r="BH95" i="6"/>
  <c r="BS95" i="6" s="1"/>
  <c r="CC95" i="6" s="1"/>
  <c r="BH187" i="6"/>
  <c r="BS187" i="6" s="1"/>
  <c r="CC187" i="6" s="1"/>
  <c r="CM187" i="6" s="1"/>
  <c r="BI185" i="6"/>
  <c r="BT185" i="6" s="1"/>
  <c r="CD185" i="6" s="1"/>
  <c r="CN185" i="6" s="1"/>
  <c r="BH32" i="6"/>
  <c r="BS32" i="6" s="1"/>
  <c r="CC32" i="6" s="1"/>
  <c r="BH105" i="6"/>
  <c r="BS105" i="6" s="1"/>
  <c r="CC105" i="6" s="1"/>
  <c r="CM105" i="6" s="1"/>
  <c r="BH56" i="6"/>
  <c r="BS56" i="6" s="1"/>
  <c r="CC56" i="6" s="1"/>
  <c r="BH133" i="6"/>
  <c r="BS133" i="6" s="1"/>
  <c r="CC133" i="6" s="1"/>
  <c r="BH113" i="6"/>
  <c r="BS113" i="6" s="1"/>
  <c r="CC113" i="6" s="1"/>
  <c r="CM113" i="6" s="1"/>
  <c r="BH115" i="6"/>
  <c r="BS115" i="6" s="1"/>
  <c r="CC115" i="6" s="1"/>
  <c r="BH71" i="6"/>
  <c r="BS71" i="6" s="1"/>
  <c r="CC71" i="6" s="1"/>
  <c r="CM71" i="6" s="1"/>
  <c r="BH157" i="6"/>
  <c r="BS157" i="6" s="1"/>
  <c r="CC157" i="6" s="1"/>
  <c r="CM157" i="6" s="1"/>
  <c r="BH76" i="6"/>
  <c r="BS76" i="6" s="1"/>
  <c r="CC76" i="6" s="1"/>
  <c r="CM76" i="6" s="1"/>
  <c r="BH30" i="6"/>
  <c r="BS30" i="6" s="1"/>
  <c r="CC30" i="6" s="1"/>
  <c r="BH42" i="6"/>
  <c r="BS42" i="6" s="1"/>
  <c r="CC42" i="6" s="1"/>
  <c r="BH191" i="6"/>
  <c r="BS191" i="6" s="1"/>
  <c r="CC191" i="6" s="1"/>
  <c r="CM191" i="6" s="1"/>
  <c r="CF126" i="6"/>
  <c r="CP126" i="6" s="1"/>
  <c r="BV116" i="6"/>
  <c r="BH48" i="6"/>
  <c r="BS48" i="6" s="1"/>
  <c r="CC48" i="6" s="1"/>
  <c r="CM48" i="6" s="1"/>
  <c r="BH177" i="6"/>
  <c r="BS177" i="6" s="1"/>
  <c r="CC177" i="6" s="1"/>
  <c r="CM177" i="6" s="1"/>
  <c r="BH163" i="6"/>
  <c r="BS163" i="6" s="1"/>
  <c r="CC163" i="6" s="1"/>
  <c r="CM163" i="6" s="1"/>
  <c r="BH184" i="6"/>
  <c r="BS184" i="6" s="1"/>
  <c r="CC184" i="6" s="1"/>
  <c r="CM184" i="6" s="1"/>
  <c r="BH190" i="6"/>
  <c r="BS190" i="6" s="1"/>
  <c r="CC190" i="6" s="1"/>
  <c r="CM190" i="6" s="1"/>
  <c r="BH159" i="6"/>
  <c r="BS159" i="6" s="1"/>
  <c r="CC159" i="6" s="1"/>
  <c r="CM159" i="6" s="1"/>
  <c r="BH144" i="6"/>
  <c r="BS144" i="6" s="1"/>
  <c r="CC144" i="6" s="1"/>
  <c r="CM144" i="6" s="1"/>
  <c r="BH77" i="6"/>
  <c r="BS77" i="6" s="1"/>
  <c r="CC77" i="6" s="1"/>
  <c r="CM77" i="6" s="1"/>
  <c r="BH165" i="6"/>
  <c r="BS165" i="6" s="1"/>
  <c r="CC165" i="6" s="1"/>
  <c r="CM165" i="6" s="1"/>
  <c r="BG117" i="6"/>
  <c r="BR117" i="6" s="1"/>
  <c r="CB117" i="6" s="1"/>
  <c r="CL117" i="6" s="1"/>
  <c r="BH186" i="6"/>
  <c r="BS186" i="6" s="1"/>
  <c r="CC186" i="6" s="1"/>
  <c r="CM186" i="6" s="1"/>
  <c r="BG161" i="6"/>
  <c r="BR161" i="6" s="1"/>
  <c r="CB161" i="6" s="1"/>
  <c r="CL161" i="6" s="1"/>
  <c r="BH180" i="6"/>
  <c r="BS180" i="6" s="1"/>
  <c r="CC180" i="6" s="1"/>
  <c r="CM180" i="6" s="1"/>
  <c r="BH178" i="6"/>
  <c r="BS178" i="6" s="1"/>
  <c r="CC178" i="6" s="1"/>
  <c r="CM178" i="6" s="1"/>
  <c r="BI83" i="6"/>
  <c r="BT83" i="6" s="1"/>
  <c r="CD83" i="6" s="1"/>
  <c r="CN83" i="6" s="1"/>
  <c r="BG85" i="6"/>
  <c r="BR85" i="6" s="1"/>
  <c r="CB85" i="6" s="1"/>
  <c r="CL85" i="6" s="1"/>
  <c r="BG68" i="6"/>
  <c r="BR68" i="6" s="1"/>
  <c r="CB68" i="6" s="1"/>
  <c r="CL68" i="6" s="1"/>
  <c r="BG69" i="6"/>
  <c r="BR69" i="6" s="1"/>
  <c r="CB69" i="6" s="1"/>
  <c r="CL69" i="6" s="1"/>
  <c r="BG58" i="6"/>
  <c r="BR58" i="6" s="1"/>
  <c r="CB58" i="6" s="1"/>
  <c r="CL58" i="6" s="1"/>
  <c r="BG54" i="6"/>
  <c r="BR54" i="6" s="1"/>
  <c r="CB54" i="6" s="1"/>
  <c r="CL54" i="6" s="1"/>
  <c r="BH44" i="6"/>
  <c r="BS44" i="6" s="1"/>
  <c r="CC44" i="6" s="1"/>
  <c r="CM44" i="6" s="1"/>
  <c r="BH101" i="6"/>
  <c r="BS101" i="6" s="1"/>
  <c r="CC101" i="6" s="1"/>
  <c r="CM101" i="6" s="1"/>
  <c r="BH38" i="6"/>
  <c r="BS38" i="6" s="1"/>
  <c r="CC38" i="6" s="1"/>
  <c r="CM38" i="6" s="1"/>
  <c r="BI132" i="6"/>
  <c r="BT132" i="6" s="1"/>
  <c r="CD132" i="6" s="1"/>
  <c r="CN132" i="6" s="1"/>
  <c r="BG188" i="6"/>
  <c r="BR188" i="6" s="1"/>
  <c r="CB188" i="6" s="1"/>
  <c r="CL188" i="6" s="1"/>
  <c r="BG103" i="6"/>
  <c r="BR103" i="6" s="1"/>
  <c r="CB103" i="6" s="1"/>
  <c r="CL103" i="6" s="1"/>
  <c r="BG167" i="6"/>
  <c r="BR167" i="6" s="1"/>
  <c r="CB167" i="6" s="1"/>
  <c r="CL167" i="6" s="1"/>
  <c r="BH127" i="6"/>
  <c r="BS127" i="6" s="1"/>
  <c r="CC127" i="6" s="1"/>
  <c r="CM127" i="6" s="1"/>
  <c r="BG153" i="6"/>
  <c r="BR153" i="6" s="1"/>
  <c r="CB153" i="6" s="1"/>
  <c r="CL153" i="6" s="1"/>
  <c r="BG155" i="6"/>
  <c r="BR155" i="6" s="1"/>
  <c r="CB155" i="6" s="1"/>
  <c r="CL155" i="6" s="1"/>
  <c r="AW27" i="8"/>
  <c r="AS27" i="6"/>
  <c r="AQ17" i="6"/>
  <c r="AV27" i="6"/>
  <c r="BP27" i="6" s="1"/>
  <c r="BZ27" i="6" s="1"/>
  <c r="CJ27" i="6" s="1"/>
  <c r="AU17" i="6"/>
  <c r="CL81" i="8" l="1"/>
  <c r="CV81" i="8" s="1"/>
  <c r="BR81" i="8" s="1"/>
  <c r="CL55" i="8"/>
  <c r="CV55" i="8" s="1"/>
  <c r="BR55" i="8" s="1"/>
  <c r="CC55" i="8" s="1"/>
  <c r="CK71" i="8"/>
  <c r="CU71" i="8" s="1"/>
  <c r="BQ71" i="8" s="1"/>
  <c r="CB71" i="8" s="1"/>
  <c r="CL71" i="8" s="1"/>
  <c r="CV71" i="8" s="1"/>
  <c r="BR71" i="8" s="1"/>
  <c r="BQ195" i="8"/>
  <c r="CB195" i="8" s="1"/>
  <c r="CL195" i="8" s="1"/>
  <c r="CV195" i="8" s="1"/>
  <c r="BQ118" i="8"/>
  <c r="CB118" i="8" s="1"/>
  <c r="CL118" i="8" s="1"/>
  <c r="CV118" i="8" s="1"/>
  <c r="BQ36" i="8"/>
  <c r="CB36" i="8" s="1"/>
  <c r="CL36" i="8" s="1"/>
  <c r="CV36" i="8" s="1"/>
  <c r="BQ69" i="8"/>
  <c r="CB69" i="8" s="1"/>
  <c r="CL69" i="8" s="1"/>
  <c r="CV69" i="8" s="1"/>
  <c r="BQ92" i="8"/>
  <c r="CB92" i="8" s="1"/>
  <c r="CL92" i="8" s="1"/>
  <c r="CV92" i="8" s="1"/>
  <c r="BR92" i="8" s="1"/>
  <c r="CC92" i="8" s="1"/>
  <c r="CM92" i="8" s="1"/>
  <c r="CW92" i="8" s="1"/>
  <c r="CA176" i="8"/>
  <c r="CK176" i="8" s="1"/>
  <c r="CU176" i="8" s="1"/>
  <c r="BQ176" i="8" s="1"/>
  <c r="CA82" i="8"/>
  <c r="CK82" i="8" s="1"/>
  <c r="CU82" i="8" s="1"/>
  <c r="CA121" i="8"/>
  <c r="CK121" i="8" s="1"/>
  <c r="CU121" i="8" s="1"/>
  <c r="BQ121" i="8" s="1"/>
  <c r="CB121" i="8" s="1"/>
  <c r="CL121" i="8" s="1"/>
  <c r="CV121" i="8" s="1"/>
  <c r="CA70" i="8"/>
  <c r="CK70" i="8" s="1"/>
  <c r="CU70" i="8" s="1"/>
  <c r="BQ70" i="8" s="1"/>
  <c r="CA38" i="8"/>
  <c r="CK38" i="8" s="1"/>
  <c r="CU38" i="8" s="1"/>
  <c r="CA86" i="8"/>
  <c r="CK86" i="8" s="1"/>
  <c r="CU86" i="8" s="1"/>
  <c r="BQ86" i="8" s="1"/>
  <c r="CA147" i="8"/>
  <c r="CK147" i="8" s="1"/>
  <c r="CU147" i="8" s="1"/>
  <c r="BQ147" i="8" s="1"/>
  <c r="CA35" i="8"/>
  <c r="CK35" i="8" s="1"/>
  <c r="CU35" i="8" s="1"/>
  <c r="BQ35" i="8" s="1"/>
  <c r="CB35" i="8" s="1"/>
  <c r="CL35" i="8" s="1"/>
  <c r="CV35" i="8" s="1"/>
  <c r="CA39" i="8"/>
  <c r="CK39" i="8" s="1"/>
  <c r="CU39" i="8" s="1"/>
  <c r="BQ39" i="8" s="1"/>
  <c r="CA100" i="8"/>
  <c r="CK100" i="8" s="1"/>
  <c r="CU100" i="8" s="1"/>
  <c r="BQ100" i="8" s="1"/>
  <c r="CA48" i="8"/>
  <c r="CK48" i="8" s="1"/>
  <c r="CU48" i="8" s="1"/>
  <c r="BQ48" i="8" s="1"/>
  <c r="CA115" i="8"/>
  <c r="CK115" i="8" s="1"/>
  <c r="CU115" i="8" s="1"/>
  <c r="BQ115" i="8" s="1"/>
  <c r="CB115" i="8" s="1"/>
  <c r="CL115" i="8" s="1"/>
  <c r="CV115" i="8" s="1"/>
  <c r="CA141" i="8"/>
  <c r="CK141" i="8" s="1"/>
  <c r="CU141" i="8" s="1"/>
  <c r="CA74" i="8"/>
  <c r="CK74" i="8" s="1"/>
  <c r="CU74" i="8" s="1"/>
  <c r="BQ74" i="8" s="1"/>
  <c r="CB74" i="8" s="1"/>
  <c r="CL74" i="8" s="1"/>
  <c r="CV74" i="8" s="1"/>
  <c r="CA192" i="8"/>
  <c r="CK192" i="8" s="1"/>
  <c r="CU192" i="8" s="1"/>
  <c r="BQ192" i="8" s="1"/>
  <c r="CB192" i="8" s="1"/>
  <c r="CL192" i="8" s="1"/>
  <c r="CV192" i="8" s="1"/>
  <c r="CA175" i="8"/>
  <c r="CK175" i="8" s="1"/>
  <c r="CU175" i="8" s="1"/>
  <c r="CA151" i="8"/>
  <c r="CK151" i="8" s="1"/>
  <c r="CU151" i="8" s="1"/>
  <c r="BQ151" i="8" s="1"/>
  <c r="CA102" i="8"/>
  <c r="CK102" i="8" s="1"/>
  <c r="CU102" i="8" s="1"/>
  <c r="BQ102" i="8" s="1"/>
  <c r="CA136" i="8"/>
  <c r="CK136" i="8" s="1"/>
  <c r="CU136" i="8" s="1"/>
  <c r="CA83" i="8"/>
  <c r="CK83" i="8" s="1"/>
  <c r="CU83" i="8" s="1"/>
  <c r="CA142" i="8"/>
  <c r="CK142" i="8" s="1"/>
  <c r="CU142" i="8" s="1"/>
  <c r="BQ142" i="8" s="1"/>
  <c r="CA114" i="8"/>
  <c r="CK114" i="8" s="1"/>
  <c r="CU114" i="8" s="1"/>
  <c r="CA146" i="8"/>
  <c r="CK146" i="8" s="1"/>
  <c r="CU146" i="8" s="1"/>
  <c r="CA188" i="8"/>
  <c r="CK188" i="8" s="1"/>
  <c r="CU188" i="8" s="1"/>
  <c r="BQ188" i="8" s="1"/>
  <c r="CA112" i="8"/>
  <c r="CK112" i="8" s="1"/>
  <c r="CU112" i="8" s="1"/>
  <c r="BQ112" i="8" s="1"/>
  <c r="CA42" i="8"/>
  <c r="CK42" i="8" s="1"/>
  <c r="CU42" i="8" s="1"/>
  <c r="CA66" i="8"/>
  <c r="CK66" i="8" s="1"/>
  <c r="CU66" i="8" s="1"/>
  <c r="CA169" i="8"/>
  <c r="CK169" i="8" s="1"/>
  <c r="CU169" i="8" s="1"/>
  <c r="BQ169" i="8" s="1"/>
  <c r="CB169" i="8" s="1"/>
  <c r="CL169" i="8" s="1"/>
  <c r="CV169" i="8" s="1"/>
  <c r="BR169" i="8" s="1"/>
  <c r="CA170" i="8"/>
  <c r="CK170" i="8" s="1"/>
  <c r="CU170" i="8" s="1"/>
  <c r="BQ170" i="8" s="1"/>
  <c r="CA125" i="8"/>
  <c r="CK125" i="8" s="1"/>
  <c r="CU125" i="8" s="1"/>
  <c r="CA180" i="8"/>
  <c r="CK180" i="8" s="1"/>
  <c r="CU180" i="8" s="1"/>
  <c r="CA172" i="8"/>
  <c r="CK172" i="8" s="1"/>
  <c r="CU172" i="8" s="1"/>
  <c r="BQ172" i="8" s="1"/>
  <c r="CA152" i="8"/>
  <c r="CK152" i="8" s="1"/>
  <c r="CU152" i="8" s="1"/>
  <c r="CA128" i="8"/>
  <c r="CK128" i="8" s="1"/>
  <c r="CU128" i="8" s="1"/>
  <c r="CA132" i="8"/>
  <c r="CK132" i="8" s="1"/>
  <c r="CU132" i="8" s="1"/>
  <c r="CA161" i="8"/>
  <c r="CK161" i="8" s="1"/>
  <c r="CU161" i="8" s="1"/>
  <c r="CA164" i="8"/>
  <c r="CK164" i="8" s="1"/>
  <c r="CU164" i="8" s="1"/>
  <c r="CA130" i="8"/>
  <c r="CK130" i="8" s="1"/>
  <c r="CU130" i="8" s="1"/>
  <c r="CA73" i="8"/>
  <c r="CK73" i="8" s="1"/>
  <c r="CU73" i="8" s="1"/>
  <c r="CA120" i="8"/>
  <c r="CK120" i="8" s="1"/>
  <c r="CU120" i="8" s="1"/>
  <c r="CA139" i="8"/>
  <c r="CK139" i="8" s="1"/>
  <c r="CU139" i="8" s="1"/>
  <c r="BQ139" i="8" s="1"/>
  <c r="CA85" i="8"/>
  <c r="CK85" i="8" s="1"/>
  <c r="CU85" i="8" s="1"/>
  <c r="BQ85" i="8" s="1"/>
  <c r="CB85" i="8" s="1"/>
  <c r="CL85" i="8" s="1"/>
  <c r="CV85" i="8" s="1"/>
  <c r="CA47" i="8"/>
  <c r="CK47" i="8" s="1"/>
  <c r="CU47" i="8" s="1"/>
  <c r="CA97" i="8"/>
  <c r="CK97" i="8" s="1"/>
  <c r="CU97" i="8" s="1"/>
  <c r="CA194" i="8"/>
  <c r="CK194" i="8" s="1"/>
  <c r="CU194" i="8" s="1"/>
  <c r="BQ194" i="8" s="1"/>
  <c r="CB194" i="8" s="1"/>
  <c r="CL194" i="8" s="1"/>
  <c r="CV194" i="8" s="1"/>
  <c r="BR194" i="8" s="1"/>
  <c r="CC194" i="8" s="1"/>
  <c r="CA45" i="8"/>
  <c r="CK45" i="8" s="1"/>
  <c r="CU45" i="8" s="1"/>
  <c r="CA75" i="8"/>
  <c r="CK75" i="8" s="1"/>
  <c r="CU75" i="8" s="1"/>
  <c r="CA122" i="8"/>
  <c r="CK122" i="8" s="1"/>
  <c r="CU122" i="8" s="1"/>
  <c r="CA111" i="8"/>
  <c r="CK111" i="8" s="1"/>
  <c r="CU111" i="8" s="1"/>
  <c r="BQ111" i="8" s="1"/>
  <c r="CB111" i="8" s="1"/>
  <c r="CA41" i="8"/>
  <c r="CK41" i="8" s="1"/>
  <c r="CU41" i="8" s="1"/>
  <c r="CA90" i="8"/>
  <c r="CK90" i="8" s="1"/>
  <c r="CU90" i="8" s="1"/>
  <c r="CA138" i="8"/>
  <c r="CK138" i="8" s="1"/>
  <c r="CU138" i="8" s="1"/>
  <c r="CA163" i="8"/>
  <c r="CK163" i="8" s="1"/>
  <c r="CU163" i="8" s="1"/>
  <c r="BQ163" i="8" s="1"/>
  <c r="CB163" i="8" s="1"/>
  <c r="CA171" i="8"/>
  <c r="CK171" i="8" s="1"/>
  <c r="CU171" i="8" s="1"/>
  <c r="CA191" i="8"/>
  <c r="CK191" i="8" s="1"/>
  <c r="CU191" i="8" s="1"/>
  <c r="CL56" i="8"/>
  <c r="CV56" i="8" s="1"/>
  <c r="BR56" i="8" s="1"/>
  <c r="CC56" i="8" s="1"/>
  <c r="CA159" i="8"/>
  <c r="CK159" i="8" s="1"/>
  <c r="CU159" i="8" s="1"/>
  <c r="BQ159" i="8" s="1"/>
  <c r="CA72" i="8"/>
  <c r="CK72" i="8" s="1"/>
  <c r="CU72" i="8" s="1"/>
  <c r="BQ72" i="8" s="1"/>
  <c r="CA53" i="8"/>
  <c r="CK53" i="8" s="1"/>
  <c r="CU53" i="8" s="1"/>
  <c r="BQ53" i="8" s="1"/>
  <c r="CB53" i="8" s="1"/>
  <c r="CA187" i="8"/>
  <c r="CK187" i="8" s="1"/>
  <c r="CU187" i="8" s="1"/>
  <c r="BQ187" i="8" s="1"/>
  <c r="CB187" i="8" s="1"/>
  <c r="CA167" i="8"/>
  <c r="CK167" i="8" s="1"/>
  <c r="CU167" i="8" s="1"/>
  <c r="CA190" i="8"/>
  <c r="CK190" i="8" s="1"/>
  <c r="CU190" i="8" s="1"/>
  <c r="CA184" i="8"/>
  <c r="CK184" i="8" s="1"/>
  <c r="CU184" i="8" s="1"/>
  <c r="BQ184" i="8" s="1"/>
  <c r="CB184" i="8" s="1"/>
  <c r="CL184" i="8" s="1"/>
  <c r="CV184" i="8" s="1"/>
  <c r="BR184" i="8" s="1"/>
  <c r="CC184" i="8" s="1"/>
  <c r="CA173" i="8"/>
  <c r="CK173" i="8" s="1"/>
  <c r="CU173" i="8" s="1"/>
  <c r="BQ173" i="8" s="1"/>
  <c r="CB173" i="8" s="1"/>
  <c r="CA156" i="8"/>
  <c r="CK156" i="8" s="1"/>
  <c r="CU156" i="8" s="1"/>
  <c r="CA96" i="8"/>
  <c r="CK96" i="8" s="1"/>
  <c r="CU96" i="8" s="1"/>
  <c r="BQ96" i="8" s="1"/>
  <c r="CB96" i="8" s="1"/>
  <c r="CA52" i="8"/>
  <c r="CK52" i="8" s="1"/>
  <c r="CU52" i="8" s="1"/>
  <c r="BQ52" i="8" s="1"/>
  <c r="CB52" i="8" s="1"/>
  <c r="CL52" i="8" s="1"/>
  <c r="CV52" i="8" s="1"/>
  <c r="CA119" i="8"/>
  <c r="CK119" i="8" s="1"/>
  <c r="CU119" i="8" s="1"/>
  <c r="BQ119" i="8" s="1"/>
  <c r="CA105" i="8"/>
  <c r="CK105" i="8" s="1"/>
  <c r="CU105" i="8" s="1"/>
  <c r="CA131" i="8"/>
  <c r="CK131" i="8" s="1"/>
  <c r="CU131" i="8" s="1"/>
  <c r="BQ131" i="8" s="1"/>
  <c r="CB131" i="8" s="1"/>
  <c r="CL131" i="8" s="1"/>
  <c r="CV131" i="8" s="1"/>
  <c r="CA137" i="8"/>
  <c r="CK137" i="8" s="1"/>
  <c r="CU137" i="8" s="1"/>
  <c r="BQ137" i="8" s="1"/>
  <c r="CB137" i="8" s="1"/>
  <c r="CA162" i="8"/>
  <c r="CK162" i="8" s="1"/>
  <c r="CU162" i="8" s="1"/>
  <c r="BQ162" i="8" s="1"/>
  <c r="CB162" i="8" s="1"/>
  <c r="CA113" i="8"/>
  <c r="CK113" i="8" s="1"/>
  <c r="CU113" i="8" s="1"/>
  <c r="CA135" i="8"/>
  <c r="CK135" i="8" s="1"/>
  <c r="CU135" i="8" s="1"/>
  <c r="BQ135" i="8" s="1"/>
  <c r="CB135" i="8" s="1"/>
  <c r="CL135" i="8" s="1"/>
  <c r="CV135" i="8" s="1"/>
  <c r="BR135" i="8" s="1"/>
  <c r="CA76" i="8"/>
  <c r="CK76" i="8" s="1"/>
  <c r="CU76" i="8" s="1"/>
  <c r="BQ76" i="8" s="1"/>
  <c r="CB76" i="8" s="1"/>
  <c r="CA30" i="8"/>
  <c r="CK30" i="8" s="1"/>
  <c r="CU30" i="8" s="1"/>
  <c r="BQ30" i="8" s="1"/>
  <c r="CB30" i="8" s="1"/>
  <c r="CA109" i="8"/>
  <c r="CK109" i="8" s="1"/>
  <c r="CU109" i="8" s="1"/>
  <c r="BQ109" i="8" s="1"/>
  <c r="CA58" i="8"/>
  <c r="CK58" i="8" s="1"/>
  <c r="CU58" i="8" s="1"/>
  <c r="CA157" i="8"/>
  <c r="CK157" i="8" s="1"/>
  <c r="CU157" i="8" s="1"/>
  <c r="BQ157" i="8" s="1"/>
  <c r="CB157" i="8" s="1"/>
  <c r="CL157" i="8" s="1"/>
  <c r="CV157" i="8" s="1"/>
  <c r="CA133" i="8"/>
  <c r="CK133" i="8" s="1"/>
  <c r="CU133" i="8" s="1"/>
  <c r="BQ133" i="8" s="1"/>
  <c r="CA124" i="8"/>
  <c r="CK124" i="8" s="1"/>
  <c r="CU124" i="8" s="1"/>
  <c r="CA129" i="8"/>
  <c r="CK129" i="8" s="1"/>
  <c r="CU129" i="8" s="1"/>
  <c r="BQ129" i="8" s="1"/>
  <c r="CB129" i="8" s="1"/>
  <c r="CL129" i="8" s="1"/>
  <c r="CV129" i="8" s="1"/>
  <c r="BR129" i="8" s="1"/>
  <c r="CC129" i="8" s="1"/>
  <c r="CA79" i="8"/>
  <c r="CK79" i="8" s="1"/>
  <c r="CU79" i="8" s="1"/>
  <c r="BQ79" i="8" s="1"/>
  <c r="CB79" i="8" s="1"/>
  <c r="CL79" i="8" s="1"/>
  <c r="CV79" i="8" s="1"/>
  <c r="BR79" i="8" s="1"/>
  <c r="CA144" i="8"/>
  <c r="CK144" i="8" s="1"/>
  <c r="CU144" i="8" s="1"/>
  <c r="BQ144" i="8" s="1"/>
  <c r="CB144" i="8" s="1"/>
  <c r="CA60" i="8"/>
  <c r="CK60" i="8" s="1"/>
  <c r="CU60" i="8" s="1"/>
  <c r="BQ60" i="8" s="1"/>
  <c r="CB60" i="8" s="1"/>
  <c r="CL60" i="8" s="1"/>
  <c r="CV60" i="8" s="1"/>
  <c r="CA33" i="8"/>
  <c r="CK33" i="8" s="1"/>
  <c r="CU33" i="8" s="1"/>
  <c r="BQ33" i="8" s="1"/>
  <c r="CB33" i="8" s="1"/>
  <c r="CL33" i="8" s="1"/>
  <c r="CV33" i="8" s="1"/>
  <c r="CA160" i="8"/>
  <c r="CK160" i="8" s="1"/>
  <c r="CU160" i="8" s="1"/>
  <c r="BQ160" i="8" s="1"/>
  <c r="CB160" i="8" s="1"/>
  <c r="CA174" i="8"/>
  <c r="CK174" i="8" s="1"/>
  <c r="CU174" i="8" s="1"/>
  <c r="BQ174" i="8" s="1"/>
  <c r="CB174" i="8" s="1"/>
  <c r="CL174" i="8" s="1"/>
  <c r="CV174" i="8" s="1"/>
  <c r="CA49" i="8"/>
  <c r="CK49" i="8" s="1"/>
  <c r="CU49" i="8" s="1"/>
  <c r="BQ49" i="8" s="1"/>
  <c r="CA50" i="8"/>
  <c r="CK50" i="8" s="1"/>
  <c r="CU50" i="8" s="1"/>
  <c r="BQ50" i="8" s="1"/>
  <c r="CB50" i="8" s="1"/>
  <c r="CL50" i="8" s="1"/>
  <c r="CV50" i="8" s="1"/>
  <c r="BR50" i="8" s="1"/>
  <c r="CC50" i="8" s="1"/>
  <c r="CA193" i="8"/>
  <c r="CK193" i="8" s="1"/>
  <c r="CU193" i="8" s="1"/>
  <c r="BQ193" i="8" s="1"/>
  <c r="CA93" i="8"/>
  <c r="CK93" i="8" s="1"/>
  <c r="CU93" i="8" s="1"/>
  <c r="BQ93" i="8" s="1"/>
  <c r="CA189" i="8"/>
  <c r="CK189" i="8" s="1"/>
  <c r="CU189" i="8" s="1"/>
  <c r="CA168" i="8"/>
  <c r="CK168" i="8" s="1"/>
  <c r="CU168" i="8" s="1"/>
  <c r="BQ168" i="8" s="1"/>
  <c r="CA182" i="8"/>
  <c r="CK182" i="8" s="1"/>
  <c r="CU182" i="8" s="1"/>
  <c r="BQ182" i="8" s="1"/>
  <c r="CA104" i="8"/>
  <c r="CK104" i="8" s="1"/>
  <c r="CU104" i="8" s="1"/>
  <c r="BQ104" i="8" s="1"/>
  <c r="CA67" i="8"/>
  <c r="CK67" i="8" s="1"/>
  <c r="CU67" i="8" s="1"/>
  <c r="CA77" i="8"/>
  <c r="CK77" i="8" s="1"/>
  <c r="CU77" i="8" s="1"/>
  <c r="BQ77" i="8" s="1"/>
  <c r="CB77" i="8" s="1"/>
  <c r="CL77" i="8" s="1"/>
  <c r="CV77" i="8" s="1"/>
  <c r="BR77" i="8" s="1"/>
  <c r="CA61" i="8"/>
  <c r="CK61" i="8" s="1"/>
  <c r="CU61" i="8" s="1"/>
  <c r="BQ61" i="8" s="1"/>
  <c r="CB61" i="8" s="1"/>
  <c r="CL61" i="8" s="1"/>
  <c r="CV61" i="8" s="1"/>
  <c r="CA65" i="8"/>
  <c r="CK65" i="8" s="1"/>
  <c r="CU65" i="8" s="1"/>
  <c r="BQ65" i="8" s="1"/>
  <c r="CB65" i="8" s="1"/>
  <c r="CL65" i="8" s="1"/>
  <c r="CV65" i="8" s="1"/>
  <c r="BR65" i="8" s="1"/>
  <c r="CA110" i="8"/>
  <c r="CK110" i="8" s="1"/>
  <c r="CU110" i="8" s="1"/>
  <c r="CA177" i="8"/>
  <c r="CK177" i="8" s="1"/>
  <c r="CU177" i="8" s="1"/>
  <c r="CA63" i="8"/>
  <c r="CK63" i="8" s="1"/>
  <c r="CU63" i="8" s="1"/>
  <c r="BQ63" i="8" s="1"/>
  <c r="CA150" i="8"/>
  <c r="CK150" i="8" s="1"/>
  <c r="CU150" i="8" s="1"/>
  <c r="BQ150" i="8" s="1"/>
  <c r="CB150" i="8" s="1"/>
  <c r="CA84" i="8"/>
  <c r="CK84" i="8" s="1"/>
  <c r="CU84" i="8" s="1"/>
  <c r="CA88" i="8"/>
  <c r="CK88" i="8" s="1"/>
  <c r="CU88" i="8" s="1"/>
  <c r="BQ88" i="8" s="1"/>
  <c r="CB88" i="8" s="1"/>
  <c r="CL88" i="8" s="1"/>
  <c r="CV88" i="8" s="1"/>
  <c r="CA37" i="8"/>
  <c r="CK37" i="8" s="1"/>
  <c r="CU37" i="8" s="1"/>
  <c r="BQ37" i="8" s="1"/>
  <c r="CA127" i="8"/>
  <c r="CK127" i="8" s="1"/>
  <c r="CU127" i="8" s="1"/>
  <c r="BQ127" i="8" s="1"/>
  <c r="CA134" i="8"/>
  <c r="CK134" i="8" s="1"/>
  <c r="CU134" i="8" s="1"/>
  <c r="CA32" i="8"/>
  <c r="CK32" i="8" s="1"/>
  <c r="CU32" i="8" s="1"/>
  <c r="BQ32" i="8" s="1"/>
  <c r="CB32" i="8" s="1"/>
  <c r="CL32" i="8" s="1"/>
  <c r="CV32" i="8" s="1"/>
  <c r="CA148" i="8"/>
  <c r="CK148" i="8" s="1"/>
  <c r="CU148" i="8" s="1"/>
  <c r="BQ148" i="8" s="1"/>
  <c r="CA95" i="8"/>
  <c r="CK95" i="8" s="1"/>
  <c r="CU95" i="8" s="1"/>
  <c r="BQ95" i="8" s="1"/>
  <c r="CA40" i="8"/>
  <c r="CK40" i="8" s="1"/>
  <c r="CU40" i="8" s="1"/>
  <c r="BQ40" i="8" s="1"/>
  <c r="CA149" i="8"/>
  <c r="CK149" i="8" s="1"/>
  <c r="CU149" i="8" s="1"/>
  <c r="BQ149" i="8" s="1"/>
  <c r="CA68" i="8"/>
  <c r="CK68" i="8" s="1"/>
  <c r="CU68" i="8" s="1"/>
  <c r="BQ68" i="8" s="1"/>
  <c r="CB68" i="8" s="1"/>
  <c r="CL68" i="8" s="1"/>
  <c r="CV68" i="8" s="1"/>
  <c r="BR98" i="8"/>
  <c r="CC98" i="8" s="1"/>
  <c r="CM98" i="8" s="1"/>
  <c r="CW98" i="8" s="1"/>
  <c r="BS98" i="8" s="1"/>
  <c r="BR101" i="8"/>
  <c r="CC101" i="8" s="1"/>
  <c r="CM101" i="8" s="1"/>
  <c r="CW101" i="8" s="1"/>
  <c r="BR54" i="8"/>
  <c r="CC54" i="8" s="1"/>
  <c r="CM54" i="8" s="1"/>
  <c r="CW54" i="8" s="1"/>
  <c r="CC59" i="8"/>
  <c r="CM59" i="8" s="1"/>
  <c r="CW59" i="8" s="1"/>
  <c r="BS59" i="8" s="1"/>
  <c r="CB57" i="8"/>
  <c r="CL57" i="8" s="1"/>
  <c r="CV57" i="8" s="1"/>
  <c r="CB178" i="8"/>
  <c r="CL178" i="8" s="1"/>
  <c r="CV178" i="8" s="1"/>
  <c r="CB117" i="8"/>
  <c r="CL117" i="8" s="1"/>
  <c r="CV117" i="8" s="1"/>
  <c r="BR117" i="8" s="1"/>
  <c r="CC117" i="8" s="1"/>
  <c r="CB185" i="8"/>
  <c r="CL185" i="8" s="1"/>
  <c r="CV185" i="8" s="1"/>
  <c r="CB158" i="8"/>
  <c r="CL158" i="8" s="1"/>
  <c r="CV158" i="8" s="1"/>
  <c r="BR158" i="8" s="1"/>
  <c r="CB107" i="8"/>
  <c r="CL107" i="8" s="1"/>
  <c r="CV107" i="8" s="1"/>
  <c r="BR107" i="8" s="1"/>
  <c r="CB94" i="8"/>
  <c r="CL94" i="8" s="1"/>
  <c r="CV94" i="8" s="1"/>
  <c r="CB80" i="8"/>
  <c r="CL80" i="8" s="1"/>
  <c r="CV80" i="8" s="1"/>
  <c r="CB155" i="8"/>
  <c r="CL155" i="8" s="1"/>
  <c r="CV155" i="8" s="1"/>
  <c r="CB43" i="8"/>
  <c r="CL43" i="8" s="1"/>
  <c r="CV43" i="8" s="1"/>
  <c r="BR43" i="8" s="1"/>
  <c r="CC43" i="8" s="1"/>
  <c r="CB108" i="8"/>
  <c r="CL108" i="8" s="1"/>
  <c r="CV108" i="8" s="1"/>
  <c r="CB62" i="8"/>
  <c r="CL62" i="8" s="1"/>
  <c r="CV62" i="8" s="1"/>
  <c r="BR62" i="8" s="1"/>
  <c r="CC62" i="8" s="1"/>
  <c r="CK28" i="8"/>
  <c r="CU28" i="8" s="1"/>
  <c r="BQ28" i="8" s="1"/>
  <c r="CK103" i="8"/>
  <c r="CU103" i="8" s="1"/>
  <c r="BQ103" i="8" s="1"/>
  <c r="CB103" i="8" s="1"/>
  <c r="CK51" i="8"/>
  <c r="CU51" i="8" s="1"/>
  <c r="BQ51" i="8" s="1"/>
  <c r="CB51" i="8" s="1"/>
  <c r="CK181" i="8"/>
  <c r="CU181" i="8" s="1"/>
  <c r="BQ181" i="8" s="1"/>
  <c r="CB181" i="8" s="1"/>
  <c r="CL181" i="8" s="1"/>
  <c r="CV181" i="8" s="1"/>
  <c r="BR181" i="8" s="1"/>
  <c r="CC181" i="8" s="1"/>
  <c r="CK89" i="8"/>
  <c r="CU89" i="8" s="1"/>
  <c r="BQ89" i="8" s="1"/>
  <c r="CK126" i="8"/>
  <c r="CU126" i="8" s="1"/>
  <c r="BQ126" i="8" s="1"/>
  <c r="CK143" i="8"/>
  <c r="CU143" i="8" s="1"/>
  <c r="BQ143" i="8" s="1"/>
  <c r="CK140" i="8"/>
  <c r="CU140" i="8" s="1"/>
  <c r="BQ140" i="8" s="1"/>
  <c r="CK31" i="8"/>
  <c r="CU31" i="8" s="1"/>
  <c r="BQ31" i="8" s="1"/>
  <c r="CK106" i="8"/>
  <c r="CU106" i="8" s="1"/>
  <c r="BQ106" i="8" s="1"/>
  <c r="BP34" i="8"/>
  <c r="BP78" i="8"/>
  <c r="AW17" i="8"/>
  <c r="BZ27" i="8"/>
  <c r="CJ27" i="8" s="1"/>
  <c r="CT27" i="8" s="1"/>
  <c r="BQ154" i="8"/>
  <c r="BQ123" i="8"/>
  <c r="BQ99" i="8"/>
  <c r="BQ186" i="8"/>
  <c r="BQ64" i="8"/>
  <c r="BQ153" i="8"/>
  <c r="CM166" i="8"/>
  <c r="CW166" i="8" s="1"/>
  <c r="BS166" i="8" s="1"/>
  <c r="CD166" i="8" s="1"/>
  <c r="CL44" i="8"/>
  <c r="CV44" i="8" s="1"/>
  <c r="BR44" i="8" s="1"/>
  <c r="CC44" i="8" s="1"/>
  <c r="CL91" i="8"/>
  <c r="CV91" i="8" s="1"/>
  <c r="BR91" i="8" s="1"/>
  <c r="CC91" i="8" s="1"/>
  <c r="CL29" i="8"/>
  <c r="CV29" i="8" s="1"/>
  <c r="BR29" i="8" s="1"/>
  <c r="CC29" i="8" s="1"/>
  <c r="CL183" i="8"/>
  <c r="CV183" i="8" s="1"/>
  <c r="BR183" i="8" s="1"/>
  <c r="CC183" i="8" s="1"/>
  <c r="CL87" i="8"/>
  <c r="CV87" i="8" s="1"/>
  <c r="BR87" i="8" s="1"/>
  <c r="CC87" i="8" s="1"/>
  <c r="CL116" i="8"/>
  <c r="CV116" i="8" s="1"/>
  <c r="BR116" i="8" s="1"/>
  <c r="CC116" i="8" s="1"/>
  <c r="CL145" i="8"/>
  <c r="CV145" i="8" s="1"/>
  <c r="BR145" i="8" s="1"/>
  <c r="CC145" i="8" s="1"/>
  <c r="CL46" i="8"/>
  <c r="CV46" i="8" s="1"/>
  <c r="BR46" i="8" s="1"/>
  <c r="CC46" i="8" s="1"/>
  <c r="CM179" i="8"/>
  <c r="CW179" i="8" s="1"/>
  <c r="CL165" i="8"/>
  <c r="CV165" i="8" s="1"/>
  <c r="BR165" i="8" s="1"/>
  <c r="CC165" i="8" s="1"/>
  <c r="L63" i="2"/>
  <c r="L65" i="2" s="1"/>
  <c r="H63" i="2"/>
  <c r="H65" i="2" s="1"/>
  <c r="K63" i="2"/>
  <c r="K65" i="2" s="1"/>
  <c r="M63" i="2"/>
  <c r="M65" i="2" s="1"/>
  <c r="J63" i="2"/>
  <c r="J65" i="2" s="1"/>
  <c r="I63" i="2"/>
  <c r="I65" i="2" s="1"/>
  <c r="CK28" i="6"/>
  <c r="BG28" i="6" s="1"/>
  <c r="BR28" i="6" s="1"/>
  <c r="CB28" i="6" s="1"/>
  <c r="CL28" i="6" s="1"/>
  <c r="BH28" i="6" s="1"/>
  <c r="BS28" i="6" s="1"/>
  <c r="CC28" i="6" s="1"/>
  <c r="CM125" i="6"/>
  <c r="BI125" i="6" s="1"/>
  <c r="BT125" i="6" s="1"/>
  <c r="CD125" i="6" s="1"/>
  <c r="CN125" i="6" s="1"/>
  <c r="BJ125" i="6" s="1"/>
  <c r="BU125" i="6" s="1"/>
  <c r="CE125" i="6" s="1"/>
  <c r="CN97" i="6"/>
  <c r="BJ97" i="6" s="1"/>
  <c r="BU97" i="6" s="1"/>
  <c r="CE97" i="6" s="1"/>
  <c r="CN166" i="6"/>
  <c r="BJ166" i="6" s="1"/>
  <c r="BU166" i="6" s="1"/>
  <c r="CE166" i="6" s="1"/>
  <c r="CO166" i="6" s="1"/>
  <c r="BK166" i="6" s="1"/>
  <c r="CN73" i="6"/>
  <c r="BJ73" i="6" s="1"/>
  <c r="BU73" i="6" s="1"/>
  <c r="CE73" i="6" s="1"/>
  <c r="CN53" i="6"/>
  <c r="BJ53" i="6" s="1"/>
  <c r="BU53" i="6" s="1"/>
  <c r="CE53" i="6" s="1"/>
  <c r="CN84" i="6"/>
  <c r="BJ84" i="6" s="1"/>
  <c r="BU84" i="6" s="1"/>
  <c r="CE84" i="6" s="1"/>
  <c r="CM108" i="6"/>
  <c r="BI108" i="6" s="1"/>
  <c r="BT108" i="6" s="1"/>
  <c r="CD108" i="6" s="1"/>
  <c r="CN108" i="6" s="1"/>
  <c r="BJ108" i="6" s="1"/>
  <c r="BU108" i="6" s="1"/>
  <c r="CE108" i="6" s="1"/>
  <c r="CN52" i="6"/>
  <c r="BJ52" i="6" s="1"/>
  <c r="BU52" i="6" s="1"/>
  <c r="CE52" i="6" s="1"/>
  <c r="CO52" i="6" s="1"/>
  <c r="BK52" i="6" s="1"/>
  <c r="CM148" i="6"/>
  <c r="BI148" i="6" s="1"/>
  <c r="BT148" i="6" s="1"/>
  <c r="CD148" i="6" s="1"/>
  <c r="CN148" i="6" s="1"/>
  <c r="BJ148" i="6" s="1"/>
  <c r="BU148" i="6" s="1"/>
  <c r="CE148" i="6" s="1"/>
  <c r="CO152" i="6"/>
  <c r="CN90" i="6"/>
  <c r="BJ90" i="6" s="1"/>
  <c r="BU90" i="6" s="1"/>
  <c r="CE90" i="6" s="1"/>
  <c r="CM98" i="6"/>
  <c r="BI98" i="6" s="1"/>
  <c r="BT98" i="6" s="1"/>
  <c r="CD98" i="6" s="1"/>
  <c r="CN98" i="6" s="1"/>
  <c r="BJ98" i="6" s="1"/>
  <c r="BU98" i="6" s="1"/>
  <c r="CE98" i="6" s="1"/>
  <c r="CO98" i="6" s="1"/>
  <c r="BK98" i="6" s="1"/>
  <c r="CO156" i="6"/>
  <c r="BK156" i="6" s="1"/>
  <c r="BV156" i="6" s="1"/>
  <c r="CF156" i="6" s="1"/>
  <c r="CP156" i="6" s="1"/>
  <c r="BL156" i="6" s="1"/>
  <c r="BW156" i="6" s="1"/>
  <c r="CG156" i="6" s="1"/>
  <c r="CQ156" i="6" s="1"/>
  <c r="CO92" i="6"/>
  <c r="BK92" i="6" s="1"/>
  <c r="BV92" i="6" s="1"/>
  <c r="CF92" i="6" s="1"/>
  <c r="CP92" i="6" s="1"/>
  <c r="CM170" i="6"/>
  <c r="BI170" i="6" s="1"/>
  <c r="BT170" i="6" s="1"/>
  <c r="CD170" i="6" s="1"/>
  <c r="CN170" i="6" s="1"/>
  <c r="BJ170" i="6" s="1"/>
  <c r="BU170" i="6" s="1"/>
  <c r="CE170" i="6" s="1"/>
  <c r="CM162" i="6"/>
  <c r="BI162" i="6" s="1"/>
  <c r="BT162" i="6" s="1"/>
  <c r="CD162" i="6" s="1"/>
  <c r="CN162" i="6" s="1"/>
  <c r="BJ162" i="6" s="1"/>
  <c r="BU162" i="6" s="1"/>
  <c r="CE162" i="6" s="1"/>
  <c r="CO162" i="6" s="1"/>
  <c r="BK162" i="6" s="1"/>
  <c r="CM120" i="6"/>
  <c r="BI120" i="6" s="1"/>
  <c r="BT120" i="6" s="1"/>
  <c r="CD120" i="6" s="1"/>
  <c r="CN120" i="6" s="1"/>
  <c r="BJ120" i="6" s="1"/>
  <c r="BU120" i="6" s="1"/>
  <c r="CE120" i="6" s="1"/>
  <c r="CO120" i="6" s="1"/>
  <c r="BK120" i="6" s="1"/>
  <c r="CM95" i="6"/>
  <c r="BI95" i="6" s="1"/>
  <c r="BT95" i="6" s="1"/>
  <c r="CD95" i="6" s="1"/>
  <c r="CN95" i="6" s="1"/>
  <c r="BJ95" i="6" s="1"/>
  <c r="BU95" i="6" s="1"/>
  <c r="CE95" i="6" s="1"/>
  <c r="CL109" i="6"/>
  <c r="BH109" i="6" s="1"/>
  <c r="BS109" i="6" s="1"/>
  <c r="CC109" i="6" s="1"/>
  <c r="CL39" i="6"/>
  <c r="BH39" i="6" s="1"/>
  <c r="BS39" i="6" s="1"/>
  <c r="CC39" i="6" s="1"/>
  <c r="CL164" i="6"/>
  <c r="BH164" i="6" s="1"/>
  <c r="BS164" i="6" s="1"/>
  <c r="CC164" i="6" s="1"/>
  <c r="CM164" i="6" s="1"/>
  <c r="BI164" i="6" s="1"/>
  <c r="BT164" i="6" s="1"/>
  <c r="CD164" i="6" s="1"/>
  <c r="CN164" i="6" s="1"/>
  <c r="CL60" i="6"/>
  <c r="BH60" i="6" s="1"/>
  <c r="BS60" i="6" s="1"/>
  <c r="CC60" i="6" s="1"/>
  <c r="CN31" i="6"/>
  <c r="BJ31" i="6" s="1"/>
  <c r="BU31" i="6" s="1"/>
  <c r="CE31" i="6" s="1"/>
  <c r="CO31" i="6" s="1"/>
  <c r="BK31" i="6" s="1"/>
  <c r="CM32" i="6"/>
  <c r="BI32" i="6" s="1"/>
  <c r="BT32" i="6" s="1"/>
  <c r="CD32" i="6" s="1"/>
  <c r="CN32" i="6" s="1"/>
  <c r="BJ32" i="6" s="1"/>
  <c r="BU32" i="6" s="1"/>
  <c r="CE32" i="6" s="1"/>
  <c r="CO122" i="6"/>
  <c r="BK122" i="6" s="1"/>
  <c r="BV122" i="6" s="1"/>
  <c r="CF122" i="6" s="1"/>
  <c r="CN43" i="6"/>
  <c r="BJ43" i="6" s="1"/>
  <c r="BU43" i="6" s="1"/>
  <c r="CE43" i="6" s="1"/>
  <c r="CL192" i="6"/>
  <c r="BH192" i="6" s="1"/>
  <c r="BS192" i="6" s="1"/>
  <c r="CC192" i="6" s="1"/>
  <c r="CM192" i="6" s="1"/>
  <c r="BI192" i="6" s="1"/>
  <c r="BT192" i="6" s="1"/>
  <c r="CD192" i="6" s="1"/>
  <c r="CN192" i="6" s="1"/>
  <c r="CL173" i="6"/>
  <c r="BH173" i="6" s="1"/>
  <c r="BS173" i="6" s="1"/>
  <c r="CC173" i="6" s="1"/>
  <c r="CM173" i="6" s="1"/>
  <c r="BI173" i="6" s="1"/>
  <c r="BT173" i="6" s="1"/>
  <c r="CD173" i="6" s="1"/>
  <c r="CN173" i="6" s="1"/>
  <c r="BH135" i="6"/>
  <c r="BS135" i="6" s="1"/>
  <c r="CC135" i="6" s="1"/>
  <c r="CM135" i="6" s="1"/>
  <c r="BI135" i="6" s="1"/>
  <c r="BT135" i="6" s="1"/>
  <c r="CD135" i="6" s="1"/>
  <c r="CN135" i="6" s="1"/>
  <c r="CL135" i="6"/>
  <c r="CM37" i="6"/>
  <c r="BI37" i="6" s="1"/>
  <c r="BT37" i="6" s="1"/>
  <c r="CD37" i="6" s="1"/>
  <c r="CN37" i="6" s="1"/>
  <c r="BJ37" i="6" s="1"/>
  <c r="BU37" i="6" s="1"/>
  <c r="CE37" i="6" s="1"/>
  <c r="CO37" i="6" s="1"/>
  <c r="BK37" i="6" s="1"/>
  <c r="BV37" i="6" s="1"/>
  <c r="CM94" i="6"/>
  <c r="BI94" i="6" s="1"/>
  <c r="BT94" i="6" s="1"/>
  <c r="CD94" i="6" s="1"/>
  <c r="CN94" i="6" s="1"/>
  <c r="BJ94" i="6" s="1"/>
  <c r="BU94" i="6" s="1"/>
  <c r="CE94" i="6" s="1"/>
  <c r="CO94" i="6" s="1"/>
  <c r="BK94" i="6" s="1"/>
  <c r="CM49" i="6"/>
  <c r="BI49" i="6" s="1"/>
  <c r="BT49" i="6" s="1"/>
  <c r="CD49" i="6" s="1"/>
  <c r="CN49" i="6" s="1"/>
  <c r="BJ49" i="6" s="1"/>
  <c r="BU49" i="6" s="1"/>
  <c r="CE49" i="6" s="1"/>
  <c r="CM62" i="6"/>
  <c r="BI62" i="6" s="1"/>
  <c r="BT62" i="6" s="1"/>
  <c r="CD62" i="6" s="1"/>
  <c r="CN62" i="6" s="1"/>
  <c r="BJ62" i="6" s="1"/>
  <c r="BU62" i="6" s="1"/>
  <c r="CE62" i="6" s="1"/>
  <c r="CO62" i="6" s="1"/>
  <c r="BK62" i="6" s="1"/>
  <c r="BV62" i="6" s="1"/>
  <c r="CF62" i="6" s="1"/>
  <c r="CP62" i="6" s="1"/>
  <c r="CM88" i="6"/>
  <c r="BI88" i="6" s="1"/>
  <c r="BT88" i="6" s="1"/>
  <c r="CD88" i="6" s="1"/>
  <c r="CN88" i="6" s="1"/>
  <c r="BJ88" i="6" s="1"/>
  <c r="BU88" i="6" s="1"/>
  <c r="CE88" i="6" s="1"/>
  <c r="CO88" i="6" s="1"/>
  <c r="BK88" i="6" s="1"/>
  <c r="BV88" i="6" s="1"/>
  <c r="CM42" i="6"/>
  <c r="BI42" i="6" s="1"/>
  <c r="BT42" i="6" s="1"/>
  <c r="CD42" i="6" s="1"/>
  <c r="CN42" i="6" s="1"/>
  <c r="BJ42" i="6" s="1"/>
  <c r="BU42" i="6" s="1"/>
  <c r="CE42" i="6" s="1"/>
  <c r="CN93" i="6"/>
  <c r="BJ93" i="6" s="1"/>
  <c r="BU93" i="6" s="1"/>
  <c r="CE93" i="6" s="1"/>
  <c r="CO93" i="6" s="1"/>
  <c r="BK93" i="6" s="1"/>
  <c r="BV93" i="6" s="1"/>
  <c r="CF93" i="6" s="1"/>
  <c r="CP93" i="6" s="1"/>
  <c r="CN194" i="6"/>
  <c r="BJ194" i="6" s="1"/>
  <c r="BU194" i="6" s="1"/>
  <c r="CE194" i="6" s="1"/>
  <c r="CO194" i="6" s="1"/>
  <c r="BK194" i="6" s="1"/>
  <c r="BV194" i="6" s="1"/>
  <c r="CN80" i="6"/>
  <c r="BJ80" i="6" s="1"/>
  <c r="BU80" i="6" s="1"/>
  <c r="CE80" i="6" s="1"/>
  <c r="CL65" i="6"/>
  <c r="BH65" i="6" s="1"/>
  <c r="BS65" i="6" s="1"/>
  <c r="CC65" i="6" s="1"/>
  <c r="CM65" i="6" s="1"/>
  <c r="BI65" i="6" s="1"/>
  <c r="BT65" i="6" s="1"/>
  <c r="CD65" i="6" s="1"/>
  <c r="CN65" i="6" s="1"/>
  <c r="CL40" i="6"/>
  <c r="BH40" i="6" s="1"/>
  <c r="BS40" i="6" s="1"/>
  <c r="CC40" i="6" s="1"/>
  <c r="CL169" i="6"/>
  <c r="BH169" i="6" s="1"/>
  <c r="BS169" i="6" s="1"/>
  <c r="CC169" i="6" s="1"/>
  <c r="CM169" i="6" s="1"/>
  <c r="BI169" i="6" s="1"/>
  <c r="BT169" i="6" s="1"/>
  <c r="CD169" i="6" s="1"/>
  <c r="CN169" i="6" s="1"/>
  <c r="CM115" i="6"/>
  <c r="BI115" i="6" s="1"/>
  <c r="BT115" i="6" s="1"/>
  <c r="CD115" i="6" s="1"/>
  <c r="CN115" i="6" s="1"/>
  <c r="BJ115" i="6" s="1"/>
  <c r="BU115" i="6" s="1"/>
  <c r="CE115" i="6" s="1"/>
  <c r="CM134" i="6"/>
  <c r="BI134" i="6" s="1"/>
  <c r="BT134" i="6" s="1"/>
  <c r="CD134" i="6" s="1"/>
  <c r="CN134" i="6" s="1"/>
  <c r="BJ134" i="6" s="1"/>
  <c r="BU134" i="6" s="1"/>
  <c r="CE134" i="6" s="1"/>
  <c r="BK131" i="6"/>
  <c r="BV131" i="6" s="1"/>
  <c r="CF131" i="6" s="1"/>
  <c r="CP131" i="6" s="1"/>
  <c r="BL131" i="6" s="1"/>
  <c r="BW131" i="6" s="1"/>
  <c r="CO131" i="6"/>
  <c r="CL50" i="6"/>
  <c r="BH50" i="6" s="1"/>
  <c r="BS50" i="6" s="1"/>
  <c r="CC50" i="6" s="1"/>
  <c r="CM50" i="6" s="1"/>
  <c r="BI50" i="6" s="1"/>
  <c r="BT50" i="6" s="1"/>
  <c r="CD50" i="6" s="1"/>
  <c r="CN50" i="6" s="1"/>
  <c r="CL129" i="6"/>
  <c r="BH129" i="6" s="1"/>
  <c r="BS129" i="6" s="1"/>
  <c r="CC129" i="6" s="1"/>
  <c r="CM129" i="6" s="1"/>
  <c r="BI129" i="6" s="1"/>
  <c r="BT129" i="6" s="1"/>
  <c r="CD129" i="6" s="1"/>
  <c r="CN129" i="6" s="1"/>
  <c r="CL171" i="6"/>
  <c r="BH171" i="6" s="1"/>
  <c r="BS171" i="6" s="1"/>
  <c r="CC171" i="6" s="1"/>
  <c r="CM171" i="6" s="1"/>
  <c r="BI171" i="6" s="1"/>
  <c r="BT171" i="6" s="1"/>
  <c r="CD171" i="6" s="1"/>
  <c r="CN171" i="6" s="1"/>
  <c r="CN107" i="6"/>
  <c r="BJ107" i="6" s="1"/>
  <c r="BU107" i="6" s="1"/>
  <c r="CE107" i="6" s="1"/>
  <c r="CO107" i="6" s="1"/>
  <c r="BK107" i="6" s="1"/>
  <c r="CM102" i="6"/>
  <c r="BI102" i="6" s="1"/>
  <c r="BT102" i="6" s="1"/>
  <c r="CD102" i="6" s="1"/>
  <c r="CN102" i="6" s="1"/>
  <c r="BJ102" i="6" s="1"/>
  <c r="BU102" i="6" s="1"/>
  <c r="CE102" i="6" s="1"/>
  <c r="CO102" i="6" s="1"/>
  <c r="CN174" i="6"/>
  <c r="BJ174" i="6" s="1"/>
  <c r="BU174" i="6" s="1"/>
  <c r="CE174" i="6" s="1"/>
  <c r="CL137" i="6"/>
  <c r="BH137" i="6" s="1"/>
  <c r="BS137" i="6" s="1"/>
  <c r="CC137" i="6" s="1"/>
  <c r="CL160" i="6"/>
  <c r="BH160" i="6" s="1"/>
  <c r="BS160" i="6" s="1"/>
  <c r="CC160" i="6" s="1"/>
  <c r="CL91" i="6"/>
  <c r="BH91" i="6" s="1"/>
  <c r="BS91" i="6" s="1"/>
  <c r="CC91" i="6" s="1"/>
  <c r="CM91" i="6" s="1"/>
  <c r="BI91" i="6" s="1"/>
  <c r="BT91" i="6" s="1"/>
  <c r="CD91" i="6" s="1"/>
  <c r="CN91" i="6" s="1"/>
  <c r="CM30" i="6"/>
  <c r="BI30" i="6" s="1"/>
  <c r="BT30" i="6" s="1"/>
  <c r="CD30" i="6" s="1"/>
  <c r="CN30" i="6" s="1"/>
  <c r="BJ30" i="6" s="1"/>
  <c r="BU30" i="6" s="1"/>
  <c r="CE30" i="6" s="1"/>
  <c r="CM133" i="6"/>
  <c r="BI133" i="6" s="1"/>
  <c r="BT133" i="6" s="1"/>
  <c r="CD133" i="6" s="1"/>
  <c r="CN133" i="6" s="1"/>
  <c r="BJ133" i="6" s="1"/>
  <c r="BU133" i="6" s="1"/>
  <c r="CE133" i="6" s="1"/>
  <c r="CO133" i="6" s="1"/>
  <c r="CL51" i="6"/>
  <c r="BH51" i="6" s="1"/>
  <c r="BS51" i="6" s="1"/>
  <c r="CC51" i="6" s="1"/>
  <c r="CL168" i="6"/>
  <c r="BH168" i="6" s="1"/>
  <c r="BS168" i="6" s="1"/>
  <c r="CC168" i="6" s="1"/>
  <c r="CO181" i="6"/>
  <c r="BK181" i="6" s="1"/>
  <c r="BV181" i="6" s="1"/>
  <c r="CF181" i="6" s="1"/>
  <c r="CP181" i="6" s="1"/>
  <c r="CL182" i="6"/>
  <c r="BH182" i="6" s="1"/>
  <c r="BS182" i="6" s="1"/>
  <c r="CC182" i="6" s="1"/>
  <c r="CM182" i="6" s="1"/>
  <c r="BI182" i="6" s="1"/>
  <c r="BT182" i="6" s="1"/>
  <c r="CD182" i="6" s="1"/>
  <c r="CN182" i="6" s="1"/>
  <c r="CL63" i="6"/>
  <c r="BH63" i="6" s="1"/>
  <c r="BS63" i="6" s="1"/>
  <c r="CC63" i="6" s="1"/>
  <c r="CM63" i="6" s="1"/>
  <c r="BI63" i="6" s="1"/>
  <c r="BT63" i="6" s="1"/>
  <c r="CD63" i="6" s="1"/>
  <c r="CN63" i="6" s="1"/>
  <c r="CL111" i="6"/>
  <c r="BH111" i="6" s="1"/>
  <c r="BS111" i="6" s="1"/>
  <c r="CC111" i="6" s="1"/>
  <c r="CM111" i="6" s="1"/>
  <c r="BI111" i="6" s="1"/>
  <c r="BT111" i="6" s="1"/>
  <c r="CD111" i="6" s="1"/>
  <c r="CN111" i="6" s="1"/>
  <c r="CM56" i="6"/>
  <c r="BI56" i="6" s="1"/>
  <c r="BT56" i="6" s="1"/>
  <c r="CD56" i="6" s="1"/>
  <c r="CN56" i="6" s="1"/>
  <c r="BJ56" i="6" s="1"/>
  <c r="BU56" i="6" s="1"/>
  <c r="CE56" i="6" s="1"/>
  <c r="CO56" i="6" s="1"/>
  <c r="CO151" i="6"/>
  <c r="BK151" i="6" s="1"/>
  <c r="BV151" i="6" s="1"/>
  <c r="CF151" i="6" s="1"/>
  <c r="CP151" i="6" s="1"/>
  <c r="CO72" i="6"/>
  <c r="BK72" i="6" s="1"/>
  <c r="BV72" i="6" s="1"/>
  <c r="CF72" i="6" s="1"/>
  <c r="CN74" i="6"/>
  <c r="BJ74" i="6" s="1"/>
  <c r="BU74" i="6" s="1"/>
  <c r="CE74" i="6" s="1"/>
  <c r="CO57" i="6"/>
  <c r="BK57" i="6" s="1"/>
  <c r="BV57" i="6" s="1"/>
  <c r="CL67" i="6"/>
  <c r="BH67" i="6" s="1"/>
  <c r="BS67" i="6" s="1"/>
  <c r="CC67" i="6" s="1"/>
  <c r="CL45" i="6"/>
  <c r="BH45" i="6" s="1"/>
  <c r="BS45" i="6" s="1"/>
  <c r="CC45" i="6" s="1"/>
  <c r="CM45" i="6" s="1"/>
  <c r="BI45" i="6" s="1"/>
  <c r="BT45" i="6" s="1"/>
  <c r="CD45" i="6" s="1"/>
  <c r="CL128" i="6"/>
  <c r="BH128" i="6" s="1"/>
  <c r="BS128" i="6" s="1"/>
  <c r="CC128" i="6" s="1"/>
  <c r="CM128" i="6" s="1"/>
  <c r="BI128" i="6" s="1"/>
  <c r="BT128" i="6" s="1"/>
  <c r="CD128" i="6" s="1"/>
  <c r="CM158" i="6"/>
  <c r="BI158" i="6" s="1"/>
  <c r="BT158" i="6" s="1"/>
  <c r="CD158" i="6" s="1"/>
  <c r="CN158" i="6" s="1"/>
  <c r="BJ158" i="6" s="1"/>
  <c r="BU158" i="6" s="1"/>
  <c r="CE158" i="6" s="1"/>
  <c r="CM75" i="6"/>
  <c r="BI75" i="6" s="1"/>
  <c r="BT75" i="6" s="1"/>
  <c r="CD75" i="6" s="1"/>
  <c r="CN75" i="6" s="1"/>
  <c r="BJ75" i="6" s="1"/>
  <c r="BU75" i="6" s="1"/>
  <c r="CE75" i="6" s="1"/>
  <c r="CO75" i="6" s="1"/>
  <c r="BK75" i="6" s="1"/>
  <c r="BV75" i="6" s="1"/>
  <c r="CO104" i="6"/>
  <c r="BK104" i="6" s="1"/>
  <c r="BV104" i="6" s="1"/>
  <c r="CF104" i="6" s="1"/>
  <c r="CP104" i="6" s="1"/>
  <c r="BL104" i="6" s="1"/>
  <c r="BW104" i="6" s="1"/>
  <c r="CG104" i="6" s="1"/>
  <c r="CQ104" i="6" s="1"/>
  <c r="BJ96" i="6"/>
  <c r="BU96" i="6" s="1"/>
  <c r="CE96" i="6" s="1"/>
  <c r="BJ86" i="6"/>
  <c r="BU86" i="6" s="1"/>
  <c r="CE86" i="6" s="1"/>
  <c r="CO86" i="6" s="1"/>
  <c r="BI113" i="6"/>
  <c r="BT113" i="6" s="1"/>
  <c r="CD113" i="6" s="1"/>
  <c r="CN113" i="6" s="1"/>
  <c r="BJ185" i="6"/>
  <c r="BU185" i="6" s="1"/>
  <c r="CE185" i="6" s="1"/>
  <c r="BJ189" i="6"/>
  <c r="BU189" i="6" s="1"/>
  <c r="CE189" i="6" s="1"/>
  <c r="BK150" i="6"/>
  <c r="BV150" i="6" s="1"/>
  <c r="CF150" i="6" s="1"/>
  <c r="CP150" i="6" s="1"/>
  <c r="BL150" i="6" s="1"/>
  <c r="BW150" i="6" s="1"/>
  <c r="CG150" i="6" s="1"/>
  <c r="CQ150" i="6" s="1"/>
  <c r="BJ66" i="6"/>
  <c r="BU66" i="6" s="1"/>
  <c r="CE66" i="6" s="1"/>
  <c r="BI187" i="6"/>
  <c r="BT187" i="6" s="1"/>
  <c r="CD187" i="6" s="1"/>
  <c r="CN187" i="6" s="1"/>
  <c r="BI138" i="6"/>
  <c r="BT138" i="6" s="1"/>
  <c r="CD138" i="6" s="1"/>
  <c r="CN138" i="6" s="1"/>
  <c r="BJ34" i="6"/>
  <c r="BU34" i="6" s="1"/>
  <c r="CE34" i="6" s="1"/>
  <c r="CO34" i="6" s="1"/>
  <c r="BJ29" i="6"/>
  <c r="BU29" i="6" s="1"/>
  <c r="CE29" i="6" s="1"/>
  <c r="BJ87" i="6"/>
  <c r="BU87" i="6" s="1"/>
  <c r="CE87" i="6" s="1"/>
  <c r="BJ78" i="6"/>
  <c r="BU78" i="6" s="1"/>
  <c r="CE78" i="6" s="1"/>
  <c r="CO78" i="6" s="1"/>
  <c r="BJ140" i="6"/>
  <c r="BU140" i="6" s="1"/>
  <c r="CE140" i="6" s="1"/>
  <c r="CO140" i="6" s="1"/>
  <c r="BJ121" i="6"/>
  <c r="BU121" i="6" s="1"/>
  <c r="CE121" i="6" s="1"/>
  <c r="BJ149" i="6"/>
  <c r="BU149" i="6" s="1"/>
  <c r="CE149" i="6" s="1"/>
  <c r="CO149" i="6" s="1"/>
  <c r="BI157" i="6"/>
  <c r="BT157" i="6" s="1"/>
  <c r="CD157" i="6" s="1"/>
  <c r="CN157" i="6" s="1"/>
  <c r="BJ89" i="6"/>
  <c r="BU89" i="6" s="1"/>
  <c r="CE89" i="6" s="1"/>
  <c r="BI176" i="6"/>
  <c r="BT176" i="6" s="1"/>
  <c r="CD176" i="6" s="1"/>
  <c r="CN176" i="6" s="1"/>
  <c r="BJ179" i="6"/>
  <c r="BU179" i="6" s="1"/>
  <c r="CE179" i="6" s="1"/>
  <c r="CO179" i="6" s="1"/>
  <c r="BJ82" i="6"/>
  <c r="BU82" i="6" s="1"/>
  <c r="CE82" i="6" s="1"/>
  <c r="BJ183" i="6"/>
  <c r="BU183" i="6" s="1"/>
  <c r="CE183" i="6" s="1"/>
  <c r="BI119" i="6"/>
  <c r="BT119" i="6" s="1"/>
  <c r="CD119" i="6" s="1"/>
  <c r="CN119" i="6" s="1"/>
  <c r="BJ130" i="6"/>
  <c r="BU130" i="6" s="1"/>
  <c r="CE130" i="6" s="1"/>
  <c r="CO130" i="6" s="1"/>
  <c r="BJ112" i="6"/>
  <c r="BU112" i="6" s="1"/>
  <c r="CE112" i="6" s="1"/>
  <c r="BI76" i="6"/>
  <c r="BT76" i="6" s="1"/>
  <c r="CD76" i="6" s="1"/>
  <c r="BI71" i="6"/>
  <c r="BT71" i="6" s="1"/>
  <c r="CD71" i="6" s="1"/>
  <c r="BI55" i="6"/>
  <c r="BT55" i="6" s="1"/>
  <c r="CD55" i="6" s="1"/>
  <c r="CN55" i="6" s="1"/>
  <c r="BJ123" i="6"/>
  <c r="BU123" i="6" s="1"/>
  <c r="CE123" i="6" s="1"/>
  <c r="CO123" i="6" s="1"/>
  <c r="BJ41" i="6"/>
  <c r="BU41" i="6" s="1"/>
  <c r="CE41" i="6" s="1"/>
  <c r="BI105" i="6"/>
  <c r="BT105" i="6" s="1"/>
  <c r="CD105" i="6" s="1"/>
  <c r="CN105" i="6" s="1"/>
  <c r="BI70" i="6"/>
  <c r="BT70" i="6" s="1"/>
  <c r="CD70" i="6" s="1"/>
  <c r="BJ193" i="6"/>
  <c r="BU193" i="6" s="1"/>
  <c r="CE193" i="6" s="1"/>
  <c r="BJ64" i="6"/>
  <c r="BU64" i="6" s="1"/>
  <c r="CE64" i="6" s="1"/>
  <c r="CO64" i="6" s="1"/>
  <c r="BH153" i="6"/>
  <c r="BS153" i="6" s="1"/>
  <c r="CC153" i="6" s="1"/>
  <c r="CM153" i="6" s="1"/>
  <c r="BH68" i="6"/>
  <c r="BS68" i="6" s="1"/>
  <c r="CC68" i="6" s="1"/>
  <c r="CM68" i="6" s="1"/>
  <c r="BJ114" i="6"/>
  <c r="BU114" i="6" s="1"/>
  <c r="CE114" i="6" s="1"/>
  <c r="BH85" i="6"/>
  <c r="BS85" i="6" s="1"/>
  <c r="CC85" i="6" s="1"/>
  <c r="BI186" i="6"/>
  <c r="BT186" i="6" s="1"/>
  <c r="CD186" i="6" s="1"/>
  <c r="BJ83" i="6"/>
  <c r="BU83" i="6" s="1"/>
  <c r="CE83" i="6" s="1"/>
  <c r="BI165" i="6"/>
  <c r="BT165" i="6" s="1"/>
  <c r="CD165" i="6" s="1"/>
  <c r="CN165" i="6" s="1"/>
  <c r="BI159" i="6"/>
  <c r="BT159" i="6" s="1"/>
  <c r="CD159" i="6" s="1"/>
  <c r="CN159" i="6" s="1"/>
  <c r="BH54" i="6"/>
  <c r="BS54" i="6" s="1"/>
  <c r="CC54" i="6" s="1"/>
  <c r="BI195" i="6"/>
  <c r="BT195" i="6" s="1"/>
  <c r="CD195" i="6" s="1"/>
  <c r="CN195" i="6" s="1"/>
  <c r="BJ175" i="6"/>
  <c r="BU175" i="6" s="1"/>
  <c r="CE175" i="6" s="1"/>
  <c r="BH188" i="6"/>
  <c r="BS188" i="6" s="1"/>
  <c r="CC188" i="6" s="1"/>
  <c r="BH69" i="6"/>
  <c r="BS69" i="6" s="1"/>
  <c r="CC69" i="6" s="1"/>
  <c r="BI163" i="6"/>
  <c r="BT163" i="6" s="1"/>
  <c r="CD163" i="6" s="1"/>
  <c r="CN163" i="6" s="1"/>
  <c r="BL154" i="6"/>
  <c r="BW154" i="6" s="1"/>
  <c r="CG154" i="6" s="1"/>
  <c r="CQ154" i="6" s="1"/>
  <c r="BM154" i="6" s="1"/>
  <c r="BX154" i="6" s="1"/>
  <c r="BI44" i="6"/>
  <c r="BT44" i="6" s="1"/>
  <c r="CD44" i="6" s="1"/>
  <c r="BJ147" i="6"/>
  <c r="BU147" i="6" s="1"/>
  <c r="CE147" i="6" s="1"/>
  <c r="BJ47" i="6"/>
  <c r="BU47" i="6" s="1"/>
  <c r="CE47" i="6" s="1"/>
  <c r="BJ172" i="6"/>
  <c r="BU172" i="6" s="1"/>
  <c r="CE172" i="6" s="1"/>
  <c r="BJ118" i="6"/>
  <c r="BU118" i="6" s="1"/>
  <c r="CE118" i="6" s="1"/>
  <c r="BI79" i="6"/>
  <c r="BT79" i="6" s="1"/>
  <c r="CD79" i="6" s="1"/>
  <c r="BH167" i="6"/>
  <c r="BS167" i="6" s="1"/>
  <c r="CC167" i="6" s="1"/>
  <c r="CM167" i="6" s="1"/>
  <c r="BI177" i="6"/>
  <c r="BT177" i="6" s="1"/>
  <c r="CD177" i="6" s="1"/>
  <c r="CN177" i="6" s="1"/>
  <c r="BI191" i="6"/>
  <c r="BT191" i="6" s="1"/>
  <c r="CD191" i="6" s="1"/>
  <c r="CN191" i="6" s="1"/>
  <c r="BJ139" i="6"/>
  <c r="BU139" i="6" s="1"/>
  <c r="CE139" i="6" s="1"/>
  <c r="BJ35" i="6"/>
  <c r="BU35" i="6" s="1"/>
  <c r="CE35" i="6" s="1"/>
  <c r="CO35" i="6" s="1"/>
  <c r="BJ110" i="6"/>
  <c r="BU110" i="6" s="1"/>
  <c r="CE110" i="6" s="1"/>
  <c r="CO110" i="6" s="1"/>
  <c r="BJ132" i="6"/>
  <c r="BU132" i="6" s="1"/>
  <c r="CE132" i="6" s="1"/>
  <c r="BJ142" i="6"/>
  <c r="BU142" i="6" s="1"/>
  <c r="CE142" i="6" s="1"/>
  <c r="BI48" i="6"/>
  <c r="BT48" i="6" s="1"/>
  <c r="CD48" i="6" s="1"/>
  <c r="BL100" i="6"/>
  <c r="BW100" i="6" s="1"/>
  <c r="CG100" i="6" s="1"/>
  <c r="CQ100" i="6" s="1"/>
  <c r="BL126" i="6"/>
  <c r="BW126" i="6" s="1"/>
  <c r="CG126" i="6" s="1"/>
  <c r="CQ126" i="6" s="1"/>
  <c r="BL59" i="6"/>
  <c r="BW59" i="6" s="1"/>
  <c r="CG59" i="6" s="1"/>
  <c r="CQ59" i="6" s="1"/>
  <c r="BL124" i="6"/>
  <c r="BW124" i="6" s="1"/>
  <c r="CG124" i="6" s="1"/>
  <c r="CQ124" i="6" s="1"/>
  <c r="CF146" i="6"/>
  <c r="CP146" i="6" s="1"/>
  <c r="CF143" i="6"/>
  <c r="CP143" i="6" s="1"/>
  <c r="BL136" i="6"/>
  <c r="BW136" i="6" s="1"/>
  <c r="CG136" i="6" s="1"/>
  <c r="CQ136" i="6" s="1"/>
  <c r="CF116" i="6"/>
  <c r="CP116" i="6" s="1"/>
  <c r="BV145" i="6"/>
  <c r="CF145" i="6" s="1"/>
  <c r="CP145" i="6" s="1"/>
  <c r="BV33" i="6"/>
  <c r="CF33" i="6" s="1"/>
  <c r="CP33" i="6" s="1"/>
  <c r="BK81" i="6"/>
  <c r="BK46" i="6"/>
  <c r="BI77" i="6"/>
  <c r="BT77" i="6" s="1"/>
  <c r="CD77" i="6" s="1"/>
  <c r="CN77" i="6" s="1"/>
  <c r="BI190" i="6"/>
  <c r="BT190" i="6" s="1"/>
  <c r="CD190" i="6" s="1"/>
  <c r="CN190" i="6" s="1"/>
  <c r="BH117" i="6"/>
  <c r="BS117" i="6" s="1"/>
  <c r="CC117" i="6" s="1"/>
  <c r="CM117" i="6" s="1"/>
  <c r="BI144" i="6"/>
  <c r="BT144" i="6" s="1"/>
  <c r="CD144" i="6" s="1"/>
  <c r="CN144" i="6" s="1"/>
  <c r="BI180" i="6"/>
  <c r="BT180" i="6" s="1"/>
  <c r="CD180" i="6" s="1"/>
  <c r="CN180" i="6" s="1"/>
  <c r="BJ106" i="6"/>
  <c r="BU106" i="6" s="1"/>
  <c r="CE106" i="6" s="1"/>
  <c r="CO106" i="6" s="1"/>
  <c r="BJ99" i="6"/>
  <c r="BU99" i="6" s="1"/>
  <c r="CE99" i="6" s="1"/>
  <c r="CO99" i="6" s="1"/>
  <c r="BI101" i="6"/>
  <c r="BT101" i="6" s="1"/>
  <c r="CD101" i="6" s="1"/>
  <c r="CN101" i="6" s="1"/>
  <c r="BH58" i="6"/>
  <c r="BS58" i="6" s="1"/>
  <c r="CC58" i="6" s="1"/>
  <c r="CM58" i="6" s="1"/>
  <c r="BJ36" i="6"/>
  <c r="BU36" i="6" s="1"/>
  <c r="CE36" i="6" s="1"/>
  <c r="CO36" i="6" s="1"/>
  <c r="BJ141" i="6"/>
  <c r="BU141" i="6" s="1"/>
  <c r="CE141" i="6" s="1"/>
  <c r="CO141" i="6" s="1"/>
  <c r="BI184" i="6"/>
  <c r="BT184" i="6" s="1"/>
  <c r="CD184" i="6" s="1"/>
  <c r="CN184" i="6" s="1"/>
  <c r="BI178" i="6"/>
  <c r="BT178" i="6" s="1"/>
  <c r="CD178" i="6" s="1"/>
  <c r="CN178" i="6" s="1"/>
  <c r="BH161" i="6"/>
  <c r="BS161" i="6" s="1"/>
  <c r="CC161" i="6" s="1"/>
  <c r="CM161" i="6" s="1"/>
  <c r="BH155" i="6"/>
  <c r="BS155" i="6" s="1"/>
  <c r="CC155" i="6" s="1"/>
  <c r="CM155" i="6" s="1"/>
  <c r="BI38" i="6"/>
  <c r="BT38" i="6" s="1"/>
  <c r="CD38" i="6" s="1"/>
  <c r="CN38" i="6" s="1"/>
  <c r="BI127" i="6"/>
  <c r="BT127" i="6" s="1"/>
  <c r="CD127" i="6" s="1"/>
  <c r="CN127" i="6" s="1"/>
  <c r="BH103" i="6"/>
  <c r="BS103" i="6" s="1"/>
  <c r="CC103" i="6" s="1"/>
  <c r="CM103" i="6" s="1"/>
  <c r="AS17" i="6"/>
  <c r="AX27" i="8"/>
  <c r="AY27" i="8" s="1"/>
  <c r="AW27" i="6"/>
  <c r="AW17" i="6" s="1"/>
  <c r="CM55" i="8" l="1"/>
  <c r="CW55" i="8" s="1"/>
  <c r="BS55" i="8" s="1"/>
  <c r="CD55" i="8" s="1"/>
  <c r="BR69" i="8"/>
  <c r="CC69" i="8" s="1"/>
  <c r="CM69" i="8" s="1"/>
  <c r="CW69" i="8" s="1"/>
  <c r="CL53" i="8"/>
  <c r="CV53" i="8" s="1"/>
  <c r="BR53" i="8" s="1"/>
  <c r="CC53" i="8" s="1"/>
  <c r="CL96" i="8"/>
  <c r="CV96" i="8" s="1"/>
  <c r="BR96" i="8" s="1"/>
  <c r="CC96" i="8" s="1"/>
  <c r="BQ190" i="8"/>
  <c r="CB190" i="8" s="1"/>
  <c r="CL190" i="8" s="1"/>
  <c r="CV190" i="8" s="1"/>
  <c r="BR36" i="8"/>
  <c r="CC36" i="8" s="1"/>
  <c r="CM36" i="8" s="1"/>
  <c r="CW36" i="8" s="1"/>
  <c r="BQ58" i="8"/>
  <c r="CB58" i="8" s="1"/>
  <c r="CL58" i="8" s="1"/>
  <c r="CV58" i="8" s="1"/>
  <c r="CL163" i="8"/>
  <c r="CV163" i="8" s="1"/>
  <c r="BR163" i="8" s="1"/>
  <c r="CC163" i="8" s="1"/>
  <c r="CL103" i="8"/>
  <c r="CV103" i="8" s="1"/>
  <c r="BR103" i="8" s="1"/>
  <c r="CC103" i="8" s="1"/>
  <c r="CM56" i="8"/>
  <c r="CW56" i="8" s="1"/>
  <c r="BR118" i="8"/>
  <c r="CC118" i="8" s="1"/>
  <c r="CM118" i="8" s="1"/>
  <c r="CW118" i="8" s="1"/>
  <c r="BR195" i="8"/>
  <c r="CC195" i="8" s="1"/>
  <c r="CM195" i="8" s="1"/>
  <c r="CW195" i="8" s="1"/>
  <c r="BS195" i="8" s="1"/>
  <c r="BS101" i="8"/>
  <c r="CD101" i="8" s="1"/>
  <c r="CN101" i="8" s="1"/>
  <c r="CX101" i="8" s="1"/>
  <c r="BQ138" i="8"/>
  <c r="CB138" i="8" s="1"/>
  <c r="CL138" i="8" s="1"/>
  <c r="CV138" i="8" s="1"/>
  <c r="BQ114" i="8"/>
  <c r="CB114" i="8" s="1"/>
  <c r="CL114" i="8" s="1"/>
  <c r="CV114" i="8" s="1"/>
  <c r="BQ141" i="8"/>
  <c r="CB141" i="8" s="1"/>
  <c r="CL141" i="8" s="1"/>
  <c r="CV141" i="8" s="1"/>
  <c r="BQ41" i="8"/>
  <c r="CB41" i="8" s="1"/>
  <c r="CL41" i="8" s="1"/>
  <c r="CV41" i="8" s="1"/>
  <c r="BQ97" i="8"/>
  <c r="CB97" i="8" s="1"/>
  <c r="CL97" i="8" s="1"/>
  <c r="CV97" i="8" s="1"/>
  <c r="BQ161" i="8"/>
  <c r="CB161" i="8" s="1"/>
  <c r="CL161" i="8" s="1"/>
  <c r="CV161" i="8" s="1"/>
  <c r="BR161" i="8" s="1"/>
  <c r="CC161" i="8" s="1"/>
  <c r="BQ83" i="8"/>
  <c r="CB83" i="8" s="1"/>
  <c r="CL83" i="8" s="1"/>
  <c r="CV83" i="8" s="1"/>
  <c r="BR83" i="8" s="1"/>
  <c r="CC83" i="8" s="1"/>
  <c r="BQ84" i="8"/>
  <c r="CB84" i="8" s="1"/>
  <c r="CL84" i="8" s="1"/>
  <c r="CV84" i="8" s="1"/>
  <c r="BQ90" i="8"/>
  <c r="CB90" i="8" s="1"/>
  <c r="CL90" i="8" s="1"/>
  <c r="CV90" i="8" s="1"/>
  <c r="BQ38" i="8"/>
  <c r="CB38" i="8" s="1"/>
  <c r="CL38" i="8" s="1"/>
  <c r="CV38" i="8" s="1"/>
  <c r="BR38" i="8" s="1"/>
  <c r="CC38" i="8" s="1"/>
  <c r="BQ134" i="8"/>
  <c r="CB134" i="8" s="1"/>
  <c r="CL134" i="8" s="1"/>
  <c r="CV134" i="8" s="1"/>
  <c r="BR134" i="8" s="1"/>
  <c r="CC134" i="8" s="1"/>
  <c r="BQ189" i="8"/>
  <c r="CB189" i="8" s="1"/>
  <c r="CL189" i="8" s="1"/>
  <c r="CV189" i="8" s="1"/>
  <c r="BQ167" i="8"/>
  <c r="CB167" i="8" s="1"/>
  <c r="CL167" i="8" s="1"/>
  <c r="CV167" i="8" s="1"/>
  <c r="BQ47" i="8"/>
  <c r="CB47" i="8" s="1"/>
  <c r="CL47" i="8" s="1"/>
  <c r="CV47" i="8" s="1"/>
  <c r="BR47" i="8" s="1"/>
  <c r="CC47" i="8" s="1"/>
  <c r="BQ132" i="8"/>
  <c r="CB132" i="8" s="1"/>
  <c r="CL132" i="8" s="1"/>
  <c r="CV132" i="8" s="1"/>
  <c r="BR132" i="8" s="1"/>
  <c r="CC132" i="8" s="1"/>
  <c r="BQ66" i="8"/>
  <c r="CB66" i="8" s="1"/>
  <c r="CL66" i="8" s="1"/>
  <c r="CV66" i="8" s="1"/>
  <c r="BQ136" i="8"/>
  <c r="CB136" i="8" s="1"/>
  <c r="CL136" i="8" s="1"/>
  <c r="CV136" i="8" s="1"/>
  <c r="BQ124" i="8"/>
  <c r="CB124" i="8" s="1"/>
  <c r="CL124" i="8" s="1"/>
  <c r="CV124" i="8" s="1"/>
  <c r="BR124" i="8" s="1"/>
  <c r="CC124" i="8" s="1"/>
  <c r="BQ130" i="8"/>
  <c r="CB130" i="8" s="1"/>
  <c r="CL130" i="8" s="1"/>
  <c r="CV130" i="8" s="1"/>
  <c r="BR130" i="8" s="1"/>
  <c r="CC130" i="8" s="1"/>
  <c r="BQ164" i="8"/>
  <c r="CB164" i="8" s="1"/>
  <c r="CL164" i="8" s="1"/>
  <c r="CV164" i="8" s="1"/>
  <c r="BQ156" i="8"/>
  <c r="CB156" i="8" s="1"/>
  <c r="CL156" i="8" s="1"/>
  <c r="CV156" i="8" s="1"/>
  <c r="BQ191" i="8"/>
  <c r="CB191" i="8" s="1"/>
  <c r="CL191" i="8" s="1"/>
  <c r="CV191" i="8" s="1"/>
  <c r="BR191" i="8" s="1"/>
  <c r="CC191" i="8" s="1"/>
  <c r="BQ128" i="8"/>
  <c r="CB128" i="8" s="1"/>
  <c r="CL128" i="8" s="1"/>
  <c r="CV128" i="8" s="1"/>
  <c r="BQ82" i="8"/>
  <c r="CB82" i="8" s="1"/>
  <c r="CL82" i="8" s="1"/>
  <c r="CV82" i="8" s="1"/>
  <c r="BQ67" i="8"/>
  <c r="CB67" i="8" s="1"/>
  <c r="CL67" i="8" s="1"/>
  <c r="CV67" i="8" s="1"/>
  <c r="BQ105" i="8"/>
  <c r="CB105" i="8" s="1"/>
  <c r="CL105" i="8" s="1"/>
  <c r="CV105" i="8" s="1"/>
  <c r="BQ171" i="8"/>
  <c r="CB171" i="8" s="1"/>
  <c r="CL171" i="8" s="1"/>
  <c r="CV171" i="8" s="1"/>
  <c r="BR171" i="8" s="1"/>
  <c r="CC171" i="8" s="1"/>
  <c r="BQ122" i="8"/>
  <c r="CB122" i="8" s="1"/>
  <c r="CL122" i="8" s="1"/>
  <c r="CV122" i="8" s="1"/>
  <c r="BQ152" i="8"/>
  <c r="CB152" i="8" s="1"/>
  <c r="CL152" i="8" s="1"/>
  <c r="CV152" i="8" s="1"/>
  <c r="BQ42" i="8"/>
  <c r="CB42" i="8" s="1"/>
  <c r="CL42" i="8" s="1"/>
  <c r="CV42" i="8" s="1"/>
  <c r="BR42" i="8" s="1"/>
  <c r="CC42" i="8" s="1"/>
  <c r="BQ177" i="8"/>
  <c r="CB177" i="8" s="1"/>
  <c r="CL177" i="8" s="1"/>
  <c r="CV177" i="8" s="1"/>
  <c r="BR177" i="8" s="1"/>
  <c r="CC177" i="8" s="1"/>
  <c r="BQ113" i="8"/>
  <c r="CB113" i="8" s="1"/>
  <c r="CL113" i="8" s="1"/>
  <c r="CV113" i="8" s="1"/>
  <c r="BQ75" i="8"/>
  <c r="CB75" i="8" s="1"/>
  <c r="CL75" i="8" s="1"/>
  <c r="CV75" i="8" s="1"/>
  <c r="BQ120" i="8"/>
  <c r="CB120" i="8" s="1"/>
  <c r="CL120" i="8" s="1"/>
  <c r="CV120" i="8" s="1"/>
  <c r="BR120" i="8" s="1"/>
  <c r="BQ175" i="8"/>
  <c r="CB175" i="8" s="1"/>
  <c r="CL175" i="8" s="1"/>
  <c r="CV175" i="8" s="1"/>
  <c r="BR175" i="8" s="1"/>
  <c r="CC175" i="8" s="1"/>
  <c r="BQ125" i="8"/>
  <c r="CB125" i="8" s="1"/>
  <c r="CL125" i="8" s="1"/>
  <c r="CV125" i="8" s="1"/>
  <c r="BS54" i="8"/>
  <c r="CD54" i="8" s="1"/>
  <c r="CN54" i="8" s="1"/>
  <c r="CX54" i="8" s="1"/>
  <c r="BQ110" i="8"/>
  <c r="CB110" i="8" s="1"/>
  <c r="CL110" i="8" s="1"/>
  <c r="CV110" i="8" s="1"/>
  <c r="BR110" i="8" s="1"/>
  <c r="CC110" i="8" s="1"/>
  <c r="BQ45" i="8"/>
  <c r="CB45" i="8" s="1"/>
  <c r="CL45" i="8" s="1"/>
  <c r="CV45" i="8" s="1"/>
  <c r="BR45" i="8" s="1"/>
  <c r="CC45" i="8" s="1"/>
  <c r="BQ73" i="8"/>
  <c r="CB73" i="8" s="1"/>
  <c r="CL73" i="8" s="1"/>
  <c r="CV73" i="8" s="1"/>
  <c r="BR73" i="8" s="1"/>
  <c r="CC73" i="8" s="1"/>
  <c r="BQ180" i="8"/>
  <c r="CB180" i="8" s="1"/>
  <c r="CL180" i="8" s="1"/>
  <c r="CV180" i="8" s="1"/>
  <c r="BQ146" i="8"/>
  <c r="CB146" i="8" s="1"/>
  <c r="CL146" i="8" s="1"/>
  <c r="CV146" i="8" s="1"/>
  <c r="BR146" i="8" s="1"/>
  <c r="CL76" i="8"/>
  <c r="CV76" i="8" s="1"/>
  <c r="BR76" i="8" s="1"/>
  <c r="CC76" i="8" s="1"/>
  <c r="CM117" i="8"/>
  <c r="CW117" i="8" s="1"/>
  <c r="BS117" i="8" s="1"/>
  <c r="CD117" i="8" s="1"/>
  <c r="CL111" i="8"/>
  <c r="CV111" i="8" s="1"/>
  <c r="CL162" i="8"/>
  <c r="CV162" i="8" s="1"/>
  <c r="BR162" i="8" s="1"/>
  <c r="CC162" i="8" s="1"/>
  <c r="CL173" i="8"/>
  <c r="CV173" i="8" s="1"/>
  <c r="BR173" i="8" s="1"/>
  <c r="CC173" i="8" s="1"/>
  <c r="CL187" i="8"/>
  <c r="CV187" i="8" s="1"/>
  <c r="BR187" i="8" s="1"/>
  <c r="CC187" i="8" s="1"/>
  <c r="CL144" i="8"/>
  <c r="CV144" i="8" s="1"/>
  <c r="BR144" i="8" s="1"/>
  <c r="CC144" i="8" s="1"/>
  <c r="CM144" i="8" s="1"/>
  <c r="CW144" i="8" s="1"/>
  <c r="BS144" i="8" s="1"/>
  <c r="CD144" i="8" s="1"/>
  <c r="CL160" i="8"/>
  <c r="CV160" i="8" s="1"/>
  <c r="BR160" i="8" s="1"/>
  <c r="CC160" i="8" s="1"/>
  <c r="CL150" i="8"/>
  <c r="CV150" i="8" s="1"/>
  <c r="BR150" i="8" s="1"/>
  <c r="CC150" i="8" s="1"/>
  <c r="CA78" i="8"/>
  <c r="CK78" i="8" s="1"/>
  <c r="CU78" i="8" s="1"/>
  <c r="BQ78" i="8" s="1"/>
  <c r="CL30" i="8"/>
  <c r="CV30" i="8" s="1"/>
  <c r="BR30" i="8" s="1"/>
  <c r="CC30" i="8" s="1"/>
  <c r="CA34" i="8"/>
  <c r="CK34" i="8" s="1"/>
  <c r="CU34" i="8" s="1"/>
  <c r="BQ34" i="8" s="1"/>
  <c r="CB34" i="8" s="1"/>
  <c r="CL34" i="8" s="1"/>
  <c r="CV34" i="8" s="1"/>
  <c r="CL137" i="8"/>
  <c r="CV137" i="8" s="1"/>
  <c r="CC158" i="8"/>
  <c r="CM158" i="8" s="1"/>
  <c r="CW158" i="8" s="1"/>
  <c r="BS158" i="8" s="1"/>
  <c r="BR157" i="8"/>
  <c r="CC157" i="8" s="1"/>
  <c r="CM157" i="8" s="1"/>
  <c r="CW157" i="8" s="1"/>
  <c r="BS157" i="8" s="1"/>
  <c r="CD157" i="8" s="1"/>
  <c r="CC135" i="8"/>
  <c r="CM135" i="8" s="1"/>
  <c r="CW135" i="8" s="1"/>
  <c r="BR131" i="8"/>
  <c r="CC131" i="8" s="1"/>
  <c r="CM131" i="8" s="1"/>
  <c r="CW131" i="8" s="1"/>
  <c r="BR155" i="8"/>
  <c r="CC155" i="8" s="1"/>
  <c r="CM155" i="8" s="1"/>
  <c r="CW155" i="8" s="1"/>
  <c r="BR185" i="8"/>
  <c r="CC185" i="8" s="1"/>
  <c r="CM185" i="8" s="1"/>
  <c r="CW185" i="8" s="1"/>
  <c r="BS185" i="8" s="1"/>
  <c r="BR121" i="8"/>
  <c r="CC121" i="8" s="1"/>
  <c r="CM121" i="8" s="1"/>
  <c r="CW121" i="8" s="1"/>
  <c r="BS121" i="8" s="1"/>
  <c r="CD121" i="8" s="1"/>
  <c r="CC169" i="8"/>
  <c r="CM169" i="8" s="1"/>
  <c r="CW169" i="8" s="1"/>
  <c r="BR80" i="8"/>
  <c r="CC80" i="8" s="1"/>
  <c r="CM80" i="8" s="1"/>
  <c r="CW80" i="8" s="1"/>
  <c r="BR115" i="8"/>
  <c r="CC115" i="8" s="1"/>
  <c r="CM115" i="8" s="1"/>
  <c r="CW115" i="8" s="1"/>
  <c r="BS115" i="8" s="1"/>
  <c r="CD115" i="8" s="1"/>
  <c r="BR35" i="8"/>
  <c r="CC35" i="8" s="1"/>
  <c r="CM35" i="8" s="1"/>
  <c r="CW35" i="8" s="1"/>
  <c r="BS35" i="8" s="1"/>
  <c r="CD35" i="8" s="1"/>
  <c r="CD59" i="8"/>
  <c r="CN59" i="8" s="1"/>
  <c r="CX59" i="8" s="1"/>
  <c r="BR85" i="8"/>
  <c r="CC85" i="8" s="1"/>
  <c r="CM85" i="8" s="1"/>
  <c r="CW85" i="8" s="1"/>
  <c r="BR52" i="8"/>
  <c r="CC52" i="8" s="1"/>
  <c r="CM52" i="8" s="1"/>
  <c r="CW52" i="8" s="1"/>
  <c r="BS52" i="8" s="1"/>
  <c r="CD52" i="8" s="1"/>
  <c r="CC65" i="8"/>
  <c r="CM65" i="8" s="1"/>
  <c r="CW65" i="8" s="1"/>
  <c r="BS65" i="8" s="1"/>
  <c r="BR178" i="8"/>
  <c r="CC178" i="8" s="1"/>
  <c r="CM178" i="8" s="1"/>
  <c r="CW178" i="8" s="1"/>
  <c r="BR108" i="8"/>
  <c r="CC108" i="8" s="1"/>
  <c r="CM108" i="8" s="1"/>
  <c r="CW108" i="8" s="1"/>
  <c r="CC77" i="8"/>
  <c r="CM77" i="8" s="1"/>
  <c r="CW77" i="8" s="1"/>
  <c r="BR57" i="8"/>
  <c r="CC57" i="8" s="1"/>
  <c r="CM57" i="8" s="1"/>
  <c r="CW57" i="8" s="1"/>
  <c r="BS57" i="8" s="1"/>
  <c r="BR192" i="8"/>
  <c r="CC192" i="8" s="1"/>
  <c r="CM192" i="8" s="1"/>
  <c r="CW192" i="8" s="1"/>
  <c r="BR60" i="8"/>
  <c r="CC60" i="8" s="1"/>
  <c r="CM60" i="8" s="1"/>
  <c r="CW60" i="8" s="1"/>
  <c r="BS60" i="8" s="1"/>
  <c r="CD60" i="8" s="1"/>
  <c r="BR68" i="8"/>
  <c r="CC68" i="8" s="1"/>
  <c r="CM68" i="8" s="1"/>
  <c r="CW68" i="8" s="1"/>
  <c r="BR61" i="8"/>
  <c r="CC61" i="8" s="1"/>
  <c r="CM61" i="8" s="1"/>
  <c r="CW61" i="8" s="1"/>
  <c r="BR74" i="8"/>
  <c r="CC74" i="8" s="1"/>
  <c r="CM74" i="8" s="1"/>
  <c r="CW74" i="8" s="1"/>
  <c r="BR94" i="8"/>
  <c r="CC94" i="8" s="1"/>
  <c r="CM94" i="8" s="1"/>
  <c r="CW94" i="8" s="1"/>
  <c r="BS94" i="8" s="1"/>
  <c r="BR32" i="8"/>
  <c r="CC32" i="8" s="1"/>
  <c r="CM32" i="8" s="1"/>
  <c r="CW32" i="8" s="1"/>
  <c r="BR174" i="8"/>
  <c r="CC174" i="8" s="1"/>
  <c r="CM174" i="8" s="1"/>
  <c r="CW174" i="8" s="1"/>
  <c r="CC107" i="8"/>
  <c r="CM107" i="8" s="1"/>
  <c r="CW107" i="8" s="1"/>
  <c r="BR88" i="8"/>
  <c r="CC88" i="8" s="1"/>
  <c r="CM88" i="8" s="1"/>
  <c r="CW88" i="8" s="1"/>
  <c r="BS88" i="8" s="1"/>
  <c r="BR33" i="8"/>
  <c r="CC33" i="8" s="1"/>
  <c r="CM33" i="8" s="1"/>
  <c r="CW33" i="8" s="1"/>
  <c r="CD98" i="8"/>
  <c r="CN98" i="8" s="1"/>
  <c r="CX98" i="8" s="1"/>
  <c r="CB153" i="8"/>
  <c r="CL153" i="8" s="1"/>
  <c r="CV153" i="8" s="1"/>
  <c r="BR153" i="8" s="1"/>
  <c r="CB186" i="8"/>
  <c r="CL186" i="8" s="1"/>
  <c r="CV186" i="8" s="1"/>
  <c r="CB102" i="8"/>
  <c r="CL102" i="8" s="1"/>
  <c r="CV102" i="8" s="1"/>
  <c r="BR102" i="8" s="1"/>
  <c r="CB37" i="8"/>
  <c r="CL37" i="8" s="1"/>
  <c r="CV37" i="8" s="1"/>
  <c r="BR37" i="8" s="1"/>
  <c r="CC81" i="8"/>
  <c r="CM81" i="8" s="1"/>
  <c r="CW81" i="8" s="1"/>
  <c r="BS81" i="8" s="1"/>
  <c r="CM62" i="8"/>
  <c r="CW62" i="8" s="1"/>
  <c r="BS62" i="8" s="1"/>
  <c r="CD62" i="8" s="1"/>
  <c r="CB40" i="8"/>
  <c r="CL40" i="8" s="1"/>
  <c r="CV40" i="8" s="1"/>
  <c r="CB176" i="8"/>
  <c r="CL176" i="8" s="1"/>
  <c r="CV176" i="8" s="1"/>
  <c r="CB112" i="8"/>
  <c r="CL112" i="8" s="1"/>
  <c r="CV112" i="8" s="1"/>
  <c r="CB49" i="8"/>
  <c r="CL49" i="8" s="1"/>
  <c r="CV49" i="8" s="1"/>
  <c r="CB127" i="8"/>
  <c r="CL127" i="8" s="1"/>
  <c r="CV127" i="8" s="1"/>
  <c r="CB106" i="8"/>
  <c r="CL106" i="8" s="1"/>
  <c r="CV106" i="8" s="1"/>
  <c r="CB95" i="8"/>
  <c r="CL95" i="8" s="1"/>
  <c r="CV95" i="8" s="1"/>
  <c r="BR95" i="8" s="1"/>
  <c r="CC95" i="8" s="1"/>
  <c r="CB99" i="8"/>
  <c r="CL99" i="8" s="1"/>
  <c r="CV99" i="8" s="1"/>
  <c r="CB182" i="8"/>
  <c r="CL182" i="8" s="1"/>
  <c r="CV182" i="8" s="1"/>
  <c r="BR182" i="8" s="1"/>
  <c r="CB31" i="8"/>
  <c r="CL31" i="8" s="1"/>
  <c r="CV31" i="8" s="1"/>
  <c r="CB28" i="8"/>
  <c r="CL28" i="8" s="1"/>
  <c r="CV28" i="8" s="1"/>
  <c r="BR28" i="8" s="1"/>
  <c r="CC28" i="8" s="1"/>
  <c r="CB147" i="8"/>
  <c r="CL147" i="8" s="1"/>
  <c r="CV147" i="8" s="1"/>
  <c r="BR147" i="8" s="1"/>
  <c r="CB93" i="8"/>
  <c r="CL93" i="8" s="1"/>
  <c r="CV93" i="8" s="1"/>
  <c r="CB193" i="8"/>
  <c r="CL193" i="8" s="1"/>
  <c r="CV193" i="8" s="1"/>
  <c r="CB133" i="8"/>
  <c r="CL133" i="8" s="1"/>
  <c r="CV133" i="8" s="1"/>
  <c r="BR133" i="8" s="1"/>
  <c r="CC133" i="8" s="1"/>
  <c r="CB39" i="8"/>
  <c r="CL39" i="8" s="1"/>
  <c r="CV39" i="8" s="1"/>
  <c r="BR39" i="8" s="1"/>
  <c r="CB140" i="8"/>
  <c r="CL140" i="8" s="1"/>
  <c r="CV140" i="8" s="1"/>
  <c r="BR140" i="8" s="1"/>
  <c r="CB48" i="8"/>
  <c r="CL48" i="8" s="1"/>
  <c r="CV48" i="8" s="1"/>
  <c r="BR48" i="8" s="1"/>
  <c r="CB151" i="8"/>
  <c r="CL151" i="8" s="1"/>
  <c r="CV151" i="8" s="1"/>
  <c r="BR151" i="8" s="1"/>
  <c r="CB109" i="8"/>
  <c r="CL109" i="8" s="1"/>
  <c r="CV109" i="8" s="1"/>
  <c r="CB119" i="8"/>
  <c r="CL119" i="8" s="1"/>
  <c r="CV119" i="8" s="1"/>
  <c r="CB86" i="8"/>
  <c r="CL86" i="8" s="1"/>
  <c r="CV86" i="8" s="1"/>
  <c r="BR86" i="8" s="1"/>
  <c r="CB100" i="8"/>
  <c r="CL100" i="8" s="1"/>
  <c r="CV100" i="8" s="1"/>
  <c r="CB143" i="8"/>
  <c r="CL143" i="8" s="1"/>
  <c r="CV143" i="8" s="1"/>
  <c r="BR143" i="8" s="1"/>
  <c r="CL51" i="8"/>
  <c r="CV51" i="8" s="1"/>
  <c r="BR51" i="8" s="1"/>
  <c r="CC51" i="8" s="1"/>
  <c r="CB149" i="8"/>
  <c r="CL149" i="8" s="1"/>
  <c r="CV149" i="8" s="1"/>
  <c r="BR149" i="8" s="1"/>
  <c r="CB148" i="8"/>
  <c r="CL148" i="8" s="1"/>
  <c r="CV148" i="8" s="1"/>
  <c r="BR148" i="8" s="1"/>
  <c r="CB64" i="8"/>
  <c r="CL64" i="8" s="1"/>
  <c r="CV64" i="8" s="1"/>
  <c r="BR64" i="8" s="1"/>
  <c r="CC64" i="8" s="1"/>
  <c r="CB72" i="8"/>
  <c r="CL72" i="8" s="1"/>
  <c r="CV72" i="8" s="1"/>
  <c r="BR72" i="8" s="1"/>
  <c r="CB123" i="8"/>
  <c r="CL123" i="8" s="1"/>
  <c r="CV123" i="8" s="1"/>
  <c r="CB126" i="8"/>
  <c r="CL126" i="8" s="1"/>
  <c r="CV126" i="8" s="1"/>
  <c r="BR126" i="8" s="1"/>
  <c r="CC79" i="8"/>
  <c r="CM79" i="8" s="1"/>
  <c r="CW79" i="8" s="1"/>
  <c r="CB142" i="8"/>
  <c r="CL142" i="8" s="1"/>
  <c r="CV142" i="8" s="1"/>
  <c r="BR142" i="8" s="1"/>
  <c r="CB159" i="8"/>
  <c r="CL159" i="8" s="1"/>
  <c r="CV159" i="8" s="1"/>
  <c r="CB172" i="8"/>
  <c r="CL172" i="8" s="1"/>
  <c r="CV172" i="8" s="1"/>
  <c r="CB168" i="8"/>
  <c r="CL168" i="8" s="1"/>
  <c r="CV168" i="8" s="1"/>
  <c r="BR168" i="8" s="1"/>
  <c r="CB154" i="8"/>
  <c r="CL154" i="8" s="1"/>
  <c r="CV154" i="8" s="1"/>
  <c r="BR154" i="8" s="1"/>
  <c r="CB89" i="8"/>
  <c r="CL89" i="8" s="1"/>
  <c r="CV89" i="8" s="1"/>
  <c r="CB188" i="8"/>
  <c r="CL188" i="8" s="1"/>
  <c r="CV188" i="8" s="1"/>
  <c r="CC71" i="8"/>
  <c r="CM71" i="8" s="1"/>
  <c r="CW71" i="8" s="1"/>
  <c r="BS71" i="8" s="1"/>
  <c r="CM43" i="8"/>
  <c r="CW43" i="8" s="1"/>
  <c r="BS43" i="8" s="1"/>
  <c r="CD43" i="8" s="1"/>
  <c r="CB104" i="8"/>
  <c r="CL104" i="8" s="1"/>
  <c r="CV104" i="8" s="1"/>
  <c r="BR104" i="8" s="1"/>
  <c r="CB63" i="8"/>
  <c r="CL63" i="8" s="1"/>
  <c r="CV63" i="8" s="1"/>
  <c r="CB170" i="8"/>
  <c r="CL170" i="8" s="1"/>
  <c r="CV170" i="8" s="1"/>
  <c r="BR170" i="8" s="1"/>
  <c r="CB139" i="8"/>
  <c r="CL139" i="8" s="1"/>
  <c r="CV139" i="8" s="1"/>
  <c r="BR139" i="8" s="1"/>
  <c r="CC139" i="8" s="1"/>
  <c r="CB70" i="8"/>
  <c r="CL70" i="8" s="1"/>
  <c r="CV70" i="8" s="1"/>
  <c r="CJ17" i="8"/>
  <c r="CN55" i="8"/>
  <c r="CX55" i="8" s="1"/>
  <c r="BT55" i="8" s="1"/>
  <c r="CE55" i="8" s="1"/>
  <c r="CM87" i="8"/>
  <c r="CW87" i="8" s="1"/>
  <c r="BS87" i="8" s="1"/>
  <c r="CD87" i="8" s="1"/>
  <c r="CM129" i="8"/>
  <c r="CW129" i="8" s="1"/>
  <c r="BS129" i="8" s="1"/>
  <c r="CD129" i="8" s="1"/>
  <c r="CM183" i="8"/>
  <c r="CW183" i="8" s="1"/>
  <c r="CN166" i="8"/>
  <c r="CX166" i="8" s="1"/>
  <c r="BT166" i="8" s="1"/>
  <c r="CE166" i="8" s="1"/>
  <c r="CM50" i="8"/>
  <c r="CW50" i="8" s="1"/>
  <c r="BS50" i="8" s="1"/>
  <c r="CD50" i="8" s="1"/>
  <c r="CM184" i="8"/>
  <c r="CW184" i="8" s="1"/>
  <c r="BS184" i="8" s="1"/>
  <c r="CD184" i="8" s="1"/>
  <c r="BS179" i="8"/>
  <c r="CM46" i="8"/>
  <c r="CW46" i="8" s="1"/>
  <c r="BS46" i="8" s="1"/>
  <c r="CD46" i="8" s="1"/>
  <c r="CM29" i="8"/>
  <c r="CW29" i="8" s="1"/>
  <c r="BS29" i="8" s="1"/>
  <c r="CD29" i="8" s="1"/>
  <c r="CM194" i="8"/>
  <c r="CW194" i="8" s="1"/>
  <c r="BS194" i="8" s="1"/>
  <c r="CD194" i="8" s="1"/>
  <c r="CM181" i="8"/>
  <c r="CW181" i="8" s="1"/>
  <c r="CM91" i="8"/>
  <c r="CW91" i="8" s="1"/>
  <c r="BS91" i="8" s="1"/>
  <c r="CD91" i="8" s="1"/>
  <c r="BS92" i="8"/>
  <c r="CM116" i="8"/>
  <c r="CW116" i="8" s="1"/>
  <c r="BS116" i="8" s="1"/>
  <c r="CD116" i="8" s="1"/>
  <c r="CM145" i="8"/>
  <c r="CW145" i="8" s="1"/>
  <c r="BS145" i="8" s="1"/>
  <c r="CD145" i="8" s="1"/>
  <c r="CM44" i="8"/>
  <c r="CW44" i="8" s="1"/>
  <c r="BS44" i="8" s="1"/>
  <c r="CD44" i="8" s="1"/>
  <c r="CM165" i="8"/>
  <c r="CW165" i="8" s="1"/>
  <c r="BS165" i="8" s="1"/>
  <c r="CD165" i="8" s="1"/>
  <c r="BP27" i="8"/>
  <c r="CT17" i="8"/>
  <c r="CN128" i="6"/>
  <c r="BJ128" i="6" s="1"/>
  <c r="BU128" i="6" s="1"/>
  <c r="CE128" i="6" s="1"/>
  <c r="CO84" i="6"/>
  <c r="CO115" i="6"/>
  <c r="BK115" i="6" s="1"/>
  <c r="BV115" i="6" s="1"/>
  <c r="CO90" i="6"/>
  <c r="BK90" i="6" s="1"/>
  <c r="BV90" i="6" s="1"/>
  <c r="CF90" i="6" s="1"/>
  <c r="CP90" i="6" s="1"/>
  <c r="BL90" i="6" s="1"/>
  <c r="BW90" i="6" s="1"/>
  <c r="CG90" i="6" s="1"/>
  <c r="CQ90" i="6" s="1"/>
  <c r="CM60" i="6"/>
  <c r="BI60" i="6" s="1"/>
  <c r="BT60" i="6" s="1"/>
  <c r="CD60" i="6" s="1"/>
  <c r="CN60" i="6" s="1"/>
  <c r="BJ60" i="6" s="1"/>
  <c r="BU60" i="6" s="1"/>
  <c r="CE60" i="6" s="1"/>
  <c r="CN45" i="6"/>
  <c r="BJ45" i="6" s="1"/>
  <c r="BU45" i="6" s="1"/>
  <c r="CE45" i="6" s="1"/>
  <c r="CM168" i="6"/>
  <c r="BI168" i="6" s="1"/>
  <c r="BT168" i="6" s="1"/>
  <c r="CD168" i="6" s="1"/>
  <c r="CN168" i="6" s="1"/>
  <c r="BJ168" i="6" s="1"/>
  <c r="BU168" i="6" s="1"/>
  <c r="CE168" i="6" s="1"/>
  <c r="CO43" i="6"/>
  <c r="BK43" i="6" s="1"/>
  <c r="BV43" i="6" s="1"/>
  <c r="CF43" i="6" s="1"/>
  <c r="CP43" i="6" s="1"/>
  <c r="CM28" i="6"/>
  <c r="BI28" i="6" s="1"/>
  <c r="BT28" i="6" s="1"/>
  <c r="CD28" i="6" s="1"/>
  <c r="CN28" i="6" s="1"/>
  <c r="BJ28" i="6" s="1"/>
  <c r="BU28" i="6" s="1"/>
  <c r="CE28" i="6" s="1"/>
  <c r="CO170" i="6"/>
  <c r="BK170" i="6" s="1"/>
  <c r="BV170" i="6" s="1"/>
  <c r="CO174" i="6"/>
  <c r="BK174" i="6" s="1"/>
  <c r="BV174" i="6" s="1"/>
  <c r="CF174" i="6" s="1"/>
  <c r="CP174" i="6" s="1"/>
  <c r="BL174" i="6" s="1"/>
  <c r="BW174" i="6" s="1"/>
  <c r="CG174" i="6" s="1"/>
  <c r="CQ174" i="6" s="1"/>
  <c r="BM174" i="6" s="1"/>
  <c r="BX174" i="6" s="1"/>
  <c r="CM109" i="6"/>
  <c r="BI109" i="6" s="1"/>
  <c r="BT109" i="6" s="1"/>
  <c r="CD109" i="6" s="1"/>
  <c r="CN109" i="6" s="1"/>
  <c r="BJ109" i="6" s="1"/>
  <c r="BU109" i="6" s="1"/>
  <c r="CE109" i="6" s="1"/>
  <c r="CO74" i="6"/>
  <c r="BK74" i="6" s="1"/>
  <c r="BV74" i="6" s="1"/>
  <c r="CF74" i="6" s="1"/>
  <c r="CP74" i="6" s="1"/>
  <c r="BL74" i="6" s="1"/>
  <c r="BW74" i="6" s="1"/>
  <c r="CG74" i="6" s="1"/>
  <c r="CQ74" i="6" s="1"/>
  <c r="BM74" i="6" s="1"/>
  <c r="BX74" i="6" s="1"/>
  <c r="CO95" i="6"/>
  <c r="BK95" i="6" s="1"/>
  <c r="BV95" i="6" s="1"/>
  <c r="CF95" i="6" s="1"/>
  <c r="CP95" i="6" s="1"/>
  <c r="CO97" i="6"/>
  <c r="BK97" i="6" s="1"/>
  <c r="BV97" i="6" s="1"/>
  <c r="CF97" i="6" s="1"/>
  <c r="CP97" i="6" s="1"/>
  <c r="CO158" i="6"/>
  <c r="BK158" i="6" s="1"/>
  <c r="BV158" i="6" s="1"/>
  <c r="CO30" i="6"/>
  <c r="BK30" i="6" s="1"/>
  <c r="BV30" i="6" s="1"/>
  <c r="CO80" i="6"/>
  <c r="BK80" i="6" s="1"/>
  <c r="BV80" i="6" s="1"/>
  <c r="CF80" i="6" s="1"/>
  <c r="CP80" i="6" s="1"/>
  <c r="BL80" i="6" s="1"/>
  <c r="BW80" i="6" s="1"/>
  <c r="CG80" i="6" s="1"/>
  <c r="CQ80" i="6" s="1"/>
  <c r="CO108" i="6"/>
  <c r="CO132" i="6"/>
  <c r="BK132" i="6" s="1"/>
  <c r="BV132" i="6" s="1"/>
  <c r="CF132" i="6" s="1"/>
  <c r="CP132" i="6" s="1"/>
  <c r="CO114" i="6"/>
  <c r="BK114" i="6" s="1"/>
  <c r="BV114" i="6" s="1"/>
  <c r="CF114" i="6" s="1"/>
  <c r="CP114" i="6" s="1"/>
  <c r="CN79" i="6"/>
  <c r="BJ79" i="6" s="1"/>
  <c r="BU79" i="6" s="1"/>
  <c r="CE79" i="6" s="1"/>
  <c r="CN76" i="6"/>
  <c r="BJ76" i="6" s="1"/>
  <c r="BU76" i="6" s="1"/>
  <c r="CE76" i="6" s="1"/>
  <c r="CO185" i="6"/>
  <c r="BK185" i="6" s="1"/>
  <c r="BV185" i="6" s="1"/>
  <c r="CO118" i="6"/>
  <c r="BK118" i="6" s="1"/>
  <c r="BV118" i="6" s="1"/>
  <c r="CF118" i="6" s="1"/>
  <c r="CM69" i="6"/>
  <c r="BI69" i="6" s="1"/>
  <c r="BT69" i="6" s="1"/>
  <c r="CD69" i="6" s="1"/>
  <c r="CN69" i="6" s="1"/>
  <c r="BJ69" i="6" s="1"/>
  <c r="BU69" i="6" s="1"/>
  <c r="CE69" i="6" s="1"/>
  <c r="CO69" i="6" s="1"/>
  <c r="CO83" i="6"/>
  <c r="BK83" i="6" s="1"/>
  <c r="BV83" i="6" s="1"/>
  <c r="CF83" i="6" s="1"/>
  <c r="CP83" i="6" s="1"/>
  <c r="CO112" i="6"/>
  <c r="BK112" i="6" s="1"/>
  <c r="BV112" i="6" s="1"/>
  <c r="CF112" i="6" s="1"/>
  <c r="CO87" i="6"/>
  <c r="BK87" i="6" s="1"/>
  <c r="BV87" i="6" s="1"/>
  <c r="CF87" i="6" s="1"/>
  <c r="CO32" i="6"/>
  <c r="BK32" i="6" s="1"/>
  <c r="BV32" i="6" s="1"/>
  <c r="CF32" i="6" s="1"/>
  <c r="CP32" i="6" s="1"/>
  <c r="CM67" i="6"/>
  <c r="BI67" i="6" s="1"/>
  <c r="BT67" i="6" s="1"/>
  <c r="CD67" i="6" s="1"/>
  <c r="CN67" i="6" s="1"/>
  <c r="BJ67" i="6" s="1"/>
  <c r="BU67" i="6" s="1"/>
  <c r="CE67" i="6" s="1"/>
  <c r="CO67" i="6" s="1"/>
  <c r="BK67" i="6" s="1"/>
  <c r="BV67" i="6" s="1"/>
  <c r="CF67" i="6" s="1"/>
  <c r="CP67" i="6" s="1"/>
  <c r="CM137" i="6"/>
  <c r="BI137" i="6" s="1"/>
  <c r="BT137" i="6" s="1"/>
  <c r="CD137" i="6" s="1"/>
  <c r="CN137" i="6" s="1"/>
  <c r="BJ137" i="6" s="1"/>
  <c r="BU137" i="6" s="1"/>
  <c r="CE137" i="6" s="1"/>
  <c r="CM39" i="6"/>
  <c r="BI39" i="6" s="1"/>
  <c r="BT39" i="6" s="1"/>
  <c r="CD39" i="6" s="1"/>
  <c r="CN39" i="6" s="1"/>
  <c r="BJ39" i="6" s="1"/>
  <c r="BU39" i="6" s="1"/>
  <c r="CE39" i="6" s="1"/>
  <c r="CO39" i="6" s="1"/>
  <c r="BK39" i="6" s="1"/>
  <c r="CO73" i="6"/>
  <c r="BK73" i="6" s="1"/>
  <c r="BV73" i="6" s="1"/>
  <c r="CF73" i="6" s="1"/>
  <c r="CP73" i="6" s="1"/>
  <c r="BL73" i="6" s="1"/>
  <c r="BW73" i="6" s="1"/>
  <c r="CG73" i="6" s="1"/>
  <c r="CQ73" i="6" s="1"/>
  <c r="CO139" i="6"/>
  <c r="BK139" i="6" s="1"/>
  <c r="BV139" i="6" s="1"/>
  <c r="CF139" i="6" s="1"/>
  <c r="CP139" i="6" s="1"/>
  <c r="CO172" i="6"/>
  <c r="BK172" i="6" s="1"/>
  <c r="BV172" i="6" s="1"/>
  <c r="CF172" i="6" s="1"/>
  <c r="CP172" i="6" s="1"/>
  <c r="CM188" i="6"/>
  <c r="BI188" i="6" s="1"/>
  <c r="BT188" i="6" s="1"/>
  <c r="CD188" i="6" s="1"/>
  <c r="CN188" i="6" s="1"/>
  <c r="BJ188" i="6" s="1"/>
  <c r="BU188" i="6" s="1"/>
  <c r="CE188" i="6" s="1"/>
  <c r="CO188" i="6" s="1"/>
  <c r="CO41" i="6"/>
  <c r="BK41" i="6" s="1"/>
  <c r="BV41" i="6" s="1"/>
  <c r="CF41" i="6" s="1"/>
  <c r="CO89" i="6"/>
  <c r="BK89" i="6" s="1"/>
  <c r="BV89" i="6" s="1"/>
  <c r="CF89" i="6" s="1"/>
  <c r="CO42" i="6"/>
  <c r="BK42" i="6" s="1"/>
  <c r="BV42" i="6" s="1"/>
  <c r="CF42" i="6" s="1"/>
  <c r="CP42" i="6" s="1"/>
  <c r="CO47" i="6"/>
  <c r="BK47" i="6" s="1"/>
  <c r="BV47" i="6" s="1"/>
  <c r="CF47" i="6" s="1"/>
  <c r="CP47" i="6" s="1"/>
  <c r="CO175" i="6"/>
  <c r="BK175" i="6" s="1"/>
  <c r="BV175" i="6" s="1"/>
  <c r="CF175" i="6" s="1"/>
  <c r="CO66" i="6"/>
  <c r="BK66" i="6" s="1"/>
  <c r="BV66" i="6" s="1"/>
  <c r="CF66" i="6" s="1"/>
  <c r="CO147" i="6"/>
  <c r="BK147" i="6" s="1"/>
  <c r="BV147" i="6" s="1"/>
  <c r="CF147" i="6" s="1"/>
  <c r="CP147" i="6" s="1"/>
  <c r="BL147" i="6" s="1"/>
  <c r="BW147" i="6" s="1"/>
  <c r="CG147" i="6" s="1"/>
  <c r="CQ147" i="6" s="1"/>
  <c r="CN186" i="6"/>
  <c r="BJ186" i="6" s="1"/>
  <c r="BU186" i="6" s="1"/>
  <c r="CE186" i="6" s="1"/>
  <c r="CO186" i="6" s="1"/>
  <c r="BK186" i="6" s="1"/>
  <c r="BV186" i="6" s="1"/>
  <c r="CF186" i="6" s="1"/>
  <c r="CP186" i="6" s="1"/>
  <c r="CO193" i="6"/>
  <c r="BK193" i="6" s="1"/>
  <c r="BV193" i="6" s="1"/>
  <c r="CF193" i="6" s="1"/>
  <c r="CO134" i="6"/>
  <c r="BK134" i="6" s="1"/>
  <c r="BV134" i="6" s="1"/>
  <c r="CO183" i="6"/>
  <c r="CO29" i="6"/>
  <c r="BK29" i="6" s="1"/>
  <c r="BV29" i="6" s="1"/>
  <c r="CF29" i="6" s="1"/>
  <c r="CP29" i="6" s="1"/>
  <c r="BL29" i="6" s="1"/>
  <c r="BW29" i="6" s="1"/>
  <c r="CO96" i="6"/>
  <c r="BK96" i="6" s="1"/>
  <c r="BV96" i="6" s="1"/>
  <c r="CF96" i="6" s="1"/>
  <c r="CN48" i="6"/>
  <c r="BJ48" i="6" s="1"/>
  <c r="BU48" i="6" s="1"/>
  <c r="CE48" i="6" s="1"/>
  <c r="CO48" i="6" s="1"/>
  <c r="BK48" i="6" s="1"/>
  <c r="CN44" i="6"/>
  <c r="BJ44" i="6" s="1"/>
  <c r="BU44" i="6" s="1"/>
  <c r="CE44" i="6" s="1"/>
  <c r="CO44" i="6" s="1"/>
  <c r="BK44" i="6" s="1"/>
  <c r="BV44" i="6" s="1"/>
  <c r="CM85" i="6"/>
  <c r="BI85" i="6" s="1"/>
  <c r="BT85" i="6" s="1"/>
  <c r="CD85" i="6" s="1"/>
  <c r="CN85" i="6" s="1"/>
  <c r="BJ85" i="6" s="1"/>
  <c r="BU85" i="6" s="1"/>
  <c r="CE85" i="6" s="1"/>
  <c r="CO85" i="6" s="1"/>
  <c r="CO82" i="6"/>
  <c r="BK82" i="6" s="1"/>
  <c r="BV82" i="6" s="1"/>
  <c r="CF82" i="6" s="1"/>
  <c r="BK152" i="6"/>
  <c r="BV152" i="6" s="1"/>
  <c r="CF152" i="6" s="1"/>
  <c r="CP152" i="6" s="1"/>
  <c r="BL152" i="6" s="1"/>
  <c r="BW152" i="6" s="1"/>
  <c r="CG152" i="6" s="1"/>
  <c r="CQ152" i="6" s="1"/>
  <c r="CO142" i="6"/>
  <c r="BK142" i="6" s="1"/>
  <c r="BV142" i="6" s="1"/>
  <c r="CM54" i="6"/>
  <c r="BI54" i="6" s="1"/>
  <c r="BT54" i="6" s="1"/>
  <c r="CD54" i="6" s="1"/>
  <c r="CN54" i="6" s="1"/>
  <c r="BJ54" i="6" s="1"/>
  <c r="BU54" i="6" s="1"/>
  <c r="CE54" i="6" s="1"/>
  <c r="CO54" i="6" s="1"/>
  <c r="CN70" i="6"/>
  <c r="BJ70" i="6" s="1"/>
  <c r="BU70" i="6" s="1"/>
  <c r="CE70" i="6" s="1"/>
  <c r="CO121" i="6"/>
  <c r="BK121" i="6" s="1"/>
  <c r="BV121" i="6" s="1"/>
  <c r="CF121" i="6" s="1"/>
  <c r="CN71" i="6"/>
  <c r="BJ71" i="6" s="1"/>
  <c r="BU71" i="6" s="1"/>
  <c r="CE71" i="6" s="1"/>
  <c r="CO189" i="6"/>
  <c r="BK189" i="6" s="1"/>
  <c r="BV189" i="6" s="1"/>
  <c r="CF189" i="6" s="1"/>
  <c r="CP189" i="6" s="1"/>
  <c r="CP72" i="6"/>
  <c r="BL72" i="6" s="1"/>
  <c r="BW72" i="6" s="1"/>
  <c r="CG72" i="6" s="1"/>
  <c r="CQ72" i="6" s="1"/>
  <c r="BM72" i="6" s="1"/>
  <c r="BX72" i="6" s="1"/>
  <c r="CH72" i="6" s="1"/>
  <c r="CR72" i="6" s="1"/>
  <c r="CM51" i="6"/>
  <c r="BI51" i="6" s="1"/>
  <c r="BT51" i="6" s="1"/>
  <c r="CD51" i="6" s="1"/>
  <c r="CN51" i="6" s="1"/>
  <c r="BJ51" i="6" s="1"/>
  <c r="BU51" i="6" s="1"/>
  <c r="CE51" i="6" s="1"/>
  <c r="CM160" i="6"/>
  <c r="BI160" i="6" s="1"/>
  <c r="BT160" i="6" s="1"/>
  <c r="CD160" i="6" s="1"/>
  <c r="CN160" i="6" s="1"/>
  <c r="BJ160" i="6" s="1"/>
  <c r="BU160" i="6" s="1"/>
  <c r="CE160" i="6" s="1"/>
  <c r="CO160" i="6" s="1"/>
  <c r="BK160" i="6" s="1"/>
  <c r="CM40" i="6"/>
  <c r="BI40" i="6" s="1"/>
  <c r="BT40" i="6" s="1"/>
  <c r="CD40" i="6" s="1"/>
  <c r="CN40" i="6" s="1"/>
  <c r="BJ40" i="6" s="1"/>
  <c r="BU40" i="6" s="1"/>
  <c r="CE40" i="6" s="1"/>
  <c r="CO40" i="6" s="1"/>
  <c r="BK40" i="6" s="1"/>
  <c r="CO49" i="6"/>
  <c r="BK49" i="6" s="1"/>
  <c r="BV49" i="6" s="1"/>
  <c r="CF49" i="6" s="1"/>
  <c r="CP49" i="6" s="1"/>
  <c r="BL49" i="6" s="1"/>
  <c r="BW49" i="6" s="1"/>
  <c r="CG49" i="6" s="1"/>
  <c r="CQ49" i="6" s="1"/>
  <c r="CP122" i="6"/>
  <c r="BL122" i="6" s="1"/>
  <c r="BW122" i="6" s="1"/>
  <c r="CG122" i="6" s="1"/>
  <c r="CQ122" i="6" s="1"/>
  <c r="BM122" i="6" s="1"/>
  <c r="BX122" i="6" s="1"/>
  <c r="CH122" i="6" s="1"/>
  <c r="CR122" i="6" s="1"/>
  <c r="CO148" i="6"/>
  <c r="BK148" i="6" s="1"/>
  <c r="BV148" i="6" s="1"/>
  <c r="CF148" i="6" s="1"/>
  <c r="CP148" i="6" s="1"/>
  <c r="BL148" i="6" s="1"/>
  <c r="BW148" i="6" s="1"/>
  <c r="CG148" i="6" s="1"/>
  <c r="CQ148" i="6" s="1"/>
  <c r="CO53" i="6"/>
  <c r="BK53" i="6" s="1"/>
  <c r="BV53" i="6" s="1"/>
  <c r="CF53" i="6" s="1"/>
  <c r="CP53" i="6" s="1"/>
  <c r="BL53" i="6" s="1"/>
  <c r="BW53" i="6" s="1"/>
  <c r="CO125" i="6"/>
  <c r="BK125" i="6" s="1"/>
  <c r="BV125" i="6" s="1"/>
  <c r="CF125" i="6" s="1"/>
  <c r="CP125" i="6" s="1"/>
  <c r="BL125" i="6" s="1"/>
  <c r="BW125" i="6" s="1"/>
  <c r="CG125" i="6" s="1"/>
  <c r="CQ125" i="6" s="1"/>
  <c r="BJ171" i="6"/>
  <c r="BU171" i="6" s="1"/>
  <c r="CE171" i="6" s="1"/>
  <c r="BJ111" i="6"/>
  <c r="BU111" i="6" s="1"/>
  <c r="CE111" i="6" s="1"/>
  <c r="CO111" i="6" s="1"/>
  <c r="BK179" i="6"/>
  <c r="BV179" i="6" s="1"/>
  <c r="CF179" i="6" s="1"/>
  <c r="CP179" i="6" s="1"/>
  <c r="BL179" i="6" s="1"/>
  <c r="BW179" i="6" s="1"/>
  <c r="CG179" i="6" s="1"/>
  <c r="CQ179" i="6" s="1"/>
  <c r="BJ176" i="6"/>
  <c r="BU176" i="6" s="1"/>
  <c r="CE176" i="6" s="1"/>
  <c r="CO176" i="6" s="1"/>
  <c r="BK140" i="6"/>
  <c r="BV140" i="6" s="1"/>
  <c r="CF140" i="6" s="1"/>
  <c r="BJ138" i="6"/>
  <c r="BU138" i="6" s="1"/>
  <c r="CE138" i="6" s="1"/>
  <c r="CO138" i="6" s="1"/>
  <c r="BJ63" i="6"/>
  <c r="BU63" i="6" s="1"/>
  <c r="CE63" i="6" s="1"/>
  <c r="CO63" i="6" s="1"/>
  <c r="BK110" i="6"/>
  <c r="BV110" i="6" s="1"/>
  <c r="CF110" i="6" s="1"/>
  <c r="CP110" i="6" s="1"/>
  <c r="BJ163" i="6"/>
  <c r="BU163" i="6" s="1"/>
  <c r="CE163" i="6" s="1"/>
  <c r="BJ165" i="6"/>
  <c r="BU165" i="6" s="1"/>
  <c r="CE165" i="6" s="1"/>
  <c r="CO165" i="6" s="1"/>
  <c r="BJ169" i="6"/>
  <c r="BU169" i="6" s="1"/>
  <c r="CE169" i="6" s="1"/>
  <c r="BJ105" i="6"/>
  <c r="BU105" i="6" s="1"/>
  <c r="CE105" i="6" s="1"/>
  <c r="BK78" i="6"/>
  <c r="BV78" i="6" s="1"/>
  <c r="CF78" i="6" s="1"/>
  <c r="BJ187" i="6"/>
  <c r="BU187" i="6" s="1"/>
  <c r="CE187" i="6" s="1"/>
  <c r="BK35" i="6"/>
  <c r="BV35" i="6" s="1"/>
  <c r="CF35" i="6" s="1"/>
  <c r="BI68" i="6"/>
  <c r="BT68" i="6" s="1"/>
  <c r="CD68" i="6" s="1"/>
  <c r="CN68" i="6" s="1"/>
  <c r="BJ113" i="6"/>
  <c r="BU113" i="6" s="1"/>
  <c r="CE113" i="6" s="1"/>
  <c r="CO113" i="6" s="1"/>
  <c r="BI167" i="6"/>
  <c r="BT167" i="6" s="1"/>
  <c r="CD167" i="6" s="1"/>
  <c r="CN167" i="6" s="1"/>
  <c r="BJ91" i="6"/>
  <c r="BU91" i="6" s="1"/>
  <c r="CE91" i="6" s="1"/>
  <c r="BI153" i="6"/>
  <c r="BT153" i="6" s="1"/>
  <c r="CD153" i="6" s="1"/>
  <c r="CN153" i="6" s="1"/>
  <c r="BK130" i="6"/>
  <c r="BV130" i="6" s="1"/>
  <c r="CF130" i="6" s="1"/>
  <c r="BJ129" i="6"/>
  <c r="BU129" i="6" s="1"/>
  <c r="CE129" i="6" s="1"/>
  <c r="CO129" i="6" s="1"/>
  <c r="BJ182" i="6"/>
  <c r="BU182" i="6" s="1"/>
  <c r="CE182" i="6" s="1"/>
  <c r="BK64" i="6"/>
  <c r="BV64" i="6" s="1"/>
  <c r="CF64" i="6" s="1"/>
  <c r="CP64" i="6" s="1"/>
  <c r="BK123" i="6"/>
  <c r="BV123" i="6" s="1"/>
  <c r="CF123" i="6" s="1"/>
  <c r="BJ119" i="6"/>
  <c r="BU119" i="6" s="1"/>
  <c r="CE119" i="6" s="1"/>
  <c r="CO119" i="6" s="1"/>
  <c r="BJ157" i="6"/>
  <c r="BU157" i="6" s="1"/>
  <c r="CE157" i="6" s="1"/>
  <c r="BK86" i="6"/>
  <c r="BV86" i="6" s="1"/>
  <c r="CF86" i="6" s="1"/>
  <c r="CP86" i="6" s="1"/>
  <c r="BJ159" i="6"/>
  <c r="BU159" i="6" s="1"/>
  <c r="CE159" i="6" s="1"/>
  <c r="BJ191" i="6"/>
  <c r="BU191" i="6" s="1"/>
  <c r="CE191" i="6" s="1"/>
  <c r="BJ195" i="6"/>
  <c r="BU195" i="6" s="1"/>
  <c r="CE195" i="6" s="1"/>
  <c r="BK149" i="6"/>
  <c r="BV149" i="6" s="1"/>
  <c r="CF149" i="6" s="1"/>
  <c r="CP149" i="6" s="1"/>
  <c r="BJ177" i="6"/>
  <c r="BU177" i="6" s="1"/>
  <c r="CE177" i="6" s="1"/>
  <c r="BJ173" i="6"/>
  <c r="BU173" i="6" s="1"/>
  <c r="CE173" i="6" s="1"/>
  <c r="CO173" i="6" s="1"/>
  <c r="BJ55" i="6"/>
  <c r="BU55" i="6" s="1"/>
  <c r="CE55" i="6" s="1"/>
  <c r="CO55" i="6" s="1"/>
  <c r="BJ135" i="6"/>
  <c r="BU135" i="6" s="1"/>
  <c r="CE135" i="6" s="1"/>
  <c r="CO135" i="6" s="1"/>
  <c r="BK34" i="6"/>
  <c r="BV34" i="6" s="1"/>
  <c r="CF34" i="6" s="1"/>
  <c r="BI161" i="6"/>
  <c r="BT161" i="6" s="1"/>
  <c r="CD161" i="6" s="1"/>
  <c r="CN161" i="6" s="1"/>
  <c r="BJ127" i="6"/>
  <c r="BU127" i="6" s="1"/>
  <c r="CE127" i="6" s="1"/>
  <c r="BJ178" i="6"/>
  <c r="BU178" i="6" s="1"/>
  <c r="CE178" i="6" s="1"/>
  <c r="BJ144" i="6"/>
  <c r="BU144" i="6" s="1"/>
  <c r="CE144" i="6" s="1"/>
  <c r="BJ192" i="6"/>
  <c r="BU192" i="6" s="1"/>
  <c r="CE192" i="6" s="1"/>
  <c r="BI117" i="6"/>
  <c r="BT117" i="6" s="1"/>
  <c r="CD117" i="6" s="1"/>
  <c r="CN117" i="6" s="1"/>
  <c r="BI58" i="6"/>
  <c r="BT58" i="6" s="1"/>
  <c r="CD58" i="6" s="1"/>
  <c r="BJ184" i="6"/>
  <c r="BU184" i="6" s="1"/>
  <c r="CE184" i="6" s="1"/>
  <c r="BL116" i="6"/>
  <c r="BW116" i="6" s="1"/>
  <c r="CG116" i="6" s="1"/>
  <c r="CQ116" i="6" s="1"/>
  <c r="BI103" i="6"/>
  <c r="BT103" i="6" s="1"/>
  <c r="CD103" i="6" s="1"/>
  <c r="BI155" i="6"/>
  <c r="BT155" i="6" s="1"/>
  <c r="CD155" i="6" s="1"/>
  <c r="CN155" i="6" s="1"/>
  <c r="BJ65" i="6"/>
  <c r="BU65" i="6" s="1"/>
  <c r="CE65" i="6" s="1"/>
  <c r="BJ77" i="6"/>
  <c r="BU77" i="6" s="1"/>
  <c r="CE77" i="6" s="1"/>
  <c r="BL33" i="6"/>
  <c r="BW33" i="6" s="1"/>
  <c r="BM156" i="6"/>
  <c r="BX156" i="6" s="1"/>
  <c r="CH156" i="6" s="1"/>
  <c r="CR156" i="6" s="1"/>
  <c r="BL143" i="6"/>
  <c r="BW143" i="6" s="1"/>
  <c r="CG143" i="6" s="1"/>
  <c r="CQ143" i="6" s="1"/>
  <c r="BM150" i="6"/>
  <c r="BX150" i="6" s="1"/>
  <c r="CH150" i="6" s="1"/>
  <c r="CR150" i="6" s="1"/>
  <c r="BM136" i="6"/>
  <c r="BX136" i="6" s="1"/>
  <c r="CH136" i="6" s="1"/>
  <c r="CR136" i="6" s="1"/>
  <c r="BM100" i="6"/>
  <c r="BX100" i="6" s="1"/>
  <c r="CH100" i="6" s="1"/>
  <c r="CR100" i="6" s="1"/>
  <c r="BL146" i="6"/>
  <c r="BW146" i="6" s="1"/>
  <c r="CG146" i="6" s="1"/>
  <c r="CQ146" i="6" s="1"/>
  <c r="BL92" i="6"/>
  <c r="BW92" i="6" s="1"/>
  <c r="CG92" i="6" s="1"/>
  <c r="CQ92" i="6" s="1"/>
  <c r="BL145" i="6"/>
  <c r="BW145" i="6" s="1"/>
  <c r="CF57" i="6"/>
  <c r="CP57" i="6" s="1"/>
  <c r="CH154" i="6"/>
  <c r="CR154" i="6" s="1"/>
  <c r="CF75" i="6"/>
  <c r="CP75" i="6" s="1"/>
  <c r="CG131" i="6"/>
  <c r="CQ131" i="6" s="1"/>
  <c r="CF37" i="6"/>
  <c r="CP37" i="6" s="1"/>
  <c r="BL181" i="6"/>
  <c r="BW181" i="6" s="1"/>
  <c r="CG181" i="6" s="1"/>
  <c r="CQ181" i="6" s="1"/>
  <c r="CF88" i="6"/>
  <c r="CP88" i="6" s="1"/>
  <c r="CF194" i="6"/>
  <c r="CP194" i="6" s="1"/>
  <c r="BM61" i="6"/>
  <c r="BX61" i="6" s="1"/>
  <c r="CH61" i="6" s="1"/>
  <c r="CR61" i="6" s="1"/>
  <c r="BL151" i="6"/>
  <c r="BW151" i="6" s="1"/>
  <c r="CG151" i="6" s="1"/>
  <c r="CQ151" i="6" s="1"/>
  <c r="BV162" i="6"/>
  <c r="BV52" i="6"/>
  <c r="BM104" i="6"/>
  <c r="BX104" i="6" s="1"/>
  <c r="CH104" i="6" s="1"/>
  <c r="CR104" i="6" s="1"/>
  <c r="BV94" i="6"/>
  <c r="BV98" i="6"/>
  <c r="CF98" i="6" s="1"/>
  <c r="CP98" i="6" s="1"/>
  <c r="BV46" i="6"/>
  <c r="BV107" i="6"/>
  <c r="CF107" i="6" s="1"/>
  <c r="CP107" i="6" s="1"/>
  <c r="BV166" i="6"/>
  <c r="BV31" i="6"/>
  <c r="BV81" i="6"/>
  <c r="CF81" i="6" s="1"/>
  <c r="CP81" i="6" s="1"/>
  <c r="BV120" i="6"/>
  <c r="BK133" i="6"/>
  <c r="BK99" i="6"/>
  <c r="BV99" i="6" s="1"/>
  <c r="BK106" i="6"/>
  <c r="BK102" i="6"/>
  <c r="BK141" i="6"/>
  <c r="BV141" i="6" s="1"/>
  <c r="CF141" i="6" s="1"/>
  <c r="CP141" i="6" s="1"/>
  <c r="BK56" i="6"/>
  <c r="BK36" i="6"/>
  <c r="BV36" i="6" s="1"/>
  <c r="CF36" i="6" s="1"/>
  <c r="CP36" i="6" s="1"/>
  <c r="BJ164" i="6"/>
  <c r="BU164" i="6" s="1"/>
  <c r="CE164" i="6" s="1"/>
  <c r="CO164" i="6" s="1"/>
  <c r="BJ180" i="6"/>
  <c r="BU180" i="6" s="1"/>
  <c r="CE180" i="6" s="1"/>
  <c r="CO180" i="6" s="1"/>
  <c r="BJ50" i="6"/>
  <c r="BU50" i="6" s="1"/>
  <c r="CE50" i="6" s="1"/>
  <c r="CO50" i="6" s="1"/>
  <c r="BJ101" i="6"/>
  <c r="BU101" i="6" s="1"/>
  <c r="CE101" i="6" s="1"/>
  <c r="CO101" i="6" s="1"/>
  <c r="BJ38" i="6"/>
  <c r="BU38" i="6" s="1"/>
  <c r="CE38" i="6" s="1"/>
  <c r="CO38" i="6" s="1"/>
  <c r="BJ190" i="6"/>
  <c r="BU190" i="6" s="1"/>
  <c r="CE190" i="6" s="1"/>
  <c r="CO190" i="6" s="1"/>
  <c r="AX17" i="8"/>
  <c r="AZ27" i="8"/>
  <c r="AY17" i="8"/>
  <c r="AX27" i="6"/>
  <c r="CM53" i="8" l="1"/>
  <c r="CW53" i="8" s="1"/>
  <c r="BS53" i="8" s="1"/>
  <c r="CD53" i="8" s="1"/>
  <c r="CM187" i="8"/>
  <c r="CW187" i="8" s="1"/>
  <c r="BS187" i="8" s="1"/>
  <c r="CD187" i="8" s="1"/>
  <c r="BS69" i="8"/>
  <c r="CD69" i="8" s="1"/>
  <c r="CN69" i="8" s="1"/>
  <c r="CX69" i="8" s="1"/>
  <c r="CM96" i="8"/>
  <c r="CW96" i="8" s="1"/>
  <c r="BS96" i="8" s="1"/>
  <c r="BR113" i="8"/>
  <c r="CC113" i="8" s="1"/>
  <c r="CM113" i="8" s="1"/>
  <c r="CW113" i="8" s="1"/>
  <c r="CM162" i="8"/>
  <c r="CW162" i="8" s="1"/>
  <c r="BS162" i="8" s="1"/>
  <c r="CD162" i="8" s="1"/>
  <c r="CM51" i="8"/>
  <c r="CW51" i="8" s="1"/>
  <c r="BS51" i="8" s="1"/>
  <c r="CM173" i="8"/>
  <c r="CW173" i="8" s="1"/>
  <c r="BS173" i="8" s="1"/>
  <c r="CD173" i="8" s="1"/>
  <c r="BS36" i="8"/>
  <c r="CD36" i="8" s="1"/>
  <c r="CN36" i="8" s="1"/>
  <c r="CX36" i="8" s="1"/>
  <c r="BT36" i="8" s="1"/>
  <c r="CE36" i="8" s="1"/>
  <c r="BS108" i="8"/>
  <c r="CD108" i="8" s="1"/>
  <c r="CN108" i="8" s="1"/>
  <c r="CX108" i="8" s="1"/>
  <c r="CM30" i="8"/>
  <c r="CW30" i="8" s="1"/>
  <c r="BS30" i="8" s="1"/>
  <c r="CD30" i="8" s="1"/>
  <c r="CM103" i="8"/>
  <c r="CW103" i="8" s="1"/>
  <c r="BS103" i="8" s="1"/>
  <c r="CD103" i="8" s="1"/>
  <c r="CN43" i="8"/>
  <c r="CX43" i="8" s="1"/>
  <c r="BT43" i="8" s="1"/>
  <c r="CE43" i="8" s="1"/>
  <c r="CM163" i="8"/>
  <c r="CW163" i="8" s="1"/>
  <c r="BS163" i="8" s="1"/>
  <c r="CD163" i="8" s="1"/>
  <c r="BR189" i="8"/>
  <c r="CC189" i="8" s="1"/>
  <c r="CM189" i="8" s="1"/>
  <c r="CW189" i="8" s="1"/>
  <c r="BS189" i="8" s="1"/>
  <c r="BR190" i="8"/>
  <c r="CC190" i="8" s="1"/>
  <c r="CM190" i="8" s="1"/>
  <c r="CW190" i="8" s="1"/>
  <c r="BS190" i="8" s="1"/>
  <c r="CD190" i="8" s="1"/>
  <c r="BR128" i="8"/>
  <c r="CC128" i="8" s="1"/>
  <c r="CM128" i="8" s="1"/>
  <c r="CW128" i="8" s="1"/>
  <c r="BS68" i="8"/>
  <c r="CD68" i="8" s="1"/>
  <c r="CN68" i="8" s="1"/>
  <c r="CX68" i="8" s="1"/>
  <c r="BT68" i="8" s="1"/>
  <c r="CE68" i="8" s="1"/>
  <c r="BR58" i="8"/>
  <c r="CC58" i="8" s="1"/>
  <c r="CM58" i="8" s="1"/>
  <c r="CW58" i="8" s="1"/>
  <c r="BT101" i="8"/>
  <c r="CE101" i="8" s="1"/>
  <c r="CO101" i="8" s="1"/>
  <c r="CY101" i="8" s="1"/>
  <c r="BR122" i="8"/>
  <c r="CC122" i="8" s="1"/>
  <c r="CM122" i="8" s="1"/>
  <c r="CW122" i="8" s="1"/>
  <c r="BS56" i="8"/>
  <c r="CD56" i="8" s="1"/>
  <c r="CN56" i="8" s="1"/>
  <c r="CX56" i="8" s="1"/>
  <c r="BR164" i="8"/>
  <c r="CC164" i="8" s="1"/>
  <c r="CM164" i="8" s="1"/>
  <c r="CW164" i="8" s="1"/>
  <c r="BR112" i="8"/>
  <c r="CC112" i="8" s="1"/>
  <c r="CM112" i="8" s="1"/>
  <c r="CW112" i="8" s="1"/>
  <c r="BR141" i="8"/>
  <c r="CC141" i="8" s="1"/>
  <c r="CM141" i="8" s="1"/>
  <c r="CW141" i="8" s="1"/>
  <c r="BS141" i="8" s="1"/>
  <c r="BR100" i="8"/>
  <c r="CC100" i="8" s="1"/>
  <c r="CM100" i="8" s="1"/>
  <c r="CW100" i="8" s="1"/>
  <c r="BS100" i="8" s="1"/>
  <c r="CD100" i="8" s="1"/>
  <c r="BR125" i="8"/>
  <c r="CC125" i="8" s="1"/>
  <c r="CM125" i="8" s="1"/>
  <c r="CW125" i="8" s="1"/>
  <c r="BR66" i="8"/>
  <c r="CC66" i="8" s="1"/>
  <c r="CM66" i="8" s="1"/>
  <c r="CW66" i="8" s="1"/>
  <c r="BR41" i="8"/>
  <c r="CC41" i="8" s="1"/>
  <c r="CM41" i="8" s="1"/>
  <c r="CW41" i="8" s="1"/>
  <c r="BS118" i="8"/>
  <c r="CD118" i="8" s="1"/>
  <c r="CN118" i="8" s="1"/>
  <c r="CX118" i="8" s="1"/>
  <c r="BT118" i="8" s="1"/>
  <c r="CE118" i="8" s="1"/>
  <c r="CM64" i="8"/>
  <c r="CW64" i="8" s="1"/>
  <c r="BS64" i="8" s="1"/>
  <c r="CD64" i="8" s="1"/>
  <c r="CM177" i="8"/>
  <c r="CW177" i="8" s="1"/>
  <c r="BS177" i="8" s="1"/>
  <c r="CD177" i="8" s="1"/>
  <c r="CM76" i="8"/>
  <c r="CW76" i="8" s="1"/>
  <c r="BS76" i="8" s="1"/>
  <c r="CD76" i="8" s="1"/>
  <c r="CM73" i="8"/>
  <c r="CW73" i="8" s="1"/>
  <c r="BS73" i="8" s="1"/>
  <c r="CD73" i="8" s="1"/>
  <c r="CN115" i="8"/>
  <c r="CX115" i="8" s="1"/>
  <c r="BT115" i="8" s="1"/>
  <c r="CE115" i="8" s="1"/>
  <c r="CM150" i="8"/>
  <c r="CW150" i="8" s="1"/>
  <c r="BS150" i="8" s="1"/>
  <c r="CD150" i="8" s="1"/>
  <c r="CN60" i="8"/>
  <c r="CX60" i="8" s="1"/>
  <c r="BT60" i="8" s="1"/>
  <c r="CE60" i="8" s="1"/>
  <c r="CM95" i="8"/>
  <c r="CW95" i="8" s="1"/>
  <c r="BS95" i="8" s="1"/>
  <c r="CD95" i="8" s="1"/>
  <c r="CN62" i="8"/>
  <c r="CX62" i="8" s="1"/>
  <c r="BT62" i="8" s="1"/>
  <c r="CE62" i="8" s="1"/>
  <c r="BS155" i="8"/>
  <c r="CD155" i="8" s="1"/>
  <c r="CN155" i="8" s="1"/>
  <c r="CX155" i="8" s="1"/>
  <c r="BR167" i="8"/>
  <c r="CC167" i="8" s="1"/>
  <c r="CM167" i="8" s="1"/>
  <c r="CW167" i="8" s="1"/>
  <c r="BS174" i="8"/>
  <c r="CD174" i="8" s="1"/>
  <c r="CN174" i="8" s="1"/>
  <c r="CX174" i="8" s="1"/>
  <c r="BR136" i="8"/>
  <c r="CC136" i="8" s="1"/>
  <c r="CM136" i="8" s="1"/>
  <c r="CW136" i="8" s="1"/>
  <c r="BS136" i="8" s="1"/>
  <c r="CD136" i="8" s="1"/>
  <c r="BS32" i="8"/>
  <c r="CD32" i="8" s="1"/>
  <c r="CN32" i="8" s="1"/>
  <c r="CX32" i="8" s="1"/>
  <c r="BS80" i="8"/>
  <c r="CD80" i="8" s="1"/>
  <c r="CN80" i="8" s="1"/>
  <c r="CX80" i="8" s="1"/>
  <c r="BR156" i="8"/>
  <c r="CC156" i="8" s="1"/>
  <c r="CM156" i="8" s="1"/>
  <c r="CW156" i="8" s="1"/>
  <c r="BS156" i="8" s="1"/>
  <c r="BR119" i="8"/>
  <c r="CC119" i="8" s="1"/>
  <c r="CM119" i="8" s="1"/>
  <c r="CW119" i="8" s="1"/>
  <c r="BS119" i="8" s="1"/>
  <c r="CD119" i="8" s="1"/>
  <c r="BR109" i="8"/>
  <c r="CC109" i="8" s="1"/>
  <c r="CM109" i="8" s="1"/>
  <c r="CW109" i="8" s="1"/>
  <c r="BS85" i="8"/>
  <c r="CD85" i="8" s="1"/>
  <c r="CN85" i="8" s="1"/>
  <c r="CX85" i="8" s="1"/>
  <c r="BR152" i="8"/>
  <c r="CC152" i="8" s="1"/>
  <c r="CM152" i="8" s="1"/>
  <c r="CW152" i="8" s="1"/>
  <c r="BS152" i="8" s="1"/>
  <c r="CD152" i="8" s="1"/>
  <c r="CN152" i="8" s="1"/>
  <c r="CX152" i="8" s="1"/>
  <c r="BR138" i="8"/>
  <c r="CC138" i="8" s="1"/>
  <c r="CM138" i="8" s="1"/>
  <c r="CW138" i="8" s="1"/>
  <c r="BS79" i="8"/>
  <c r="CD79" i="8" s="1"/>
  <c r="CN79" i="8" s="1"/>
  <c r="CX79" i="8" s="1"/>
  <c r="BS169" i="8"/>
  <c r="CD169" i="8" s="1"/>
  <c r="CN169" i="8" s="1"/>
  <c r="CX169" i="8" s="1"/>
  <c r="BR67" i="8"/>
  <c r="CC67" i="8" s="1"/>
  <c r="CM67" i="8" s="1"/>
  <c r="CW67" i="8" s="1"/>
  <c r="BS67" i="8" s="1"/>
  <c r="BS61" i="8"/>
  <c r="CD61" i="8" s="1"/>
  <c r="CN61" i="8" s="1"/>
  <c r="CX61" i="8" s="1"/>
  <c r="BT61" i="8" s="1"/>
  <c r="CE61" i="8" s="1"/>
  <c r="BT59" i="8"/>
  <c r="CE59" i="8" s="1"/>
  <c r="CO59" i="8" s="1"/>
  <c r="CY59" i="8" s="1"/>
  <c r="BR75" i="8"/>
  <c r="CC75" i="8" s="1"/>
  <c r="CM75" i="8" s="1"/>
  <c r="CW75" i="8" s="1"/>
  <c r="BS75" i="8" s="1"/>
  <c r="BS33" i="8"/>
  <c r="CD33" i="8" s="1"/>
  <c r="CN33" i="8" s="1"/>
  <c r="CX33" i="8" s="1"/>
  <c r="BT54" i="8"/>
  <c r="CE54" i="8" s="1"/>
  <c r="CO54" i="8" s="1"/>
  <c r="CY54" i="8" s="1"/>
  <c r="BU54" i="8" s="1"/>
  <c r="CF54" i="8" s="1"/>
  <c r="BR97" i="8"/>
  <c r="CC97" i="8" s="1"/>
  <c r="CM97" i="8" s="1"/>
  <c r="CW97" i="8" s="1"/>
  <c r="BR180" i="8"/>
  <c r="CC180" i="8" s="1"/>
  <c r="CM180" i="8" s="1"/>
  <c r="CW180" i="8" s="1"/>
  <c r="BR90" i="8"/>
  <c r="CC90" i="8" s="1"/>
  <c r="CM90" i="8" s="1"/>
  <c r="CW90" i="8" s="1"/>
  <c r="BS90" i="8" s="1"/>
  <c r="CM110" i="8"/>
  <c r="CW110" i="8" s="1"/>
  <c r="BS110" i="8" s="1"/>
  <c r="CD110" i="8" s="1"/>
  <c r="CM161" i="8"/>
  <c r="CW161" i="8" s="1"/>
  <c r="BS161" i="8" s="1"/>
  <c r="CD161" i="8" s="1"/>
  <c r="CN117" i="8"/>
  <c r="CX117" i="8" s="1"/>
  <c r="BT117" i="8" s="1"/>
  <c r="CE117" i="8" s="1"/>
  <c r="CM83" i="8"/>
  <c r="CW83" i="8" s="1"/>
  <c r="BS83" i="8" s="1"/>
  <c r="CM47" i="8"/>
  <c r="CW47" i="8" s="1"/>
  <c r="CN157" i="8"/>
  <c r="CX157" i="8" s="1"/>
  <c r="BT157" i="8" s="1"/>
  <c r="CE157" i="8" s="1"/>
  <c r="BR105" i="8"/>
  <c r="CC105" i="8" s="1"/>
  <c r="CM105" i="8" s="1"/>
  <c r="CW105" i="8" s="1"/>
  <c r="CM191" i="8"/>
  <c r="CW191" i="8" s="1"/>
  <c r="BS191" i="8" s="1"/>
  <c r="CD191" i="8" s="1"/>
  <c r="CM134" i="8"/>
  <c r="CW134" i="8" s="1"/>
  <c r="BS134" i="8" s="1"/>
  <c r="CD134" i="8" s="1"/>
  <c r="CM28" i="8"/>
  <c r="CW28" i="8" s="1"/>
  <c r="BS28" i="8" s="1"/>
  <c r="CD28" i="8" s="1"/>
  <c r="CM42" i="8"/>
  <c r="CW42" i="8" s="1"/>
  <c r="BS42" i="8" s="1"/>
  <c r="CD42" i="8" s="1"/>
  <c r="BR137" i="8"/>
  <c r="CC137" i="8" s="1"/>
  <c r="CM137" i="8" s="1"/>
  <c r="CW137" i="8" s="1"/>
  <c r="BR114" i="8"/>
  <c r="CC114" i="8" s="1"/>
  <c r="CM114" i="8" s="1"/>
  <c r="CW114" i="8" s="1"/>
  <c r="CM38" i="8"/>
  <c r="CW38" i="8" s="1"/>
  <c r="BS38" i="8" s="1"/>
  <c r="CD38" i="8" s="1"/>
  <c r="CM171" i="8"/>
  <c r="CW171" i="8" s="1"/>
  <c r="BS171" i="8" s="1"/>
  <c r="CD171" i="8" s="1"/>
  <c r="CM160" i="8"/>
  <c r="CW160" i="8" s="1"/>
  <c r="BS160" i="8" s="1"/>
  <c r="CM124" i="8"/>
  <c r="CW124" i="8" s="1"/>
  <c r="BS124" i="8" s="1"/>
  <c r="CM132" i="8"/>
  <c r="CW132" i="8" s="1"/>
  <c r="BS132" i="8" s="1"/>
  <c r="CD132" i="8" s="1"/>
  <c r="CM175" i="8"/>
  <c r="CW175" i="8" s="1"/>
  <c r="BS175" i="8" s="1"/>
  <c r="CD175" i="8" s="1"/>
  <c r="CM130" i="8"/>
  <c r="CW130" i="8" s="1"/>
  <c r="CM45" i="8"/>
  <c r="CW45" i="8" s="1"/>
  <c r="BR82" i="8"/>
  <c r="CC82" i="8" s="1"/>
  <c r="CM82" i="8" s="1"/>
  <c r="CW82" i="8" s="1"/>
  <c r="BR84" i="8"/>
  <c r="CC84" i="8" s="1"/>
  <c r="CM84" i="8" s="1"/>
  <c r="CW84" i="8" s="1"/>
  <c r="CN35" i="8"/>
  <c r="CX35" i="8" s="1"/>
  <c r="BT35" i="8" s="1"/>
  <c r="CE35" i="8" s="1"/>
  <c r="CA27" i="8"/>
  <c r="CK27" i="8" s="1"/>
  <c r="CN144" i="8"/>
  <c r="CX144" i="8" s="1"/>
  <c r="BT144" i="8" s="1"/>
  <c r="CE144" i="8" s="1"/>
  <c r="CN121" i="8"/>
  <c r="CX121" i="8" s="1"/>
  <c r="BT121" i="8" s="1"/>
  <c r="CE121" i="8" s="1"/>
  <c r="CN52" i="8"/>
  <c r="CX52" i="8" s="1"/>
  <c r="BT52" i="8" s="1"/>
  <c r="CE52" i="8" s="1"/>
  <c r="BR111" i="8"/>
  <c r="CC111" i="8" s="1"/>
  <c r="CM111" i="8" s="1"/>
  <c r="CW111" i="8" s="1"/>
  <c r="CC170" i="8"/>
  <c r="CM170" i="8" s="1"/>
  <c r="CW170" i="8" s="1"/>
  <c r="BR99" i="8"/>
  <c r="CC99" i="8" s="1"/>
  <c r="CM99" i="8" s="1"/>
  <c r="CW99" i="8" s="1"/>
  <c r="BR176" i="8"/>
  <c r="CC176" i="8" s="1"/>
  <c r="CM176" i="8" s="1"/>
  <c r="CW176" i="8" s="1"/>
  <c r="BS176" i="8" s="1"/>
  <c r="CD176" i="8" s="1"/>
  <c r="BR186" i="8"/>
  <c r="CC186" i="8" s="1"/>
  <c r="CM186" i="8" s="1"/>
  <c r="CW186" i="8" s="1"/>
  <c r="BS74" i="8"/>
  <c r="CD74" i="8" s="1"/>
  <c r="CN74" i="8" s="1"/>
  <c r="CX74" i="8" s="1"/>
  <c r="BR63" i="8"/>
  <c r="CC63" i="8" s="1"/>
  <c r="CM63" i="8" s="1"/>
  <c r="CW63" i="8" s="1"/>
  <c r="BS63" i="8" s="1"/>
  <c r="CC154" i="8"/>
  <c r="CM154" i="8" s="1"/>
  <c r="CW154" i="8" s="1"/>
  <c r="BR193" i="8"/>
  <c r="CC193" i="8" s="1"/>
  <c r="CM193" i="8" s="1"/>
  <c r="CW193" i="8" s="1"/>
  <c r="BS193" i="8" s="1"/>
  <c r="BR40" i="8"/>
  <c r="CC40" i="8" s="1"/>
  <c r="CM40" i="8" s="1"/>
  <c r="CW40" i="8" s="1"/>
  <c r="BS40" i="8" s="1"/>
  <c r="CD40" i="8" s="1"/>
  <c r="CC104" i="8"/>
  <c r="CM104" i="8" s="1"/>
  <c r="CW104" i="8" s="1"/>
  <c r="CC168" i="8"/>
  <c r="CM168" i="8" s="1"/>
  <c r="CW168" i="8" s="1"/>
  <c r="BR93" i="8"/>
  <c r="CC93" i="8" s="1"/>
  <c r="CM93" i="8" s="1"/>
  <c r="CW93" i="8" s="1"/>
  <c r="BS77" i="8"/>
  <c r="CD77" i="8" s="1"/>
  <c r="CN77" i="8" s="1"/>
  <c r="CX77" i="8" s="1"/>
  <c r="BR172" i="8"/>
  <c r="CC172" i="8" s="1"/>
  <c r="CM172" i="8" s="1"/>
  <c r="CW172" i="8" s="1"/>
  <c r="BS172" i="8" s="1"/>
  <c r="CD172" i="8" s="1"/>
  <c r="CC147" i="8"/>
  <c r="CM147" i="8" s="1"/>
  <c r="CW147" i="8" s="1"/>
  <c r="BR106" i="8"/>
  <c r="CC106" i="8" s="1"/>
  <c r="CM106" i="8" s="1"/>
  <c r="CW106" i="8" s="1"/>
  <c r="BT98" i="8"/>
  <c r="CE98" i="8" s="1"/>
  <c r="CO98" i="8" s="1"/>
  <c r="CY98" i="8" s="1"/>
  <c r="BU98" i="8" s="1"/>
  <c r="CF98" i="8" s="1"/>
  <c r="BS131" i="8"/>
  <c r="CD131" i="8" s="1"/>
  <c r="CN131" i="8" s="1"/>
  <c r="CX131" i="8" s="1"/>
  <c r="BT131" i="8" s="1"/>
  <c r="CE131" i="8" s="1"/>
  <c r="BR34" i="8"/>
  <c r="CC34" i="8" s="1"/>
  <c r="CM34" i="8" s="1"/>
  <c r="CW34" i="8" s="1"/>
  <c r="BR159" i="8"/>
  <c r="CC159" i="8" s="1"/>
  <c r="CM159" i="8" s="1"/>
  <c r="CW159" i="8" s="1"/>
  <c r="CC86" i="8"/>
  <c r="CM86" i="8" s="1"/>
  <c r="CW86" i="8" s="1"/>
  <c r="CC48" i="8"/>
  <c r="CM48" i="8" s="1"/>
  <c r="CW48" i="8" s="1"/>
  <c r="BR127" i="8"/>
  <c r="CC127" i="8" s="1"/>
  <c r="CM127" i="8" s="1"/>
  <c r="CW127" i="8" s="1"/>
  <c r="BS135" i="8"/>
  <c r="CD135" i="8" s="1"/>
  <c r="CN135" i="8" s="1"/>
  <c r="CX135" i="8" s="1"/>
  <c r="BR70" i="8"/>
  <c r="CC70" i="8" s="1"/>
  <c r="CM70" i="8" s="1"/>
  <c r="CW70" i="8" s="1"/>
  <c r="BS70" i="8" s="1"/>
  <c r="CD71" i="8"/>
  <c r="CN71" i="8" s="1"/>
  <c r="CX71" i="8" s="1"/>
  <c r="CC149" i="8"/>
  <c r="CM149" i="8" s="1"/>
  <c r="CW149" i="8" s="1"/>
  <c r="CC140" i="8"/>
  <c r="CM140" i="8" s="1"/>
  <c r="CW140" i="8" s="1"/>
  <c r="BS140" i="8" s="1"/>
  <c r="BR49" i="8"/>
  <c r="CC49" i="8" s="1"/>
  <c r="CM49" i="8" s="1"/>
  <c r="CW49" i="8" s="1"/>
  <c r="BS49" i="8" s="1"/>
  <c r="BS178" i="8"/>
  <c r="CD178" i="8" s="1"/>
  <c r="CN178" i="8" s="1"/>
  <c r="CX178" i="8" s="1"/>
  <c r="BT178" i="8" s="1"/>
  <c r="CE178" i="8" s="1"/>
  <c r="BR188" i="8"/>
  <c r="CC188" i="8" s="1"/>
  <c r="CM188" i="8" s="1"/>
  <c r="CW188" i="8" s="1"/>
  <c r="CC142" i="8"/>
  <c r="CM142" i="8" s="1"/>
  <c r="CW142" i="8" s="1"/>
  <c r="BS142" i="8" s="1"/>
  <c r="BR123" i="8"/>
  <c r="CC123" i="8" s="1"/>
  <c r="CM123" i="8" s="1"/>
  <c r="CW123" i="8" s="1"/>
  <c r="BS123" i="8" s="1"/>
  <c r="CD123" i="8" s="1"/>
  <c r="CC39" i="8"/>
  <c r="CM39" i="8" s="1"/>
  <c r="CW39" i="8" s="1"/>
  <c r="BR31" i="8"/>
  <c r="CC31" i="8" s="1"/>
  <c r="CM31" i="8" s="1"/>
  <c r="CW31" i="8" s="1"/>
  <c r="BS31" i="8" s="1"/>
  <c r="CD31" i="8" s="1"/>
  <c r="CC37" i="8"/>
  <c r="CM37" i="8" s="1"/>
  <c r="CW37" i="8" s="1"/>
  <c r="CD65" i="8"/>
  <c r="CN65" i="8" s="1"/>
  <c r="CX65" i="8" s="1"/>
  <c r="BR89" i="8"/>
  <c r="CC89" i="8" s="1"/>
  <c r="CM89" i="8" s="1"/>
  <c r="CW89" i="8" s="1"/>
  <c r="BS89" i="8" s="1"/>
  <c r="CD89" i="8" s="1"/>
  <c r="CC182" i="8"/>
  <c r="CM182" i="8" s="1"/>
  <c r="CW182" i="8" s="1"/>
  <c r="CC102" i="8"/>
  <c r="CM102" i="8" s="1"/>
  <c r="CW102" i="8" s="1"/>
  <c r="BS192" i="8"/>
  <c r="CD192" i="8" s="1"/>
  <c r="CN192" i="8" s="1"/>
  <c r="CX192" i="8" s="1"/>
  <c r="CD158" i="8"/>
  <c r="CN158" i="8" s="1"/>
  <c r="CX158" i="8" s="1"/>
  <c r="CC143" i="8"/>
  <c r="CM143" i="8" s="1"/>
  <c r="CW143" i="8" s="1"/>
  <c r="BS143" i="8" s="1"/>
  <c r="CD185" i="8"/>
  <c r="CN185" i="8" s="1"/>
  <c r="CX185" i="8" s="1"/>
  <c r="BT185" i="8" s="1"/>
  <c r="CE185" i="8" s="1"/>
  <c r="CC148" i="8"/>
  <c r="CM148" i="8" s="1"/>
  <c r="CW148" i="8" s="1"/>
  <c r="BS148" i="8" s="1"/>
  <c r="CB78" i="8"/>
  <c r="CL78" i="8" s="1"/>
  <c r="CV78" i="8" s="1"/>
  <c r="BR78" i="8" s="1"/>
  <c r="CD81" i="8"/>
  <c r="CN81" i="8" s="1"/>
  <c r="CX81" i="8" s="1"/>
  <c r="CC153" i="8"/>
  <c r="CM153" i="8" s="1"/>
  <c r="CW153" i="8" s="1"/>
  <c r="BS107" i="8"/>
  <c r="CD107" i="8" s="1"/>
  <c r="CN107" i="8" s="1"/>
  <c r="CX107" i="8" s="1"/>
  <c r="BT107" i="8" s="1"/>
  <c r="CD57" i="8"/>
  <c r="CN57" i="8" s="1"/>
  <c r="CX57" i="8" s="1"/>
  <c r="CC146" i="8"/>
  <c r="CM146" i="8" s="1"/>
  <c r="CW146" i="8" s="1"/>
  <c r="BS146" i="8" s="1"/>
  <c r="CC126" i="8"/>
  <c r="CM126" i="8" s="1"/>
  <c r="CW126" i="8" s="1"/>
  <c r="BS126" i="8" s="1"/>
  <c r="CC72" i="8"/>
  <c r="CM72" i="8" s="1"/>
  <c r="CW72" i="8" s="1"/>
  <c r="CD88" i="8"/>
  <c r="CN88" i="8" s="1"/>
  <c r="CX88" i="8" s="1"/>
  <c r="BT88" i="8" s="1"/>
  <c r="CE88" i="8" s="1"/>
  <c r="CD94" i="8"/>
  <c r="CN94" i="8" s="1"/>
  <c r="CX94" i="8" s="1"/>
  <c r="CM139" i="8"/>
  <c r="CW139" i="8" s="1"/>
  <c r="CC151" i="8"/>
  <c r="CM151" i="8" s="1"/>
  <c r="CW151" i="8" s="1"/>
  <c r="BS151" i="8" s="1"/>
  <c r="CD92" i="8"/>
  <c r="CN92" i="8" s="1"/>
  <c r="CX92" i="8" s="1"/>
  <c r="CD179" i="8"/>
  <c r="CN179" i="8" s="1"/>
  <c r="CX179" i="8" s="1"/>
  <c r="CD195" i="8"/>
  <c r="CN195" i="8" s="1"/>
  <c r="CX195" i="8" s="1"/>
  <c r="CC120" i="8"/>
  <c r="CM120" i="8" s="1"/>
  <c r="CW120" i="8" s="1"/>
  <c r="BS120" i="8" s="1"/>
  <c r="CM133" i="8"/>
  <c r="CW133" i="8" s="1"/>
  <c r="BS133" i="8" s="1"/>
  <c r="CD133" i="8" s="1"/>
  <c r="CN184" i="8"/>
  <c r="CX184" i="8" s="1"/>
  <c r="BT184" i="8" s="1"/>
  <c r="CE184" i="8" s="1"/>
  <c r="CN50" i="8"/>
  <c r="CX50" i="8" s="1"/>
  <c r="BT50" i="8" s="1"/>
  <c r="CE50" i="8" s="1"/>
  <c r="CN87" i="8"/>
  <c r="CX87" i="8" s="1"/>
  <c r="BT87" i="8" s="1"/>
  <c r="CE87" i="8" s="1"/>
  <c r="CN44" i="8"/>
  <c r="CX44" i="8" s="1"/>
  <c r="BT44" i="8" s="1"/>
  <c r="CE44" i="8" s="1"/>
  <c r="CN194" i="8"/>
  <c r="CX194" i="8" s="1"/>
  <c r="BT194" i="8" s="1"/>
  <c r="CE194" i="8" s="1"/>
  <c r="CN145" i="8"/>
  <c r="CX145" i="8" s="1"/>
  <c r="BT145" i="8" s="1"/>
  <c r="CE145" i="8" s="1"/>
  <c r="CN91" i="8"/>
  <c r="CX91" i="8" s="1"/>
  <c r="BT91" i="8" s="1"/>
  <c r="CE91" i="8" s="1"/>
  <c r="BS181" i="8"/>
  <c r="CN29" i="8"/>
  <c r="CX29" i="8" s="1"/>
  <c r="BT29" i="8" s="1"/>
  <c r="CE29" i="8" s="1"/>
  <c r="CO43" i="8"/>
  <c r="CY43" i="8" s="1"/>
  <c r="BU43" i="8" s="1"/>
  <c r="CF43" i="8" s="1"/>
  <c r="CO55" i="8"/>
  <c r="CY55" i="8" s="1"/>
  <c r="BU55" i="8" s="1"/>
  <c r="CF55" i="8" s="1"/>
  <c r="CN46" i="8"/>
  <c r="CX46" i="8" s="1"/>
  <c r="BT46" i="8" s="1"/>
  <c r="CE46" i="8" s="1"/>
  <c r="CN116" i="8"/>
  <c r="CX116" i="8" s="1"/>
  <c r="BT116" i="8" s="1"/>
  <c r="CE116" i="8" s="1"/>
  <c r="CO166" i="8"/>
  <c r="CY166" i="8" s="1"/>
  <c r="BU166" i="8" s="1"/>
  <c r="CF166" i="8" s="1"/>
  <c r="CN129" i="8"/>
  <c r="CX129" i="8" s="1"/>
  <c r="BT129" i="8" s="1"/>
  <c r="CE129" i="8" s="1"/>
  <c r="BS183" i="8"/>
  <c r="CN165" i="8"/>
  <c r="CX165" i="8" s="1"/>
  <c r="BT165" i="8" s="1"/>
  <c r="CE165" i="8" s="1"/>
  <c r="BL43" i="6"/>
  <c r="BW43" i="6" s="1"/>
  <c r="CG43" i="6" s="1"/>
  <c r="CQ43" i="6" s="1"/>
  <c r="BM43" i="6" s="1"/>
  <c r="BX43" i="6" s="1"/>
  <c r="CH43" i="6" s="1"/>
  <c r="CR43" i="6" s="1"/>
  <c r="BK183" i="6"/>
  <c r="BV183" i="6" s="1"/>
  <c r="CF183" i="6" s="1"/>
  <c r="CP183" i="6" s="1"/>
  <c r="BL183" i="6" s="1"/>
  <c r="BW183" i="6" s="1"/>
  <c r="CG183" i="6" s="1"/>
  <c r="CQ183" i="6" s="1"/>
  <c r="BK84" i="6"/>
  <c r="BV84" i="6" s="1"/>
  <c r="CF84" i="6" s="1"/>
  <c r="CP84" i="6" s="1"/>
  <c r="BL84" i="6" s="1"/>
  <c r="BW84" i="6" s="1"/>
  <c r="CG84" i="6" s="1"/>
  <c r="CQ84" i="6" s="1"/>
  <c r="CF185" i="6"/>
  <c r="CP185" i="6" s="1"/>
  <c r="BL185" i="6" s="1"/>
  <c r="BW185" i="6" s="1"/>
  <c r="CG185" i="6" s="1"/>
  <c r="CQ185" i="6" s="1"/>
  <c r="CO76" i="6"/>
  <c r="BK76" i="6" s="1"/>
  <c r="BV76" i="6" s="1"/>
  <c r="CF76" i="6" s="1"/>
  <c r="CP76" i="6" s="1"/>
  <c r="CP121" i="6"/>
  <c r="BL121" i="6" s="1"/>
  <c r="BW121" i="6" s="1"/>
  <c r="CG121" i="6" s="1"/>
  <c r="CQ121" i="6" s="1"/>
  <c r="BM121" i="6" s="1"/>
  <c r="BX121" i="6" s="1"/>
  <c r="CH121" i="6" s="1"/>
  <c r="CR121" i="6" s="1"/>
  <c r="CO51" i="6"/>
  <c r="CP89" i="6"/>
  <c r="BL89" i="6" s="1"/>
  <c r="BW89" i="6" s="1"/>
  <c r="CG89" i="6" s="1"/>
  <c r="CQ89" i="6" s="1"/>
  <c r="BM89" i="6" s="1"/>
  <c r="BX89" i="6" s="1"/>
  <c r="CH89" i="6" s="1"/>
  <c r="CR89" i="6" s="1"/>
  <c r="CO168" i="6"/>
  <c r="BK168" i="6" s="1"/>
  <c r="BV168" i="6" s="1"/>
  <c r="CF168" i="6" s="1"/>
  <c r="CP168" i="6" s="1"/>
  <c r="BL168" i="6" s="1"/>
  <c r="BW168" i="6" s="1"/>
  <c r="CP66" i="6"/>
  <c r="BL66" i="6" s="1"/>
  <c r="BW66" i="6" s="1"/>
  <c r="CG66" i="6" s="1"/>
  <c r="CO157" i="6"/>
  <c r="BK157" i="6" s="1"/>
  <c r="BV157" i="6" s="1"/>
  <c r="CF157" i="6" s="1"/>
  <c r="CO77" i="6"/>
  <c r="BK77" i="6" s="1"/>
  <c r="BV77" i="6" s="1"/>
  <c r="CF77" i="6" s="1"/>
  <c r="CP77" i="6" s="1"/>
  <c r="CO192" i="6"/>
  <c r="BK192" i="6" s="1"/>
  <c r="BV192" i="6" s="1"/>
  <c r="CF192" i="6" s="1"/>
  <c r="CP192" i="6" s="1"/>
  <c r="CF158" i="6"/>
  <c r="CP158" i="6" s="1"/>
  <c r="BL158" i="6" s="1"/>
  <c r="BW158" i="6" s="1"/>
  <c r="CG158" i="6" s="1"/>
  <c r="CQ158" i="6" s="1"/>
  <c r="CO65" i="6"/>
  <c r="BK65" i="6" s="1"/>
  <c r="BV65" i="6" s="1"/>
  <c r="CO144" i="6"/>
  <c r="BK144" i="6" s="1"/>
  <c r="BV144" i="6" s="1"/>
  <c r="CO177" i="6"/>
  <c r="BK177" i="6" s="1"/>
  <c r="BV177" i="6" s="1"/>
  <c r="CF177" i="6" s="1"/>
  <c r="CP177" i="6" s="1"/>
  <c r="BL177" i="6" s="1"/>
  <c r="BW177" i="6" s="1"/>
  <c r="CG177" i="6" s="1"/>
  <c r="CQ177" i="6" s="1"/>
  <c r="CP123" i="6"/>
  <c r="BL123" i="6" s="1"/>
  <c r="BW123" i="6" s="1"/>
  <c r="CG123" i="6" s="1"/>
  <c r="CQ123" i="6" s="1"/>
  <c r="CO163" i="6"/>
  <c r="BK163" i="6" s="1"/>
  <c r="BV163" i="6" s="1"/>
  <c r="CF163" i="6" s="1"/>
  <c r="CP163" i="6" s="1"/>
  <c r="CO71" i="6"/>
  <c r="BK71" i="6" s="1"/>
  <c r="BV71" i="6" s="1"/>
  <c r="CO137" i="6"/>
  <c r="BK137" i="6" s="1"/>
  <c r="BV137" i="6" s="1"/>
  <c r="CF137" i="6" s="1"/>
  <c r="CP137" i="6" s="1"/>
  <c r="CP112" i="6"/>
  <c r="BL112" i="6" s="1"/>
  <c r="BW112" i="6" s="1"/>
  <c r="CG112" i="6" s="1"/>
  <c r="CQ112" i="6" s="1"/>
  <c r="CO109" i="6"/>
  <c r="BK109" i="6" s="1"/>
  <c r="BV109" i="6" s="1"/>
  <c r="CF109" i="6" s="1"/>
  <c r="CP109" i="6" s="1"/>
  <c r="CO91" i="6"/>
  <c r="BK91" i="6" s="1"/>
  <c r="BV91" i="6" s="1"/>
  <c r="CG29" i="6"/>
  <c r="CQ29" i="6" s="1"/>
  <c r="CO178" i="6"/>
  <c r="BK178" i="6" s="1"/>
  <c r="BV178" i="6" s="1"/>
  <c r="CF178" i="6" s="1"/>
  <c r="CP178" i="6" s="1"/>
  <c r="CO169" i="6"/>
  <c r="BK169" i="6" s="1"/>
  <c r="BV169" i="6" s="1"/>
  <c r="CF169" i="6" s="1"/>
  <c r="CP169" i="6" s="1"/>
  <c r="CN103" i="6"/>
  <c r="BJ103" i="6" s="1"/>
  <c r="BU103" i="6" s="1"/>
  <c r="CE103" i="6" s="1"/>
  <c r="CO103" i="6" s="1"/>
  <c r="BK103" i="6" s="1"/>
  <c r="BV103" i="6" s="1"/>
  <c r="CF103" i="6" s="1"/>
  <c r="CP103" i="6" s="1"/>
  <c r="CO127" i="6"/>
  <c r="BK127" i="6" s="1"/>
  <c r="BV127" i="6" s="1"/>
  <c r="CO195" i="6"/>
  <c r="BK195" i="6" s="1"/>
  <c r="BV195" i="6" s="1"/>
  <c r="CF195" i="6" s="1"/>
  <c r="CO182" i="6"/>
  <c r="BK182" i="6" s="1"/>
  <c r="BV182" i="6" s="1"/>
  <c r="CF182" i="6" s="1"/>
  <c r="CP182" i="6" s="1"/>
  <c r="BL182" i="6" s="1"/>
  <c r="BW182" i="6" s="1"/>
  <c r="CP35" i="6"/>
  <c r="CO171" i="6"/>
  <c r="BK171" i="6" s="1"/>
  <c r="BV171" i="6" s="1"/>
  <c r="CF171" i="6" s="1"/>
  <c r="BK108" i="6"/>
  <c r="BV108" i="6" s="1"/>
  <c r="CF108" i="6" s="1"/>
  <c r="CP108" i="6" s="1"/>
  <c r="CO191" i="6"/>
  <c r="BK191" i="6" s="1"/>
  <c r="BV191" i="6" s="1"/>
  <c r="CF191" i="6" s="1"/>
  <c r="CO187" i="6"/>
  <c r="BK187" i="6" s="1"/>
  <c r="BV187" i="6" s="1"/>
  <c r="CF187" i="6" s="1"/>
  <c r="CP187" i="6" s="1"/>
  <c r="CP82" i="6"/>
  <c r="BL82" i="6" s="1"/>
  <c r="BW82" i="6" s="1"/>
  <c r="CG82" i="6" s="1"/>
  <c r="CQ82" i="6" s="1"/>
  <c r="BM82" i="6" s="1"/>
  <c r="BX82" i="6" s="1"/>
  <c r="CF170" i="6"/>
  <c r="CP170" i="6" s="1"/>
  <c r="BL170" i="6" s="1"/>
  <c r="BW170" i="6" s="1"/>
  <c r="CO184" i="6"/>
  <c r="BK184" i="6" s="1"/>
  <c r="BV184" i="6" s="1"/>
  <c r="CO159" i="6"/>
  <c r="BK159" i="6" s="1"/>
  <c r="BV159" i="6" s="1"/>
  <c r="CF159" i="6" s="1"/>
  <c r="CP159" i="6" s="1"/>
  <c r="CP130" i="6"/>
  <c r="BL130" i="6" s="1"/>
  <c r="BW130" i="6" s="1"/>
  <c r="CG130" i="6" s="1"/>
  <c r="CQ130" i="6" s="1"/>
  <c r="BM130" i="6" s="1"/>
  <c r="BX130" i="6" s="1"/>
  <c r="CH130" i="6" s="1"/>
  <c r="CR130" i="6" s="1"/>
  <c r="CP78" i="6"/>
  <c r="BL78" i="6" s="1"/>
  <c r="BW78" i="6" s="1"/>
  <c r="CG78" i="6" s="1"/>
  <c r="CQ78" i="6" s="1"/>
  <c r="BM78" i="6" s="1"/>
  <c r="BX78" i="6" s="1"/>
  <c r="CH78" i="6" s="1"/>
  <c r="CR78" i="6" s="1"/>
  <c r="CP140" i="6"/>
  <c r="BL140" i="6" s="1"/>
  <c r="BW140" i="6" s="1"/>
  <c r="CG140" i="6" s="1"/>
  <c r="CQ140" i="6" s="1"/>
  <c r="BM140" i="6" s="1"/>
  <c r="BX140" i="6" s="1"/>
  <c r="CH140" i="6" s="1"/>
  <c r="CR140" i="6" s="1"/>
  <c r="CO70" i="6"/>
  <c r="BK70" i="6" s="1"/>
  <c r="BV70" i="6" s="1"/>
  <c r="CF70" i="6" s="1"/>
  <c r="CP70" i="6" s="1"/>
  <c r="CP96" i="6"/>
  <c r="BL96" i="6" s="1"/>
  <c r="BW96" i="6" s="1"/>
  <c r="CG96" i="6" s="1"/>
  <c r="CP193" i="6"/>
  <c r="BL193" i="6" s="1"/>
  <c r="BW193" i="6" s="1"/>
  <c r="CG193" i="6" s="1"/>
  <c r="CQ193" i="6" s="1"/>
  <c r="BM193" i="6" s="1"/>
  <c r="BX193" i="6" s="1"/>
  <c r="CH193" i="6" s="1"/>
  <c r="CR193" i="6" s="1"/>
  <c r="CP175" i="6"/>
  <c r="CP41" i="6"/>
  <c r="BL41" i="6" s="1"/>
  <c r="BW41" i="6" s="1"/>
  <c r="CG41" i="6" s="1"/>
  <c r="CQ41" i="6" s="1"/>
  <c r="CO79" i="6"/>
  <c r="BK79" i="6" s="1"/>
  <c r="BV79" i="6" s="1"/>
  <c r="CF79" i="6" s="1"/>
  <c r="CP79" i="6" s="1"/>
  <c r="CO45" i="6"/>
  <c r="BK45" i="6" s="1"/>
  <c r="BV45" i="6" s="1"/>
  <c r="CF45" i="6" s="1"/>
  <c r="CP45" i="6" s="1"/>
  <c r="BL45" i="6" s="1"/>
  <c r="BW45" i="6" s="1"/>
  <c r="CG45" i="6" s="1"/>
  <c r="CQ45" i="6" s="1"/>
  <c r="CP34" i="6"/>
  <c r="BL34" i="6" s="1"/>
  <c r="BW34" i="6" s="1"/>
  <c r="CG34" i="6" s="1"/>
  <c r="CQ34" i="6" s="1"/>
  <c r="CN58" i="6"/>
  <c r="BJ58" i="6" s="1"/>
  <c r="BU58" i="6" s="1"/>
  <c r="CE58" i="6" s="1"/>
  <c r="CO58" i="6" s="1"/>
  <c r="BK58" i="6" s="1"/>
  <c r="BV58" i="6" s="1"/>
  <c r="CO105" i="6"/>
  <c r="BK105" i="6" s="1"/>
  <c r="BV105" i="6" s="1"/>
  <c r="CF105" i="6" s="1"/>
  <c r="BL87" i="6"/>
  <c r="BW87" i="6" s="1"/>
  <c r="CG87" i="6" s="1"/>
  <c r="CQ87" i="6" s="1"/>
  <c r="BM87" i="6" s="1"/>
  <c r="BX87" i="6" s="1"/>
  <c r="CH87" i="6" s="1"/>
  <c r="CR87" i="6" s="1"/>
  <c r="CP87" i="6"/>
  <c r="CP118" i="6"/>
  <c r="BL118" i="6" s="1"/>
  <c r="BW118" i="6" s="1"/>
  <c r="CG118" i="6" s="1"/>
  <c r="CQ118" i="6" s="1"/>
  <c r="BM118" i="6" s="1"/>
  <c r="BX118" i="6" s="1"/>
  <c r="CH118" i="6" s="1"/>
  <c r="CR118" i="6" s="1"/>
  <c r="CO28" i="6"/>
  <c r="BK28" i="6" s="1"/>
  <c r="BV28" i="6" s="1"/>
  <c r="CF28" i="6" s="1"/>
  <c r="CO60" i="6"/>
  <c r="CO128" i="6"/>
  <c r="BK128" i="6" s="1"/>
  <c r="BV128" i="6" s="1"/>
  <c r="CF128" i="6" s="1"/>
  <c r="CP128" i="6" s="1"/>
  <c r="BK135" i="6"/>
  <c r="BV135" i="6" s="1"/>
  <c r="CF135" i="6" s="1"/>
  <c r="CP135" i="6" s="1"/>
  <c r="BL135" i="6" s="1"/>
  <c r="BW135" i="6" s="1"/>
  <c r="BJ117" i="6"/>
  <c r="BU117" i="6" s="1"/>
  <c r="CE117" i="6" s="1"/>
  <c r="BK113" i="6"/>
  <c r="BV113" i="6" s="1"/>
  <c r="CF113" i="6" s="1"/>
  <c r="CP113" i="6" s="1"/>
  <c r="BL113" i="6" s="1"/>
  <c r="BW113" i="6" s="1"/>
  <c r="CG113" i="6" s="1"/>
  <c r="CQ113" i="6" s="1"/>
  <c r="BK129" i="6"/>
  <c r="BV129" i="6" s="1"/>
  <c r="CF129" i="6" s="1"/>
  <c r="BL86" i="6"/>
  <c r="BW86" i="6" s="1"/>
  <c r="CG86" i="6" s="1"/>
  <c r="CQ86" i="6" s="1"/>
  <c r="BL149" i="6"/>
  <c r="BW149" i="6" s="1"/>
  <c r="CG149" i="6" s="1"/>
  <c r="CQ149" i="6" s="1"/>
  <c r="BK55" i="6"/>
  <c r="BV55" i="6" s="1"/>
  <c r="CF55" i="6" s="1"/>
  <c r="BK165" i="6"/>
  <c r="BV165" i="6" s="1"/>
  <c r="CF165" i="6" s="1"/>
  <c r="CP165" i="6" s="1"/>
  <c r="BL165" i="6" s="1"/>
  <c r="BW165" i="6" s="1"/>
  <c r="CG165" i="6" s="1"/>
  <c r="CQ165" i="6" s="1"/>
  <c r="BJ161" i="6"/>
  <c r="BU161" i="6" s="1"/>
  <c r="CE161" i="6" s="1"/>
  <c r="BK173" i="6"/>
  <c r="BV173" i="6" s="1"/>
  <c r="CF173" i="6" s="1"/>
  <c r="BK119" i="6"/>
  <c r="BV119" i="6" s="1"/>
  <c r="CF119" i="6" s="1"/>
  <c r="BL110" i="6"/>
  <c r="BW110" i="6" s="1"/>
  <c r="CG110" i="6" s="1"/>
  <c r="CQ110" i="6" s="1"/>
  <c r="BK63" i="6"/>
  <c r="BV63" i="6" s="1"/>
  <c r="CF63" i="6" s="1"/>
  <c r="BK111" i="6"/>
  <c r="BV111" i="6" s="1"/>
  <c r="CF111" i="6" s="1"/>
  <c r="BL64" i="6"/>
  <c r="BW64" i="6" s="1"/>
  <c r="CG64" i="6" s="1"/>
  <c r="CQ64" i="6" s="1"/>
  <c r="BJ167" i="6"/>
  <c r="BU167" i="6" s="1"/>
  <c r="CE167" i="6" s="1"/>
  <c r="BK138" i="6"/>
  <c r="BV138" i="6" s="1"/>
  <c r="CF138" i="6" s="1"/>
  <c r="CP138" i="6" s="1"/>
  <c r="BJ155" i="6"/>
  <c r="BU155" i="6" s="1"/>
  <c r="CE155" i="6" s="1"/>
  <c r="BJ153" i="6"/>
  <c r="BU153" i="6" s="1"/>
  <c r="CE153" i="6" s="1"/>
  <c r="BJ68" i="6"/>
  <c r="BU68" i="6" s="1"/>
  <c r="CE68" i="6" s="1"/>
  <c r="CO68" i="6" s="1"/>
  <c r="BK176" i="6"/>
  <c r="BV176" i="6" s="1"/>
  <c r="CF176" i="6" s="1"/>
  <c r="CP176" i="6" s="1"/>
  <c r="BL172" i="6"/>
  <c r="BW172" i="6" s="1"/>
  <c r="CG172" i="6" s="1"/>
  <c r="CQ172" i="6" s="1"/>
  <c r="BL107" i="6"/>
  <c r="BW107" i="6" s="1"/>
  <c r="CG107" i="6" s="1"/>
  <c r="CQ107" i="6" s="1"/>
  <c r="BL95" i="6"/>
  <c r="BW95" i="6" s="1"/>
  <c r="CG95" i="6" s="1"/>
  <c r="CQ95" i="6" s="1"/>
  <c r="BM80" i="6"/>
  <c r="BX80" i="6" s="1"/>
  <c r="CH80" i="6" s="1"/>
  <c r="CR80" i="6" s="1"/>
  <c r="BM131" i="6"/>
  <c r="BX131" i="6" s="1"/>
  <c r="CH131" i="6" s="1"/>
  <c r="CR131" i="6" s="1"/>
  <c r="BM92" i="6"/>
  <c r="BX92" i="6" s="1"/>
  <c r="CH92" i="6" s="1"/>
  <c r="CR92" i="6" s="1"/>
  <c r="BL97" i="6"/>
  <c r="BW97" i="6" s="1"/>
  <c r="CG97" i="6" s="1"/>
  <c r="CQ97" i="6" s="1"/>
  <c r="BL75" i="6"/>
  <c r="BW75" i="6" s="1"/>
  <c r="CG75" i="6" s="1"/>
  <c r="CQ75" i="6" s="1"/>
  <c r="BL47" i="6"/>
  <c r="BW47" i="6" s="1"/>
  <c r="CG47" i="6" s="1"/>
  <c r="CQ47" i="6" s="1"/>
  <c r="BL67" i="6"/>
  <c r="BW67" i="6" s="1"/>
  <c r="CG67" i="6" s="1"/>
  <c r="CQ67" i="6" s="1"/>
  <c r="BL98" i="6"/>
  <c r="BW98" i="6" s="1"/>
  <c r="CG98" i="6" s="1"/>
  <c r="CQ98" i="6" s="1"/>
  <c r="BM73" i="6"/>
  <c r="BX73" i="6" s="1"/>
  <c r="CH73" i="6" s="1"/>
  <c r="CR73" i="6" s="1"/>
  <c r="BL189" i="6"/>
  <c r="BW189" i="6" s="1"/>
  <c r="CG189" i="6" s="1"/>
  <c r="CQ189" i="6" s="1"/>
  <c r="BM148" i="6"/>
  <c r="BX148" i="6" s="1"/>
  <c r="BL42" i="6"/>
  <c r="BW42" i="6" s="1"/>
  <c r="CG42" i="6" s="1"/>
  <c r="CQ42" i="6" s="1"/>
  <c r="BL57" i="6"/>
  <c r="BW57" i="6" s="1"/>
  <c r="CG57" i="6" s="1"/>
  <c r="CQ57" i="6" s="1"/>
  <c r="BL186" i="6"/>
  <c r="BW186" i="6" s="1"/>
  <c r="BL32" i="6"/>
  <c r="BW32" i="6" s="1"/>
  <c r="CG32" i="6" s="1"/>
  <c r="CQ32" i="6" s="1"/>
  <c r="BM151" i="6"/>
  <c r="BX151" i="6" s="1"/>
  <c r="CH151" i="6" s="1"/>
  <c r="CR151" i="6" s="1"/>
  <c r="BL88" i="6"/>
  <c r="BW88" i="6" s="1"/>
  <c r="CG88" i="6" s="1"/>
  <c r="CQ88" i="6" s="1"/>
  <c r="BL81" i="6"/>
  <c r="BW81" i="6" s="1"/>
  <c r="CG81" i="6" s="1"/>
  <c r="CQ81" i="6" s="1"/>
  <c r="BL83" i="6"/>
  <c r="BW83" i="6" s="1"/>
  <c r="BL93" i="6"/>
  <c r="BW93" i="6" s="1"/>
  <c r="CG93" i="6" s="1"/>
  <c r="CQ93" i="6" s="1"/>
  <c r="BL62" i="6"/>
  <c r="BW62" i="6" s="1"/>
  <c r="CG62" i="6" s="1"/>
  <c r="CQ62" i="6" s="1"/>
  <c r="CF115" i="6"/>
  <c r="CP115" i="6" s="1"/>
  <c r="BL114" i="6"/>
  <c r="BW114" i="6" s="1"/>
  <c r="CG114" i="6" s="1"/>
  <c r="CQ114" i="6" s="1"/>
  <c r="CF52" i="6"/>
  <c r="CP52" i="6" s="1"/>
  <c r="BL37" i="6"/>
  <c r="BW37" i="6" s="1"/>
  <c r="CG37" i="6" s="1"/>
  <c r="CQ37" i="6" s="1"/>
  <c r="BL139" i="6"/>
  <c r="BW139" i="6" s="1"/>
  <c r="CG139" i="6" s="1"/>
  <c r="CQ139" i="6" s="1"/>
  <c r="CF44" i="6"/>
  <c r="CP44" i="6" s="1"/>
  <c r="BL44" i="6" s="1"/>
  <c r="CF31" i="6"/>
  <c r="CP31" i="6" s="1"/>
  <c r="BL132" i="6"/>
  <c r="BW132" i="6" s="1"/>
  <c r="CF46" i="6"/>
  <c r="CP46" i="6" s="1"/>
  <c r="CF134" i="6"/>
  <c r="CP134" i="6" s="1"/>
  <c r="BM59" i="6"/>
  <c r="BX59" i="6" s="1"/>
  <c r="CH59" i="6" s="1"/>
  <c r="CR59" i="6" s="1"/>
  <c r="BL194" i="6"/>
  <c r="BW194" i="6" s="1"/>
  <c r="BM116" i="6"/>
  <c r="BX116" i="6" s="1"/>
  <c r="CH116" i="6" s="1"/>
  <c r="CR116" i="6" s="1"/>
  <c r="BM126" i="6"/>
  <c r="BX126" i="6" s="1"/>
  <c r="CH126" i="6" s="1"/>
  <c r="CR126" i="6" s="1"/>
  <c r="CF30" i="6"/>
  <c r="CP30" i="6" s="1"/>
  <c r="CF120" i="6"/>
  <c r="CP120" i="6" s="1"/>
  <c r="CF94" i="6"/>
  <c r="CP94" i="6" s="1"/>
  <c r="BM181" i="6"/>
  <c r="BX181" i="6" s="1"/>
  <c r="BM124" i="6"/>
  <c r="BX124" i="6" s="1"/>
  <c r="CH124" i="6" s="1"/>
  <c r="CR124" i="6" s="1"/>
  <c r="CH74" i="6"/>
  <c r="CR74" i="6" s="1"/>
  <c r="CH174" i="6"/>
  <c r="CR174" i="6" s="1"/>
  <c r="CF166" i="6"/>
  <c r="CP166" i="6" s="1"/>
  <c r="CF162" i="6"/>
  <c r="CP162" i="6" s="1"/>
  <c r="BM152" i="6"/>
  <c r="BX152" i="6" s="1"/>
  <c r="CH152" i="6" s="1"/>
  <c r="CR152" i="6" s="1"/>
  <c r="CG145" i="6"/>
  <c r="CQ145" i="6" s="1"/>
  <c r="BM179" i="6"/>
  <c r="BX179" i="6" s="1"/>
  <c r="CH179" i="6" s="1"/>
  <c r="CR179" i="6" s="1"/>
  <c r="CF142" i="6"/>
  <c r="CP142" i="6" s="1"/>
  <c r="CF99" i="6"/>
  <c r="CP99" i="6" s="1"/>
  <c r="CG53" i="6"/>
  <c r="CQ53" i="6" s="1"/>
  <c r="CG33" i="6"/>
  <c r="CQ33" i="6" s="1"/>
  <c r="BV48" i="6"/>
  <c r="CF48" i="6" s="1"/>
  <c r="CP48" i="6" s="1"/>
  <c r="BV160" i="6"/>
  <c r="CF160" i="6" s="1"/>
  <c r="CP160" i="6" s="1"/>
  <c r="BV40" i="6"/>
  <c r="BV102" i="6"/>
  <c r="BV39" i="6"/>
  <c r="BV56" i="6"/>
  <c r="CF56" i="6" s="1"/>
  <c r="CP56" i="6" s="1"/>
  <c r="BV133" i="6"/>
  <c r="CF133" i="6" s="1"/>
  <c r="CP133" i="6" s="1"/>
  <c r="BV106" i="6"/>
  <c r="CF106" i="6" s="1"/>
  <c r="CP106" i="6" s="1"/>
  <c r="BL36" i="6"/>
  <c r="BK38" i="6"/>
  <c r="BK85" i="6"/>
  <c r="BK69" i="6"/>
  <c r="BK188" i="6"/>
  <c r="BK50" i="6"/>
  <c r="BK101" i="6"/>
  <c r="BK164" i="6"/>
  <c r="BK54" i="6"/>
  <c r="BV54" i="6" s="1"/>
  <c r="CF54" i="6" s="1"/>
  <c r="CP54" i="6" s="1"/>
  <c r="BK190" i="6"/>
  <c r="BK180" i="6"/>
  <c r="BV180" i="6" s="1"/>
  <c r="CF180" i="6" s="1"/>
  <c r="CP180" i="6" s="1"/>
  <c r="AX17" i="6"/>
  <c r="AY27" i="6"/>
  <c r="CO35" i="8" l="1"/>
  <c r="CY35" i="8" s="1"/>
  <c r="BU35" i="8" s="1"/>
  <c r="CF35" i="8" s="1"/>
  <c r="CN53" i="8"/>
  <c r="CX53" i="8" s="1"/>
  <c r="BT53" i="8" s="1"/>
  <c r="CE53" i="8" s="1"/>
  <c r="CN162" i="8"/>
  <c r="CX162" i="8" s="1"/>
  <c r="BT162" i="8" s="1"/>
  <c r="CE162" i="8" s="1"/>
  <c r="CN163" i="8"/>
  <c r="CX163" i="8" s="1"/>
  <c r="BT163" i="8" s="1"/>
  <c r="CE163" i="8" s="1"/>
  <c r="CN150" i="8"/>
  <c r="CX150" i="8" s="1"/>
  <c r="BT150" i="8" s="1"/>
  <c r="CE150" i="8" s="1"/>
  <c r="CN30" i="8"/>
  <c r="CX30" i="8" s="1"/>
  <c r="BT30" i="8" s="1"/>
  <c r="CE30" i="8" s="1"/>
  <c r="CN187" i="8"/>
  <c r="CX187" i="8" s="1"/>
  <c r="BT187" i="8" s="1"/>
  <c r="CE187" i="8" s="1"/>
  <c r="BS113" i="8"/>
  <c r="CD113" i="8" s="1"/>
  <c r="CN113" i="8" s="1"/>
  <c r="CX113" i="8" s="1"/>
  <c r="BT113" i="8" s="1"/>
  <c r="CO144" i="8"/>
  <c r="CY144" i="8" s="1"/>
  <c r="BU144" i="8" s="1"/>
  <c r="CF144" i="8" s="1"/>
  <c r="CN177" i="8"/>
  <c r="CX177" i="8" s="1"/>
  <c r="BT177" i="8" s="1"/>
  <c r="CE177" i="8" s="1"/>
  <c r="BT69" i="8"/>
  <c r="CE69" i="8" s="1"/>
  <c r="CO69" i="8" s="1"/>
  <c r="CY69" i="8" s="1"/>
  <c r="CN173" i="8"/>
  <c r="CX173" i="8" s="1"/>
  <c r="BT173" i="8" s="1"/>
  <c r="CE173" i="8" s="1"/>
  <c r="CO62" i="8"/>
  <c r="CY62" i="8" s="1"/>
  <c r="BU62" i="8" s="1"/>
  <c r="CF62" i="8" s="1"/>
  <c r="CN28" i="8"/>
  <c r="CX28" i="8" s="1"/>
  <c r="BT28" i="8" s="1"/>
  <c r="CE28" i="8" s="1"/>
  <c r="CN190" i="8"/>
  <c r="CX190" i="8" s="1"/>
  <c r="BT190" i="8" s="1"/>
  <c r="CE190" i="8" s="1"/>
  <c r="CO157" i="8"/>
  <c r="CY157" i="8" s="1"/>
  <c r="BU157" i="8" s="1"/>
  <c r="CF157" i="8" s="1"/>
  <c r="CN103" i="8"/>
  <c r="CX103" i="8" s="1"/>
  <c r="BT103" i="8" s="1"/>
  <c r="CE103" i="8" s="1"/>
  <c r="CO121" i="8"/>
  <c r="CY121" i="8" s="1"/>
  <c r="BU121" i="8" s="1"/>
  <c r="CF121" i="8" s="1"/>
  <c r="BU101" i="8"/>
  <c r="CF101" i="8" s="1"/>
  <c r="CP101" i="8" s="1"/>
  <c r="CZ101" i="8" s="1"/>
  <c r="BV101" i="8" s="1"/>
  <c r="CG101" i="8" s="1"/>
  <c r="BT108" i="8"/>
  <c r="CE108" i="8" s="1"/>
  <c r="CO108" i="8" s="1"/>
  <c r="CY108" i="8" s="1"/>
  <c r="CO68" i="8"/>
  <c r="CY68" i="8" s="1"/>
  <c r="BU68" i="8" s="1"/>
  <c r="CF68" i="8" s="1"/>
  <c r="CN73" i="8"/>
  <c r="CX73" i="8" s="1"/>
  <c r="BT73" i="8" s="1"/>
  <c r="CE73" i="8" s="1"/>
  <c r="CN76" i="8"/>
  <c r="CX76" i="8" s="1"/>
  <c r="BT76" i="8" s="1"/>
  <c r="CE76" i="8" s="1"/>
  <c r="CO36" i="8"/>
  <c r="CY36" i="8" s="1"/>
  <c r="BU36" i="8" s="1"/>
  <c r="CF36" i="8" s="1"/>
  <c r="CN38" i="8"/>
  <c r="CX38" i="8" s="1"/>
  <c r="BT38" i="8" s="1"/>
  <c r="CE38" i="8" s="1"/>
  <c r="BS58" i="8"/>
  <c r="CD58" i="8" s="1"/>
  <c r="CN58" i="8" s="1"/>
  <c r="CX58" i="8" s="1"/>
  <c r="BS138" i="8"/>
  <c r="CD138" i="8" s="1"/>
  <c r="CN138" i="8" s="1"/>
  <c r="CX138" i="8" s="1"/>
  <c r="BS128" i="8"/>
  <c r="CD128" i="8" s="1"/>
  <c r="CN128" i="8" s="1"/>
  <c r="CX128" i="8" s="1"/>
  <c r="BS122" i="8"/>
  <c r="CD122" i="8" s="1"/>
  <c r="CN122" i="8" s="1"/>
  <c r="CX122" i="8" s="1"/>
  <c r="BT122" i="8" s="1"/>
  <c r="CE122" i="8" s="1"/>
  <c r="BT56" i="8"/>
  <c r="CE56" i="8" s="1"/>
  <c r="CO56" i="8" s="1"/>
  <c r="CY56" i="8" s="1"/>
  <c r="CN64" i="8"/>
  <c r="CX64" i="8" s="1"/>
  <c r="BT64" i="8" s="1"/>
  <c r="CE64" i="8" s="1"/>
  <c r="CN110" i="8"/>
  <c r="CX110" i="8" s="1"/>
  <c r="BT110" i="8" s="1"/>
  <c r="CE110" i="8" s="1"/>
  <c r="CO115" i="8"/>
  <c r="CY115" i="8" s="1"/>
  <c r="BU115" i="8" s="1"/>
  <c r="CF115" i="8" s="1"/>
  <c r="CP98" i="8"/>
  <c r="CZ98" i="8" s="1"/>
  <c r="BV98" i="8" s="1"/>
  <c r="CG98" i="8" s="1"/>
  <c r="BS99" i="8"/>
  <c r="CD99" i="8" s="1"/>
  <c r="CN99" i="8" s="1"/>
  <c r="CX99" i="8" s="1"/>
  <c r="BT77" i="8"/>
  <c r="CE77" i="8" s="1"/>
  <c r="CO77" i="8" s="1"/>
  <c r="CY77" i="8" s="1"/>
  <c r="BS34" i="8"/>
  <c r="CD34" i="8" s="1"/>
  <c r="CN34" i="8" s="1"/>
  <c r="CX34" i="8" s="1"/>
  <c r="BS41" i="8"/>
  <c r="CD41" i="8" s="1"/>
  <c r="CN41" i="8" s="1"/>
  <c r="CX41" i="8" s="1"/>
  <c r="BT41" i="8" s="1"/>
  <c r="CE41" i="8" s="1"/>
  <c r="BS112" i="8"/>
  <c r="CD112" i="8" s="1"/>
  <c r="CN112" i="8" s="1"/>
  <c r="CX112" i="8" s="1"/>
  <c r="BS66" i="8"/>
  <c r="CD66" i="8" s="1"/>
  <c r="CN66" i="8" s="1"/>
  <c r="CX66" i="8" s="1"/>
  <c r="BS164" i="8"/>
  <c r="CD164" i="8" s="1"/>
  <c r="CN164" i="8" s="1"/>
  <c r="CX164" i="8" s="1"/>
  <c r="CN100" i="8"/>
  <c r="CX100" i="8" s="1"/>
  <c r="BT100" i="8" s="1"/>
  <c r="CE100" i="8" s="1"/>
  <c r="CN95" i="8"/>
  <c r="CX95" i="8" s="1"/>
  <c r="BT95" i="8" s="1"/>
  <c r="CE95" i="8" s="1"/>
  <c r="CO118" i="8"/>
  <c r="CY118" i="8" s="1"/>
  <c r="BU118" i="8" s="1"/>
  <c r="CN191" i="8"/>
  <c r="CX191" i="8" s="1"/>
  <c r="BT191" i="8" s="1"/>
  <c r="CE191" i="8" s="1"/>
  <c r="CN132" i="8"/>
  <c r="CX132" i="8" s="1"/>
  <c r="BT132" i="8" s="1"/>
  <c r="CE132" i="8" s="1"/>
  <c r="CN123" i="8"/>
  <c r="CX123" i="8" s="1"/>
  <c r="BT123" i="8" s="1"/>
  <c r="CE123" i="8" s="1"/>
  <c r="CO117" i="8"/>
  <c r="CY117" i="8" s="1"/>
  <c r="BU117" i="8" s="1"/>
  <c r="CF117" i="8" s="1"/>
  <c r="BS125" i="8"/>
  <c r="CD125" i="8" s="1"/>
  <c r="CN125" i="8" s="1"/>
  <c r="CX125" i="8" s="1"/>
  <c r="CN175" i="8"/>
  <c r="CX175" i="8" s="1"/>
  <c r="BT175" i="8" s="1"/>
  <c r="CE175" i="8" s="1"/>
  <c r="CO60" i="8"/>
  <c r="CY60" i="8" s="1"/>
  <c r="BU60" i="8" s="1"/>
  <c r="CF60" i="8" s="1"/>
  <c r="CN42" i="8"/>
  <c r="CX42" i="8" s="1"/>
  <c r="BT42" i="8" s="1"/>
  <c r="CE42" i="8" s="1"/>
  <c r="CN89" i="8"/>
  <c r="CX89" i="8" s="1"/>
  <c r="BT89" i="8" s="1"/>
  <c r="CE89" i="8" s="1"/>
  <c r="BT179" i="8"/>
  <c r="CE179" i="8" s="1"/>
  <c r="CO179" i="8" s="1"/>
  <c r="CY179" i="8" s="1"/>
  <c r="BS137" i="8"/>
  <c r="CD137" i="8" s="1"/>
  <c r="CN137" i="8" s="1"/>
  <c r="CX137" i="8" s="1"/>
  <c r="BT79" i="8"/>
  <c r="CE79" i="8" s="1"/>
  <c r="CO79" i="8" s="1"/>
  <c r="CY79" i="8" s="1"/>
  <c r="BU79" i="8" s="1"/>
  <c r="CF79" i="8" s="1"/>
  <c r="BT33" i="8"/>
  <c r="CE33" i="8" s="1"/>
  <c r="CO33" i="8" s="1"/>
  <c r="CY33" i="8" s="1"/>
  <c r="BT80" i="8"/>
  <c r="CE80" i="8" s="1"/>
  <c r="CO80" i="8" s="1"/>
  <c r="CY80" i="8" s="1"/>
  <c r="CU27" i="8"/>
  <c r="F59" i="2" s="1"/>
  <c r="E14" i="12" s="1"/>
  <c r="CK17" i="8"/>
  <c r="BT32" i="8"/>
  <c r="CE32" i="8" s="1"/>
  <c r="CO32" i="8" s="1"/>
  <c r="CY32" i="8" s="1"/>
  <c r="BU32" i="8" s="1"/>
  <c r="CF32" i="8" s="1"/>
  <c r="BU59" i="8"/>
  <c r="CF59" i="8" s="1"/>
  <c r="CP59" i="8" s="1"/>
  <c r="CZ59" i="8" s="1"/>
  <c r="BV59" i="8" s="1"/>
  <c r="CG59" i="8" s="1"/>
  <c r="BS188" i="8"/>
  <c r="CD188" i="8" s="1"/>
  <c r="CN188" i="8" s="1"/>
  <c r="CX188" i="8" s="1"/>
  <c r="BS84" i="8"/>
  <c r="CD84" i="8" s="1"/>
  <c r="CN84" i="8" s="1"/>
  <c r="CX84" i="8" s="1"/>
  <c r="BT85" i="8"/>
  <c r="CE85" i="8" s="1"/>
  <c r="CO85" i="8" s="1"/>
  <c r="CY85" i="8" s="1"/>
  <c r="BU85" i="8" s="1"/>
  <c r="CF85" i="8" s="1"/>
  <c r="BS105" i="8"/>
  <c r="CD105" i="8" s="1"/>
  <c r="CN105" i="8" s="1"/>
  <c r="CX105" i="8" s="1"/>
  <c r="BS180" i="8"/>
  <c r="CD180" i="8" s="1"/>
  <c r="CN180" i="8" s="1"/>
  <c r="CX180" i="8" s="1"/>
  <c r="BS109" i="8"/>
  <c r="CD109" i="8" s="1"/>
  <c r="CN109" i="8" s="1"/>
  <c r="CX109" i="8" s="1"/>
  <c r="BT109" i="8" s="1"/>
  <c r="BT174" i="8"/>
  <c r="CE174" i="8" s="1"/>
  <c r="CO174" i="8" s="1"/>
  <c r="CY174" i="8" s="1"/>
  <c r="BS111" i="8"/>
  <c r="CD111" i="8" s="1"/>
  <c r="CN111" i="8" s="1"/>
  <c r="CX111" i="8" s="1"/>
  <c r="BS97" i="8"/>
  <c r="CD97" i="8" s="1"/>
  <c r="CN97" i="8" s="1"/>
  <c r="CX97" i="8" s="1"/>
  <c r="BS167" i="8"/>
  <c r="CD167" i="8" s="1"/>
  <c r="CN167" i="8" s="1"/>
  <c r="CX167" i="8" s="1"/>
  <c r="BT192" i="8"/>
  <c r="CE192" i="8" s="1"/>
  <c r="CO192" i="8" s="1"/>
  <c r="CY192" i="8" s="1"/>
  <c r="BU192" i="8" s="1"/>
  <c r="CF192" i="8" s="1"/>
  <c r="BT195" i="8"/>
  <c r="CE195" i="8" s="1"/>
  <c r="CO195" i="8" s="1"/>
  <c r="CY195" i="8" s="1"/>
  <c r="BS127" i="8"/>
  <c r="CD127" i="8" s="1"/>
  <c r="CN127" i="8" s="1"/>
  <c r="CX127" i="8" s="1"/>
  <c r="BT74" i="8"/>
  <c r="CE74" i="8" s="1"/>
  <c r="CO74" i="8" s="1"/>
  <c r="CY74" i="8" s="1"/>
  <c r="BS114" i="8"/>
  <c r="CD114" i="8" s="1"/>
  <c r="CN114" i="8" s="1"/>
  <c r="CX114" i="8" s="1"/>
  <c r="BT169" i="8"/>
  <c r="CE169" i="8" s="1"/>
  <c r="CO169" i="8" s="1"/>
  <c r="CY169" i="8" s="1"/>
  <c r="BU169" i="8" s="1"/>
  <c r="CF169" i="8" s="1"/>
  <c r="BT155" i="8"/>
  <c r="CE155" i="8" s="1"/>
  <c r="CO155" i="8" s="1"/>
  <c r="CY155" i="8" s="1"/>
  <c r="BS82" i="8"/>
  <c r="CD82" i="8" s="1"/>
  <c r="CN82" i="8" s="1"/>
  <c r="CX82" i="8" s="1"/>
  <c r="CP54" i="8"/>
  <c r="CZ54" i="8" s="1"/>
  <c r="BV54" i="8" s="1"/>
  <c r="CG54" i="8" s="1"/>
  <c r="CN134" i="8"/>
  <c r="CX134" i="8" s="1"/>
  <c r="BT134" i="8" s="1"/>
  <c r="CE134" i="8" s="1"/>
  <c r="CN136" i="8"/>
  <c r="CX136" i="8" s="1"/>
  <c r="BT136" i="8" s="1"/>
  <c r="CE136" i="8" s="1"/>
  <c r="CN176" i="8"/>
  <c r="CX176" i="8" s="1"/>
  <c r="BT176" i="8" s="1"/>
  <c r="CE176" i="8" s="1"/>
  <c r="CO131" i="8"/>
  <c r="CY131" i="8" s="1"/>
  <c r="BU131" i="8" s="1"/>
  <c r="CF131" i="8" s="1"/>
  <c r="BS45" i="8"/>
  <c r="CD45" i="8" s="1"/>
  <c r="CN45" i="8" s="1"/>
  <c r="CX45" i="8" s="1"/>
  <c r="CN161" i="8"/>
  <c r="CX161" i="8" s="1"/>
  <c r="BT161" i="8" s="1"/>
  <c r="CE161" i="8" s="1"/>
  <c r="CN171" i="8"/>
  <c r="CX171" i="8" s="1"/>
  <c r="BT171" i="8" s="1"/>
  <c r="CE171" i="8" s="1"/>
  <c r="CN40" i="8"/>
  <c r="CX40" i="8" s="1"/>
  <c r="BT40" i="8" s="1"/>
  <c r="CE40" i="8" s="1"/>
  <c r="CN119" i="8"/>
  <c r="CX119" i="8" s="1"/>
  <c r="BT119" i="8" s="1"/>
  <c r="CE119" i="8" s="1"/>
  <c r="BS130" i="8"/>
  <c r="CD130" i="8" s="1"/>
  <c r="CN130" i="8" s="1"/>
  <c r="CX130" i="8" s="1"/>
  <c r="CO61" i="8"/>
  <c r="CY61" i="8" s="1"/>
  <c r="BU61" i="8" s="1"/>
  <c r="CF61" i="8" s="1"/>
  <c r="CO52" i="8"/>
  <c r="CY52" i="8" s="1"/>
  <c r="BU52" i="8" s="1"/>
  <c r="CF52" i="8" s="1"/>
  <c r="CN172" i="8"/>
  <c r="CX172" i="8" s="1"/>
  <c r="BT172" i="8" s="1"/>
  <c r="CE172" i="8" s="1"/>
  <c r="BS47" i="8"/>
  <c r="CD47" i="8" s="1"/>
  <c r="CN47" i="8" s="1"/>
  <c r="CX47" i="8" s="1"/>
  <c r="CN31" i="8"/>
  <c r="CX31" i="8" s="1"/>
  <c r="BT31" i="8" s="1"/>
  <c r="CE31" i="8" s="1"/>
  <c r="CO178" i="8"/>
  <c r="CY178" i="8" s="1"/>
  <c r="BU178" i="8" s="1"/>
  <c r="CF178" i="8" s="1"/>
  <c r="CD126" i="8"/>
  <c r="CN126" i="8" s="1"/>
  <c r="CX126" i="8" s="1"/>
  <c r="BS168" i="8"/>
  <c r="CD168" i="8" s="1"/>
  <c r="CN168" i="8" s="1"/>
  <c r="CX168" i="8" s="1"/>
  <c r="BT81" i="8"/>
  <c r="CE81" i="8" s="1"/>
  <c r="CO81" i="8" s="1"/>
  <c r="CY81" i="8" s="1"/>
  <c r="BS149" i="8"/>
  <c r="CD149" i="8" s="1"/>
  <c r="CN149" i="8" s="1"/>
  <c r="CX149" i="8" s="1"/>
  <c r="BS86" i="8"/>
  <c r="CD86" i="8" s="1"/>
  <c r="CN86" i="8" s="1"/>
  <c r="CX86" i="8" s="1"/>
  <c r="BS106" i="8"/>
  <c r="CD106" i="8" s="1"/>
  <c r="CN106" i="8" s="1"/>
  <c r="CX106" i="8" s="1"/>
  <c r="BS104" i="8"/>
  <c r="CD104" i="8" s="1"/>
  <c r="CN104" i="8" s="1"/>
  <c r="CX104" i="8" s="1"/>
  <c r="BS48" i="8"/>
  <c r="CD48" i="8" s="1"/>
  <c r="CN48" i="8" s="1"/>
  <c r="CX48" i="8" s="1"/>
  <c r="CC78" i="8"/>
  <c r="CM78" i="8" s="1"/>
  <c r="CW78" i="8" s="1"/>
  <c r="BT71" i="8"/>
  <c r="CE71" i="8" s="1"/>
  <c r="CO71" i="8" s="1"/>
  <c r="CY71" i="8" s="1"/>
  <c r="BS159" i="8"/>
  <c r="CD159" i="8" s="1"/>
  <c r="CN159" i="8" s="1"/>
  <c r="CX159" i="8" s="1"/>
  <c r="BT159" i="8" s="1"/>
  <c r="CE159" i="8" s="1"/>
  <c r="BS147" i="8"/>
  <c r="CD147" i="8" s="1"/>
  <c r="CN147" i="8" s="1"/>
  <c r="CX147" i="8" s="1"/>
  <c r="BS186" i="8"/>
  <c r="CD186" i="8" s="1"/>
  <c r="CN186" i="8" s="1"/>
  <c r="CX186" i="8" s="1"/>
  <c r="CD142" i="8"/>
  <c r="CN142" i="8" s="1"/>
  <c r="CX142" i="8" s="1"/>
  <c r="BT142" i="8" s="1"/>
  <c r="CD140" i="8"/>
  <c r="CN140" i="8" s="1"/>
  <c r="CX140" i="8" s="1"/>
  <c r="BT94" i="8"/>
  <c r="CE94" i="8" s="1"/>
  <c r="CO94" i="8" s="1"/>
  <c r="CY94" i="8" s="1"/>
  <c r="BU94" i="8" s="1"/>
  <c r="CF94" i="8" s="1"/>
  <c r="CD146" i="8"/>
  <c r="CN146" i="8" s="1"/>
  <c r="CX146" i="8" s="1"/>
  <c r="BT146" i="8" s="1"/>
  <c r="CD148" i="8"/>
  <c r="CN148" i="8" s="1"/>
  <c r="CX148" i="8" s="1"/>
  <c r="BT148" i="8" s="1"/>
  <c r="BT57" i="8"/>
  <c r="CE57" i="8" s="1"/>
  <c r="CO57" i="8" s="1"/>
  <c r="CY57" i="8" s="1"/>
  <c r="BU57" i="8" s="1"/>
  <c r="CF57" i="8" s="1"/>
  <c r="BS182" i="8"/>
  <c r="CD182" i="8" s="1"/>
  <c r="CN182" i="8" s="1"/>
  <c r="CX182" i="8" s="1"/>
  <c r="BS39" i="8"/>
  <c r="CD39" i="8" s="1"/>
  <c r="CN39" i="8" s="1"/>
  <c r="CX39" i="8" s="1"/>
  <c r="CD193" i="8"/>
  <c r="CN193" i="8" s="1"/>
  <c r="CX193" i="8" s="1"/>
  <c r="BT193" i="8" s="1"/>
  <c r="BT135" i="8"/>
  <c r="CE135" i="8" s="1"/>
  <c r="CO135" i="8" s="1"/>
  <c r="CY135" i="8" s="1"/>
  <c r="BS154" i="8"/>
  <c r="CD154" i="8" s="1"/>
  <c r="CN154" i="8" s="1"/>
  <c r="CX154" i="8" s="1"/>
  <c r="BT154" i="8" s="1"/>
  <c r="BS72" i="8"/>
  <c r="CD72" i="8" s="1"/>
  <c r="CN72" i="8" s="1"/>
  <c r="CX72" i="8" s="1"/>
  <c r="CD143" i="8"/>
  <c r="CN143" i="8" s="1"/>
  <c r="CX143" i="8" s="1"/>
  <c r="BT92" i="8"/>
  <c r="CE92" i="8" s="1"/>
  <c r="CO92" i="8" s="1"/>
  <c r="CY92" i="8" s="1"/>
  <c r="BU92" i="8" s="1"/>
  <c r="CF92" i="8" s="1"/>
  <c r="BT152" i="8"/>
  <c r="CE152" i="8" s="1"/>
  <c r="CO152" i="8" s="1"/>
  <c r="CY152" i="8" s="1"/>
  <c r="BU152" i="8" s="1"/>
  <c r="CF152" i="8" s="1"/>
  <c r="BT158" i="8"/>
  <c r="CE158" i="8" s="1"/>
  <c r="CO158" i="8" s="1"/>
  <c r="CY158" i="8" s="1"/>
  <c r="BT65" i="8"/>
  <c r="CE65" i="8" s="1"/>
  <c r="CO65" i="8" s="1"/>
  <c r="CY65" i="8" s="1"/>
  <c r="BS93" i="8"/>
  <c r="CD93" i="8" s="1"/>
  <c r="CN93" i="8" s="1"/>
  <c r="CX93" i="8" s="1"/>
  <c r="BT93" i="8" s="1"/>
  <c r="CE93" i="8" s="1"/>
  <c r="BS170" i="8"/>
  <c r="CD170" i="8" s="1"/>
  <c r="CN170" i="8" s="1"/>
  <c r="CX170" i="8" s="1"/>
  <c r="CO88" i="8"/>
  <c r="CY88" i="8" s="1"/>
  <c r="BU88" i="8" s="1"/>
  <c r="CF88" i="8" s="1"/>
  <c r="CD96" i="8"/>
  <c r="CN96" i="8" s="1"/>
  <c r="CX96" i="8" s="1"/>
  <c r="BT96" i="8" s="1"/>
  <c r="CE96" i="8" s="1"/>
  <c r="CD67" i="8"/>
  <c r="CN67" i="8" s="1"/>
  <c r="CX67" i="8" s="1"/>
  <c r="CN133" i="8"/>
  <c r="CX133" i="8" s="1"/>
  <c r="BT133" i="8" s="1"/>
  <c r="BS153" i="8"/>
  <c r="CD153" i="8" s="1"/>
  <c r="CN153" i="8" s="1"/>
  <c r="CX153" i="8" s="1"/>
  <c r="BS102" i="8"/>
  <c r="CD102" i="8" s="1"/>
  <c r="CN102" i="8" s="1"/>
  <c r="CX102" i="8" s="1"/>
  <c r="CD141" i="8"/>
  <c r="CN141" i="8" s="1"/>
  <c r="CX141" i="8" s="1"/>
  <c r="CD156" i="8"/>
  <c r="CN156" i="8" s="1"/>
  <c r="CX156" i="8" s="1"/>
  <c r="CD189" i="8"/>
  <c r="CN189" i="8" s="1"/>
  <c r="CX189" i="8" s="1"/>
  <c r="CD51" i="8"/>
  <c r="CN51" i="8" s="1"/>
  <c r="CX51" i="8" s="1"/>
  <c r="CD120" i="8"/>
  <c r="CN120" i="8" s="1"/>
  <c r="CX120" i="8" s="1"/>
  <c r="BS37" i="8"/>
  <c r="CD37" i="8" s="1"/>
  <c r="CN37" i="8" s="1"/>
  <c r="CX37" i="8" s="1"/>
  <c r="CO185" i="8"/>
  <c r="CY185" i="8" s="1"/>
  <c r="BU185" i="8" s="1"/>
  <c r="CF185" i="8" s="1"/>
  <c r="CD83" i="8"/>
  <c r="CN83" i="8" s="1"/>
  <c r="CX83" i="8" s="1"/>
  <c r="BT83" i="8" s="1"/>
  <c r="CE83" i="8" s="1"/>
  <c r="CD124" i="8"/>
  <c r="CN124" i="8" s="1"/>
  <c r="CX124" i="8" s="1"/>
  <c r="CD151" i="8"/>
  <c r="CN151" i="8" s="1"/>
  <c r="CX151" i="8" s="1"/>
  <c r="CD90" i="8"/>
  <c r="CN90" i="8" s="1"/>
  <c r="CX90" i="8" s="1"/>
  <c r="CD75" i="8"/>
  <c r="CN75" i="8" s="1"/>
  <c r="CX75" i="8" s="1"/>
  <c r="CD63" i="8"/>
  <c r="CN63" i="8" s="1"/>
  <c r="CX63" i="8" s="1"/>
  <c r="BT63" i="8" s="1"/>
  <c r="BS139" i="8"/>
  <c r="CD139" i="8" s="1"/>
  <c r="CN139" i="8" s="1"/>
  <c r="CX139" i="8" s="1"/>
  <c r="CD183" i="8"/>
  <c r="CN183" i="8" s="1"/>
  <c r="CX183" i="8" s="1"/>
  <c r="CE107" i="8"/>
  <c r="CO107" i="8" s="1"/>
  <c r="CY107" i="8" s="1"/>
  <c r="BU107" i="8" s="1"/>
  <c r="CD49" i="8"/>
  <c r="CN49" i="8" s="1"/>
  <c r="CX49" i="8" s="1"/>
  <c r="CD70" i="8"/>
  <c r="CN70" i="8" s="1"/>
  <c r="CX70" i="8" s="1"/>
  <c r="CD160" i="8"/>
  <c r="CN160" i="8" s="1"/>
  <c r="CX160" i="8" s="1"/>
  <c r="CD181" i="8"/>
  <c r="CN181" i="8" s="1"/>
  <c r="CX181" i="8" s="1"/>
  <c r="CO145" i="8"/>
  <c r="CY145" i="8" s="1"/>
  <c r="BU145" i="8" s="1"/>
  <c r="CF145" i="8" s="1"/>
  <c r="CO87" i="8"/>
  <c r="CY87" i="8" s="1"/>
  <c r="BU87" i="8" s="1"/>
  <c r="CF87" i="8" s="1"/>
  <c r="CO46" i="8"/>
  <c r="CY46" i="8" s="1"/>
  <c r="BU46" i="8" s="1"/>
  <c r="CF46" i="8" s="1"/>
  <c r="CO44" i="8"/>
  <c r="CY44" i="8" s="1"/>
  <c r="BU44" i="8" s="1"/>
  <c r="CF44" i="8" s="1"/>
  <c r="CP55" i="8"/>
  <c r="CZ55" i="8" s="1"/>
  <c r="BV55" i="8" s="1"/>
  <c r="CG55" i="8" s="1"/>
  <c r="CP43" i="8"/>
  <c r="CZ43" i="8" s="1"/>
  <c r="BV43" i="8" s="1"/>
  <c r="CG43" i="8" s="1"/>
  <c r="CO165" i="8"/>
  <c r="CY165" i="8" s="1"/>
  <c r="BU165" i="8" s="1"/>
  <c r="CF165" i="8" s="1"/>
  <c r="CO29" i="8"/>
  <c r="CY29" i="8" s="1"/>
  <c r="BU29" i="8" s="1"/>
  <c r="CF29" i="8" s="1"/>
  <c r="CO194" i="8"/>
  <c r="CY194" i="8" s="1"/>
  <c r="BU194" i="8" s="1"/>
  <c r="CF194" i="8" s="1"/>
  <c r="CO50" i="8"/>
  <c r="CY50" i="8" s="1"/>
  <c r="BU50" i="8" s="1"/>
  <c r="CF50" i="8" s="1"/>
  <c r="CP166" i="8"/>
  <c r="CZ166" i="8" s="1"/>
  <c r="BV166" i="8" s="1"/>
  <c r="CG166" i="8" s="1"/>
  <c r="CO91" i="8"/>
  <c r="CY91" i="8" s="1"/>
  <c r="BU91" i="8" s="1"/>
  <c r="CF91" i="8" s="1"/>
  <c r="CO184" i="8"/>
  <c r="CY184" i="8" s="1"/>
  <c r="BU184" i="8" s="1"/>
  <c r="CF184" i="8" s="1"/>
  <c r="CO129" i="8"/>
  <c r="CY129" i="8" s="1"/>
  <c r="BU129" i="8" s="1"/>
  <c r="CF129" i="8" s="1"/>
  <c r="CO116" i="8"/>
  <c r="CY116" i="8" s="1"/>
  <c r="CG170" i="6"/>
  <c r="CQ170" i="6" s="1"/>
  <c r="BM170" i="6" s="1"/>
  <c r="BX170" i="6" s="1"/>
  <c r="CH170" i="6" s="1"/>
  <c r="CR170" i="6" s="1"/>
  <c r="BL70" i="6"/>
  <c r="BW70" i="6" s="1"/>
  <c r="CG70" i="6" s="1"/>
  <c r="CQ70" i="6" s="1"/>
  <c r="CP157" i="6"/>
  <c r="CP28" i="6"/>
  <c r="BL28" i="6" s="1"/>
  <c r="BW28" i="6" s="1"/>
  <c r="CG28" i="6" s="1"/>
  <c r="CQ28" i="6" s="1"/>
  <c r="CP195" i="6"/>
  <c r="BL195" i="6" s="1"/>
  <c r="BW195" i="6" s="1"/>
  <c r="CQ66" i="6"/>
  <c r="BM66" i="6" s="1"/>
  <c r="BX66" i="6" s="1"/>
  <c r="CH66" i="6" s="1"/>
  <c r="CR66" i="6" s="1"/>
  <c r="BL187" i="6"/>
  <c r="BW187" i="6" s="1"/>
  <c r="CG187" i="6" s="1"/>
  <c r="CQ187" i="6" s="1"/>
  <c r="BM112" i="6"/>
  <c r="BX112" i="6" s="1"/>
  <c r="CH112" i="6"/>
  <c r="CR112" i="6" s="1"/>
  <c r="BM41" i="6"/>
  <c r="BX41" i="6" s="1"/>
  <c r="CH41" i="6" s="1"/>
  <c r="CR41" i="6" s="1"/>
  <c r="CP191" i="6"/>
  <c r="BL191" i="6" s="1"/>
  <c r="BW191" i="6" s="1"/>
  <c r="CG191" i="6" s="1"/>
  <c r="BL108" i="6"/>
  <c r="BW108" i="6" s="1"/>
  <c r="CG108" i="6" s="1"/>
  <c r="CQ108" i="6" s="1"/>
  <c r="BM108" i="6" s="1"/>
  <c r="BX108" i="6" s="1"/>
  <c r="CH108" i="6" s="1"/>
  <c r="CR108" i="6" s="1"/>
  <c r="CP55" i="6"/>
  <c r="BL55" i="6" s="1"/>
  <c r="BW55" i="6" s="1"/>
  <c r="CG55" i="6" s="1"/>
  <c r="CQ55" i="6" s="1"/>
  <c r="CP105" i="6"/>
  <c r="BL105" i="6" s="1"/>
  <c r="BW105" i="6" s="1"/>
  <c r="CQ96" i="6"/>
  <c r="BM96" i="6" s="1"/>
  <c r="BX96" i="6" s="1"/>
  <c r="CH96" i="6" s="1"/>
  <c r="CR96" i="6" s="1"/>
  <c r="CO161" i="6"/>
  <c r="BK161" i="6" s="1"/>
  <c r="BV161" i="6" s="1"/>
  <c r="CF161" i="6" s="1"/>
  <c r="CP161" i="6" s="1"/>
  <c r="BL161" i="6" s="1"/>
  <c r="BW161" i="6" s="1"/>
  <c r="CG161" i="6" s="1"/>
  <c r="CQ161" i="6" s="1"/>
  <c r="CF91" i="6"/>
  <c r="CP91" i="6" s="1"/>
  <c r="BL91" i="6" s="1"/>
  <c r="BW91" i="6" s="1"/>
  <c r="CG91" i="6" s="1"/>
  <c r="CQ91" i="6" s="1"/>
  <c r="CF71" i="6"/>
  <c r="CP71" i="6" s="1"/>
  <c r="BL71" i="6" s="1"/>
  <c r="BW71" i="6" s="1"/>
  <c r="CG71" i="6" s="1"/>
  <c r="CQ71" i="6" s="1"/>
  <c r="CO167" i="6"/>
  <c r="BK167" i="6" s="1"/>
  <c r="BV167" i="6" s="1"/>
  <c r="CF167" i="6" s="1"/>
  <c r="CP173" i="6"/>
  <c r="BL173" i="6" s="1"/>
  <c r="BW173" i="6" s="1"/>
  <c r="CG173" i="6" s="1"/>
  <c r="CQ173" i="6" s="1"/>
  <c r="CP129" i="6"/>
  <c r="BL129" i="6" s="1"/>
  <c r="BW129" i="6" s="1"/>
  <c r="CG129" i="6" s="1"/>
  <c r="CQ129" i="6" s="1"/>
  <c r="CP171" i="6"/>
  <c r="BL171" i="6" s="1"/>
  <c r="BW171" i="6" s="1"/>
  <c r="CP63" i="6"/>
  <c r="BL63" i="6" s="1"/>
  <c r="BW63" i="6" s="1"/>
  <c r="CG63" i="6" s="1"/>
  <c r="CQ63" i="6" s="1"/>
  <c r="BM63" i="6" s="1"/>
  <c r="BX63" i="6" s="1"/>
  <c r="CH63" i="6" s="1"/>
  <c r="CR63" i="6" s="1"/>
  <c r="CO117" i="6"/>
  <c r="BK117" i="6" s="1"/>
  <c r="BV117" i="6" s="1"/>
  <c r="CF117" i="6" s="1"/>
  <c r="CP117" i="6" s="1"/>
  <c r="BL117" i="6" s="1"/>
  <c r="BW117" i="6" s="1"/>
  <c r="BK51" i="6"/>
  <c r="BV51" i="6" s="1"/>
  <c r="CF51" i="6" s="1"/>
  <c r="CP51" i="6" s="1"/>
  <c r="BL51" i="6" s="1"/>
  <c r="BW51" i="6" s="1"/>
  <c r="CG51" i="6" s="1"/>
  <c r="CQ51" i="6" s="1"/>
  <c r="CP111" i="6"/>
  <c r="BL111" i="6" s="1"/>
  <c r="BW111" i="6" s="1"/>
  <c r="CG111" i="6" s="1"/>
  <c r="CQ111" i="6" s="1"/>
  <c r="BM111" i="6" s="1"/>
  <c r="BX111" i="6" s="1"/>
  <c r="CH111" i="6" s="1"/>
  <c r="CR111" i="6" s="1"/>
  <c r="BL35" i="6"/>
  <c r="BW35" i="6" s="1"/>
  <c r="CG35" i="6" s="1"/>
  <c r="CQ35" i="6" s="1"/>
  <c r="BM35" i="6" s="1"/>
  <c r="BX35" i="6" s="1"/>
  <c r="CH35" i="6" s="1"/>
  <c r="CR35" i="6" s="1"/>
  <c r="BK60" i="6"/>
  <c r="BV60" i="6" s="1"/>
  <c r="CF60" i="6" s="1"/>
  <c r="CP60" i="6" s="1"/>
  <c r="BL60" i="6" s="1"/>
  <c r="BW60" i="6" s="1"/>
  <c r="CG60" i="6" s="1"/>
  <c r="CQ60" i="6" s="1"/>
  <c r="CO153" i="6"/>
  <c r="BK153" i="6" s="1"/>
  <c r="BV153" i="6" s="1"/>
  <c r="CF153" i="6" s="1"/>
  <c r="CO155" i="6"/>
  <c r="BK155" i="6" s="1"/>
  <c r="BV155" i="6" s="1"/>
  <c r="CF155" i="6" s="1"/>
  <c r="BL175" i="6"/>
  <c r="BW175" i="6" s="1"/>
  <c r="CG175" i="6" s="1"/>
  <c r="CQ175" i="6" s="1"/>
  <c r="BM175" i="6" s="1"/>
  <c r="BX175" i="6" s="1"/>
  <c r="CH175" i="6" s="1"/>
  <c r="CR175" i="6" s="1"/>
  <c r="CP119" i="6"/>
  <c r="BL119" i="6" s="1"/>
  <c r="BW119" i="6" s="1"/>
  <c r="CG119" i="6" s="1"/>
  <c r="CQ119" i="6" s="1"/>
  <c r="BM119" i="6" s="1"/>
  <c r="BX119" i="6" s="1"/>
  <c r="CH119" i="6" s="1"/>
  <c r="CR119" i="6" s="1"/>
  <c r="BM64" i="6"/>
  <c r="BX64" i="6" s="1"/>
  <c r="CH64" i="6" s="1"/>
  <c r="CR64" i="6" s="1"/>
  <c r="BK68" i="6"/>
  <c r="BV68" i="6" s="1"/>
  <c r="CF68" i="6" s="1"/>
  <c r="BM86" i="6"/>
  <c r="BX86" i="6" s="1"/>
  <c r="CH86" i="6" s="1"/>
  <c r="CR86" i="6" s="1"/>
  <c r="BL176" i="6"/>
  <c r="BW176" i="6" s="1"/>
  <c r="CG176" i="6" s="1"/>
  <c r="BL138" i="6"/>
  <c r="BW138" i="6" s="1"/>
  <c r="CG138" i="6" s="1"/>
  <c r="CQ138" i="6" s="1"/>
  <c r="BL56" i="6"/>
  <c r="BW56" i="6" s="1"/>
  <c r="BL109" i="6"/>
  <c r="BW109" i="6" s="1"/>
  <c r="CG109" i="6" s="1"/>
  <c r="CQ109" i="6" s="1"/>
  <c r="BL76" i="6"/>
  <c r="BW76" i="6" s="1"/>
  <c r="CG76" i="6" s="1"/>
  <c r="CQ76" i="6" s="1"/>
  <c r="BM93" i="6"/>
  <c r="BX93" i="6" s="1"/>
  <c r="CH93" i="6" s="1"/>
  <c r="CR93" i="6" s="1"/>
  <c r="BM172" i="6"/>
  <c r="BX172" i="6" s="1"/>
  <c r="CH172" i="6" s="1"/>
  <c r="CR172" i="6" s="1"/>
  <c r="BM33" i="6"/>
  <c r="BX33" i="6" s="1"/>
  <c r="CH33" i="6" s="1"/>
  <c r="CR33" i="6" s="1"/>
  <c r="BL163" i="6"/>
  <c r="BW163" i="6" s="1"/>
  <c r="CG163" i="6" s="1"/>
  <c r="CQ163" i="6" s="1"/>
  <c r="BL31" i="6"/>
  <c r="BW31" i="6" s="1"/>
  <c r="CG31" i="6" s="1"/>
  <c r="CQ31" i="6" s="1"/>
  <c r="BL52" i="6"/>
  <c r="BW52" i="6" s="1"/>
  <c r="BM67" i="6"/>
  <c r="BX67" i="6" s="1"/>
  <c r="CH67" i="6" s="1"/>
  <c r="CR67" i="6" s="1"/>
  <c r="BM114" i="6"/>
  <c r="BX114" i="6" s="1"/>
  <c r="CH114" i="6" s="1"/>
  <c r="CR114" i="6" s="1"/>
  <c r="BM53" i="6"/>
  <c r="BX53" i="6" s="1"/>
  <c r="CH53" i="6" s="1"/>
  <c r="CR53" i="6" s="1"/>
  <c r="BM145" i="6"/>
  <c r="BX145" i="6" s="1"/>
  <c r="CH145" i="6" s="1"/>
  <c r="CR145" i="6" s="1"/>
  <c r="BL106" i="6"/>
  <c r="BW106" i="6" s="1"/>
  <c r="BM107" i="6"/>
  <c r="BX107" i="6" s="1"/>
  <c r="CH107" i="6" s="1"/>
  <c r="CR107" i="6" s="1"/>
  <c r="BL99" i="6"/>
  <c r="BW99" i="6" s="1"/>
  <c r="CG99" i="6" s="1"/>
  <c r="CQ99" i="6" s="1"/>
  <c r="BL120" i="6"/>
  <c r="BW120" i="6" s="1"/>
  <c r="CG120" i="6" s="1"/>
  <c r="CQ120" i="6" s="1"/>
  <c r="BM139" i="6"/>
  <c r="BX139" i="6" s="1"/>
  <c r="CH139" i="6" s="1"/>
  <c r="CR139" i="6" s="1"/>
  <c r="BL77" i="6"/>
  <c r="BW77" i="6" s="1"/>
  <c r="CG77" i="6" s="1"/>
  <c r="CQ77" i="6" s="1"/>
  <c r="BL169" i="6"/>
  <c r="BW169" i="6" s="1"/>
  <c r="CG169" i="6" s="1"/>
  <c r="CQ169" i="6" s="1"/>
  <c r="BM81" i="6"/>
  <c r="BX81" i="6" s="1"/>
  <c r="BL162" i="6"/>
  <c r="BW162" i="6" s="1"/>
  <c r="CG162" i="6" s="1"/>
  <c r="CQ162" i="6" s="1"/>
  <c r="BL134" i="6"/>
  <c r="BW134" i="6" s="1"/>
  <c r="CG134" i="6" s="1"/>
  <c r="CQ134" i="6" s="1"/>
  <c r="BL128" i="6"/>
  <c r="BW128" i="6" s="1"/>
  <c r="CG128" i="6" s="1"/>
  <c r="CQ128" i="6" s="1"/>
  <c r="BL94" i="6"/>
  <c r="BW94" i="6" s="1"/>
  <c r="CG94" i="6" s="1"/>
  <c r="CQ94" i="6" s="1"/>
  <c r="BL46" i="6"/>
  <c r="BW46" i="6" s="1"/>
  <c r="CG46" i="6" s="1"/>
  <c r="CQ46" i="6" s="1"/>
  <c r="BL133" i="6"/>
  <c r="BW133" i="6" s="1"/>
  <c r="CG133" i="6" s="1"/>
  <c r="CQ133" i="6" s="1"/>
  <c r="BL160" i="6"/>
  <c r="CF144" i="6"/>
  <c r="CP144" i="6" s="1"/>
  <c r="BM125" i="6"/>
  <c r="BX125" i="6" s="1"/>
  <c r="CH125" i="6" s="1"/>
  <c r="CR125" i="6" s="1"/>
  <c r="BM49" i="6"/>
  <c r="BX49" i="6" s="1"/>
  <c r="CH49" i="6" s="1"/>
  <c r="CR49" i="6" s="1"/>
  <c r="BL79" i="6"/>
  <c r="BW79" i="6" s="1"/>
  <c r="CG79" i="6" s="1"/>
  <c r="CQ79" i="6" s="1"/>
  <c r="BM146" i="6"/>
  <c r="BX146" i="6" s="1"/>
  <c r="CH146" i="6" s="1"/>
  <c r="CR146" i="6" s="1"/>
  <c r="CF65" i="6"/>
  <c r="CP65" i="6" s="1"/>
  <c r="BL141" i="6"/>
  <c r="BW141" i="6" s="1"/>
  <c r="CG141" i="6" s="1"/>
  <c r="CQ141" i="6" s="1"/>
  <c r="BL166" i="6"/>
  <c r="BW166" i="6" s="1"/>
  <c r="CG166" i="6" s="1"/>
  <c r="CQ166" i="6" s="1"/>
  <c r="BM110" i="6"/>
  <c r="BX110" i="6" s="1"/>
  <c r="CH110" i="6" s="1"/>
  <c r="CR110" i="6" s="1"/>
  <c r="BL137" i="6"/>
  <c r="BW137" i="6" s="1"/>
  <c r="CG137" i="6" s="1"/>
  <c r="CQ137" i="6" s="1"/>
  <c r="BL192" i="6"/>
  <c r="BW192" i="6" s="1"/>
  <c r="CG192" i="6" s="1"/>
  <c r="CQ192" i="6" s="1"/>
  <c r="CF184" i="6"/>
  <c r="CP184" i="6" s="1"/>
  <c r="BM34" i="6"/>
  <c r="BX34" i="6" s="1"/>
  <c r="CH34" i="6" s="1"/>
  <c r="CR34" i="6" s="1"/>
  <c r="BM123" i="6"/>
  <c r="BX123" i="6" s="1"/>
  <c r="CH123" i="6" s="1"/>
  <c r="CR123" i="6" s="1"/>
  <c r="CG186" i="6"/>
  <c r="CQ186" i="6" s="1"/>
  <c r="BM158" i="6"/>
  <c r="BX158" i="6" s="1"/>
  <c r="CH158" i="6" s="1"/>
  <c r="CR158" i="6" s="1"/>
  <c r="BM29" i="6"/>
  <c r="BX29" i="6" s="1"/>
  <c r="CH29" i="6" s="1"/>
  <c r="CR29" i="6" s="1"/>
  <c r="CF58" i="6"/>
  <c r="CP58" i="6" s="1"/>
  <c r="BM90" i="6"/>
  <c r="BX90" i="6" s="1"/>
  <c r="CH90" i="6" s="1"/>
  <c r="CR90" i="6" s="1"/>
  <c r="CH148" i="6"/>
  <c r="CR148" i="6" s="1"/>
  <c r="CF102" i="6"/>
  <c r="CP102" i="6" s="1"/>
  <c r="BL48" i="6"/>
  <c r="BW48" i="6" s="1"/>
  <c r="CG48" i="6" s="1"/>
  <c r="CQ48" i="6" s="1"/>
  <c r="BL142" i="6"/>
  <c r="BW142" i="6" s="1"/>
  <c r="CG142" i="6" s="1"/>
  <c r="CQ142" i="6" s="1"/>
  <c r="BM147" i="6"/>
  <c r="BX147" i="6" s="1"/>
  <c r="CH147" i="6" s="1"/>
  <c r="CR147" i="6" s="1"/>
  <c r="BM143" i="6"/>
  <c r="BX143" i="6" s="1"/>
  <c r="CH143" i="6" s="1"/>
  <c r="CR143" i="6" s="1"/>
  <c r="BL159" i="6"/>
  <c r="BW159" i="6" s="1"/>
  <c r="CG159" i="6" s="1"/>
  <c r="CQ159" i="6" s="1"/>
  <c r="CF40" i="6"/>
  <c r="CP40" i="6" s="1"/>
  <c r="BM149" i="6"/>
  <c r="BX149" i="6" s="1"/>
  <c r="CH149" i="6" s="1"/>
  <c r="CR149" i="6" s="1"/>
  <c r="CG83" i="6"/>
  <c r="CQ83" i="6" s="1"/>
  <c r="BM47" i="6"/>
  <c r="BX47" i="6" s="1"/>
  <c r="CH47" i="6" s="1"/>
  <c r="CR47" i="6" s="1"/>
  <c r="CG182" i="6"/>
  <c r="CQ182" i="6" s="1"/>
  <c r="CF39" i="6"/>
  <c r="CP39" i="6" s="1"/>
  <c r="CF127" i="6"/>
  <c r="CP127" i="6" s="1"/>
  <c r="BL178" i="6"/>
  <c r="BW178" i="6" s="1"/>
  <c r="CG168" i="6"/>
  <c r="CQ168" i="6" s="1"/>
  <c r="CH181" i="6"/>
  <c r="CR181" i="6" s="1"/>
  <c r="BL30" i="6"/>
  <c r="BW30" i="6" s="1"/>
  <c r="CG30" i="6" s="1"/>
  <c r="CQ30" i="6" s="1"/>
  <c r="CH82" i="6"/>
  <c r="CR82" i="6" s="1"/>
  <c r="CG194" i="6"/>
  <c r="CQ194" i="6" s="1"/>
  <c r="CG132" i="6"/>
  <c r="CQ132" i="6" s="1"/>
  <c r="BL115" i="6"/>
  <c r="BW115" i="6" s="1"/>
  <c r="CG115" i="6" s="1"/>
  <c r="CQ115" i="6" s="1"/>
  <c r="CG135" i="6"/>
  <c r="CQ135" i="6" s="1"/>
  <c r="BM98" i="6"/>
  <c r="BX98" i="6" s="1"/>
  <c r="BV164" i="6"/>
  <c r="BV69" i="6"/>
  <c r="BV101" i="6"/>
  <c r="BW44" i="6"/>
  <c r="CG44" i="6" s="1"/>
  <c r="CQ44" i="6" s="1"/>
  <c r="BV50" i="6"/>
  <c r="BV38" i="6"/>
  <c r="BV190" i="6"/>
  <c r="BV188" i="6"/>
  <c r="BV85" i="6"/>
  <c r="BM45" i="6"/>
  <c r="BX45" i="6" s="1"/>
  <c r="CH45" i="6" s="1"/>
  <c r="CR45" i="6" s="1"/>
  <c r="BW36" i="6"/>
  <c r="BW160" i="6"/>
  <c r="CG160" i="6" s="1"/>
  <c r="CQ160" i="6" s="1"/>
  <c r="BL180" i="6"/>
  <c r="BW180" i="6" s="1"/>
  <c r="BF27" i="6"/>
  <c r="BQ27" i="6" s="1"/>
  <c r="CA27" i="6" s="1"/>
  <c r="CK27" i="6" s="1"/>
  <c r="BZ17" i="6"/>
  <c r="AZ27" i="6"/>
  <c r="AY17" i="6"/>
  <c r="CP35" i="8" l="1"/>
  <c r="CZ35" i="8" s="1"/>
  <c r="BV35" i="8" s="1"/>
  <c r="CG35" i="8" s="1"/>
  <c r="CO162" i="8"/>
  <c r="CY162" i="8" s="1"/>
  <c r="BU162" i="8" s="1"/>
  <c r="CF162" i="8" s="1"/>
  <c r="CO64" i="8"/>
  <c r="CY64" i="8" s="1"/>
  <c r="BU64" i="8" s="1"/>
  <c r="CF64" i="8" s="1"/>
  <c r="CO53" i="8"/>
  <c r="CY53" i="8" s="1"/>
  <c r="BU53" i="8" s="1"/>
  <c r="CF53" i="8" s="1"/>
  <c r="CO177" i="8"/>
  <c r="CY177" i="8" s="1"/>
  <c r="BU177" i="8" s="1"/>
  <c r="CF177" i="8" s="1"/>
  <c r="CP121" i="8"/>
  <c r="CZ121" i="8" s="1"/>
  <c r="BV121" i="8" s="1"/>
  <c r="CG121" i="8" s="1"/>
  <c r="CQ98" i="8"/>
  <c r="DA98" i="8" s="1"/>
  <c r="BW98" i="8" s="1"/>
  <c r="CH98" i="8" s="1"/>
  <c r="CO150" i="8"/>
  <c r="CY150" i="8" s="1"/>
  <c r="BU150" i="8" s="1"/>
  <c r="CF150" i="8" s="1"/>
  <c r="CO163" i="8"/>
  <c r="CY163" i="8" s="1"/>
  <c r="BU163" i="8" s="1"/>
  <c r="CF163" i="8" s="1"/>
  <c r="CP60" i="8"/>
  <c r="CZ60" i="8" s="1"/>
  <c r="BV60" i="8" s="1"/>
  <c r="CG60" i="8" s="1"/>
  <c r="CO103" i="8"/>
  <c r="CY103" i="8" s="1"/>
  <c r="BU103" i="8" s="1"/>
  <c r="CF103" i="8" s="1"/>
  <c r="CP157" i="8"/>
  <c r="CZ157" i="8" s="1"/>
  <c r="BV157" i="8" s="1"/>
  <c r="CG157" i="8" s="1"/>
  <c r="CP36" i="8"/>
  <c r="CZ36" i="8" s="1"/>
  <c r="BV36" i="8" s="1"/>
  <c r="CG36" i="8" s="1"/>
  <c r="CO30" i="8"/>
  <c r="CY30" i="8" s="1"/>
  <c r="BU30" i="8" s="1"/>
  <c r="CF30" i="8" s="1"/>
  <c r="CO173" i="8"/>
  <c r="CY173" i="8" s="1"/>
  <c r="BU173" i="8" s="1"/>
  <c r="CF173" i="8" s="1"/>
  <c r="CO110" i="8"/>
  <c r="CY110" i="8" s="1"/>
  <c r="BU110" i="8" s="1"/>
  <c r="CF110" i="8" s="1"/>
  <c r="CP144" i="8"/>
  <c r="CZ144" i="8" s="1"/>
  <c r="BV144" i="8" s="1"/>
  <c r="CG144" i="8" s="1"/>
  <c r="CO187" i="8"/>
  <c r="CY187" i="8" s="1"/>
  <c r="BU187" i="8" s="1"/>
  <c r="CF187" i="8" s="1"/>
  <c r="CO171" i="8"/>
  <c r="CY171" i="8" s="1"/>
  <c r="BU171" i="8" s="1"/>
  <c r="CF171" i="8" s="1"/>
  <c r="F63" i="2"/>
  <c r="F65" i="2" s="1"/>
  <c r="CP68" i="8"/>
  <c r="CZ68" i="8" s="1"/>
  <c r="BV68" i="8" s="1"/>
  <c r="CG68" i="8" s="1"/>
  <c r="CO28" i="8"/>
  <c r="CY28" i="8" s="1"/>
  <c r="BU28" i="8" s="1"/>
  <c r="CF28" i="8" s="1"/>
  <c r="BU69" i="8"/>
  <c r="CF69" i="8" s="1"/>
  <c r="CP69" i="8" s="1"/>
  <c r="CZ69" i="8" s="1"/>
  <c r="CO190" i="8"/>
  <c r="CY190" i="8" s="1"/>
  <c r="BU190" i="8" s="1"/>
  <c r="CF190" i="8" s="1"/>
  <c r="CO175" i="8"/>
  <c r="CY175" i="8" s="1"/>
  <c r="BU175" i="8" s="1"/>
  <c r="CF175" i="8" s="1"/>
  <c r="CP62" i="8"/>
  <c r="CZ62" i="8" s="1"/>
  <c r="BV62" i="8" s="1"/>
  <c r="CG62" i="8" s="1"/>
  <c r="CO38" i="8"/>
  <c r="CY38" i="8" s="1"/>
  <c r="BU38" i="8" s="1"/>
  <c r="CF38" i="8" s="1"/>
  <c r="CQ54" i="8"/>
  <c r="DA54" i="8" s="1"/>
  <c r="BW54" i="8" s="1"/>
  <c r="CH54" i="8" s="1"/>
  <c r="BU77" i="8"/>
  <c r="CF77" i="8" s="1"/>
  <c r="CP77" i="8" s="1"/>
  <c r="CZ77" i="8" s="1"/>
  <c r="BV77" i="8" s="1"/>
  <c r="CG77" i="8" s="1"/>
  <c r="CO100" i="8"/>
  <c r="CY100" i="8" s="1"/>
  <c r="BU100" i="8" s="1"/>
  <c r="CF100" i="8" s="1"/>
  <c r="CQ101" i="8"/>
  <c r="DA101" i="8" s="1"/>
  <c r="BW101" i="8" s="1"/>
  <c r="CH101" i="8" s="1"/>
  <c r="CO123" i="8"/>
  <c r="CY123" i="8" s="1"/>
  <c r="BU123" i="8" s="1"/>
  <c r="CF123" i="8" s="1"/>
  <c r="CP117" i="8"/>
  <c r="CZ117" i="8" s="1"/>
  <c r="BV117" i="8" s="1"/>
  <c r="BU108" i="8"/>
  <c r="CF108" i="8" s="1"/>
  <c r="CP108" i="8" s="1"/>
  <c r="CZ108" i="8" s="1"/>
  <c r="BT66" i="8"/>
  <c r="CE66" i="8" s="1"/>
  <c r="CO66" i="8" s="1"/>
  <c r="CY66" i="8" s="1"/>
  <c r="BT138" i="8"/>
  <c r="CE138" i="8" s="1"/>
  <c r="CO138" i="8" s="1"/>
  <c r="CY138" i="8" s="1"/>
  <c r="BU138" i="8" s="1"/>
  <c r="CF138" i="8" s="1"/>
  <c r="CO31" i="8"/>
  <c r="CY31" i="8" s="1"/>
  <c r="BU31" i="8" s="1"/>
  <c r="CP85" i="8"/>
  <c r="CZ85" i="8" s="1"/>
  <c r="BV85" i="8" s="1"/>
  <c r="CG85" i="8" s="1"/>
  <c r="CO122" i="8"/>
  <c r="CY122" i="8" s="1"/>
  <c r="BU122" i="8" s="1"/>
  <c r="CF122" i="8" s="1"/>
  <c r="CO42" i="8"/>
  <c r="CY42" i="8" s="1"/>
  <c r="BU42" i="8" s="1"/>
  <c r="CF42" i="8" s="1"/>
  <c r="CO40" i="8"/>
  <c r="CY40" i="8" s="1"/>
  <c r="BU40" i="8" s="1"/>
  <c r="CF40" i="8" s="1"/>
  <c r="CO76" i="8"/>
  <c r="CY76" i="8" s="1"/>
  <c r="BU76" i="8" s="1"/>
  <c r="CF76" i="8" s="1"/>
  <c r="CO73" i="8"/>
  <c r="CY73" i="8" s="1"/>
  <c r="BU73" i="8" s="1"/>
  <c r="CF73" i="8" s="1"/>
  <c r="CO191" i="8"/>
  <c r="CY191" i="8" s="1"/>
  <c r="BU191" i="8" s="1"/>
  <c r="CF191" i="8" s="1"/>
  <c r="BT58" i="8"/>
  <c r="CE58" i="8" s="1"/>
  <c r="CO58" i="8" s="1"/>
  <c r="CY58" i="8" s="1"/>
  <c r="BU56" i="8"/>
  <c r="CF56" i="8" s="1"/>
  <c r="CP56" i="8" s="1"/>
  <c r="CZ56" i="8" s="1"/>
  <c r="BU71" i="8"/>
  <c r="CF71" i="8" s="1"/>
  <c r="CP71" i="8" s="1"/>
  <c r="CZ71" i="8" s="1"/>
  <c r="BT128" i="8"/>
  <c r="CE128" i="8" s="1"/>
  <c r="CO128" i="8" s="1"/>
  <c r="CY128" i="8" s="1"/>
  <c r="CO132" i="8"/>
  <c r="CY132" i="8" s="1"/>
  <c r="BU132" i="8" s="1"/>
  <c r="CF132" i="8" s="1"/>
  <c r="CO89" i="8"/>
  <c r="CY89" i="8" s="1"/>
  <c r="BU89" i="8" s="1"/>
  <c r="CF89" i="8" s="1"/>
  <c r="CO136" i="8"/>
  <c r="CY136" i="8" s="1"/>
  <c r="BU136" i="8" s="1"/>
  <c r="CF136" i="8" s="1"/>
  <c r="CP185" i="8"/>
  <c r="CZ185" i="8" s="1"/>
  <c r="BV185" i="8" s="1"/>
  <c r="CG185" i="8" s="1"/>
  <c r="CP115" i="8"/>
  <c r="CZ115" i="8" s="1"/>
  <c r="BV115" i="8" s="1"/>
  <c r="CG115" i="8" s="1"/>
  <c r="CO161" i="8"/>
  <c r="CY161" i="8" s="1"/>
  <c r="BU161" i="8" s="1"/>
  <c r="CF161" i="8" s="1"/>
  <c r="CP79" i="8"/>
  <c r="CZ79" i="8" s="1"/>
  <c r="BV79" i="8" s="1"/>
  <c r="CG79" i="8" s="1"/>
  <c r="BU174" i="8"/>
  <c r="CF174" i="8" s="1"/>
  <c r="CP174" i="8" s="1"/>
  <c r="CZ174" i="8" s="1"/>
  <c r="BT99" i="8"/>
  <c r="CE99" i="8" s="1"/>
  <c r="CO99" i="8" s="1"/>
  <c r="CY99" i="8" s="1"/>
  <c r="BT106" i="8"/>
  <c r="CE106" i="8" s="1"/>
  <c r="CO106" i="8" s="1"/>
  <c r="CY106" i="8" s="1"/>
  <c r="BT112" i="8"/>
  <c r="CE112" i="8" s="1"/>
  <c r="CO112" i="8" s="1"/>
  <c r="CY112" i="8" s="1"/>
  <c r="BT164" i="8"/>
  <c r="CE164" i="8" s="1"/>
  <c r="CO164" i="8" s="1"/>
  <c r="CY164" i="8" s="1"/>
  <c r="BU195" i="8"/>
  <c r="CF195" i="8" s="1"/>
  <c r="CP195" i="8" s="1"/>
  <c r="CZ195" i="8" s="1"/>
  <c r="BV195" i="8" s="1"/>
  <c r="CG195" i="8" s="1"/>
  <c r="BU33" i="8"/>
  <c r="CF33" i="8" s="1"/>
  <c r="CP33" i="8" s="1"/>
  <c r="CZ33" i="8" s="1"/>
  <c r="BT34" i="8"/>
  <c r="CE34" i="8" s="1"/>
  <c r="CO34" i="8" s="1"/>
  <c r="CY34" i="8" s="1"/>
  <c r="BU34" i="8" s="1"/>
  <c r="CF34" i="8" s="1"/>
  <c r="BU65" i="8"/>
  <c r="CF65" i="8" s="1"/>
  <c r="CP65" i="8" s="1"/>
  <c r="CZ65" i="8" s="1"/>
  <c r="BT125" i="8"/>
  <c r="CE125" i="8" s="1"/>
  <c r="CO125" i="8" s="1"/>
  <c r="CY125" i="8" s="1"/>
  <c r="CP61" i="8"/>
  <c r="CZ61" i="8" s="1"/>
  <c r="BV61" i="8" s="1"/>
  <c r="CG61" i="8" s="1"/>
  <c r="CO172" i="8"/>
  <c r="CY172" i="8" s="1"/>
  <c r="BU172" i="8" s="1"/>
  <c r="CF172" i="8" s="1"/>
  <c r="CO119" i="8"/>
  <c r="CY119" i="8" s="1"/>
  <c r="BU119" i="8" s="1"/>
  <c r="CF119" i="8" s="1"/>
  <c r="CO41" i="8"/>
  <c r="CY41" i="8" s="1"/>
  <c r="BU41" i="8" s="1"/>
  <c r="CF41" i="8" s="1"/>
  <c r="CP52" i="8"/>
  <c r="CZ52" i="8" s="1"/>
  <c r="BV52" i="8" s="1"/>
  <c r="CG52" i="8" s="1"/>
  <c r="CP131" i="8"/>
  <c r="CZ131" i="8" s="1"/>
  <c r="BV131" i="8" s="1"/>
  <c r="CG131" i="8" s="1"/>
  <c r="CO95" i="8"/>
  <c r="CY95" i="8" s="1"/>
  <c r="BU95" i="8" s="1"/>
  <c r="CF95" i="8" s="1"/>
  <c r="BT137" i="8"/>
  <c r="CE137" i="8" s="1"/>
  <c r="CO137" i="8" s="1"/>
  <c r="CY137" i="8" s="1"/>
  <c r="BT127" i="8"/>
  <c r="CE127" i="8" s="1"/>
  <c r="CO127" i="8" s="1"/>
  <c r="CY127" i="8" s="1"/>
  <c r="BU127" i="8" s="1"/>
  <c r="CF127" i="8" s="1"/>
  <c r="BT75" i="8"/>
  <c r="CE75" i="8" s="1"/>
  <c r="CO75" i="8" s="1"/>
  <c r="CY75" i="8" s="1"/>
  <c r="BU135" i="8"/>
  <c r="CF135" i="8" s="1"/>
  <c r="CP135" i="8" s="1"/>
  <c r="CZ135" i="8" s="1"/>
  <c r="BT82" i="8"/>
  <c r="CE82" i="8" s="1"/>
  <c r="CO82" i="8" s="1"/>
  <c r="CY82" i="8" s="1"/>
  <c r="BT84" i="8"/>
  <c r="CE84" i="8" s="1"/>
  <c r="CO84" i="8" s="1"/>
  <c r="CY84" i="8" s="1"/>
  <c r="BU80" i="8"/>
  <c r="CF80" i="8" s="1"/>
  <c r="CP80" i="8" s="1"/>
  <c r="CZ80" i="8" s="1"/>
  <c r="BV80" i="8" s="1"/>
  <c r="CG80" i="8" s="1"/>
  <c r="BU179" i="8"/>
  <c r="CF179" i="8" s="1"/>
  <c r="CP179" i="8" s="1"/>
  <c r="CZ179" i="8" s="1"/>
  <c r="BV179" i="8" s="1"/>
  <c r="CG179" i="8" s="1"/>
  <c r="BU155" i="8"/>
  <c r="CF155" i="8" s="1"/>
  <c r="CP155" i="8" s="1"/>
  <c r="CZ155" i="8" s="1"/>
  <c r="BV155" i="8" s="1"/>
  <c r="CG155" i="8" s="1"/>
  <c r="BT51" i="8"/>
  <c r="CE51" i="8" s="1"/>
  <c r="CO51" i="8" s="1"/>
  <c r="CY51" i="8" s="1"/>
  <c r="BU74" i="8"/>
  <c r="CF74" i="8" s="1"/>
  <c r="CP74" i="8" s="1"/>
  <c r="CZ74" i="8" s="1"/>
  <c r="BT188" i="8"/>
  <c r="CE188" i="8" s="1"/>
  <c r="CO188" i="8" s="1"/>
  <c r="CY188" i="8" s="1"/>
  <c r="BU188" i="8" s="1"/>
  <c r="CF188" i="8" s="1"/>
  <c r="BT124" i="8"/>
  <c r="CE124" i="8" s="1"/>
  <c r="CO124" i="8" s="1"/>
  <c r="CY124" i="8" s="1"/>
  <c r="BT180" i="8"/>
  <c r="CE180" i="8" s="1"/>
  <c r="CO180" i="8" s="1"/>
  <c r="CY180" i="8" s="1"/>
  <c r="BT97" i="8"/>
  <c r="CE97" i="8" s="1"/>
  <c r="CO97" i="8" s="1"/>
  <c r="CY97" i="8" s="1"/>
  <c r="BT181" i="8"/>
  <c r="CE181" i="8" s="1"/>
  <c r="CO181" i="8" s="1"/>
  <c r="CY181" i="8" s="1"/>
  <c r="BU181" i="8" s="1"/>
  <c r="CF181" i="8" s="1"/>
  <c r="BT126" i="8"/>
  <c r="CE126" i="8" s="1"/>
  <c r="CO126" i="8" s="1"/>
  <c r="CY126" i="8" s="1"/>
  <c r="BU126" i="8" s="1"/>
  <c r="CF126" i="8" s="1"/>
  <c r="BT130" i="8"/>
  <c r="CE130" i="8" s="1"/>
  <c r="CO130" i="8" s="1"/>
  <c r="CY130" i="8" s="1"/>
  <c r="BT167" i="8"/>
  <c r="CE167" i="8" s="1"/>
  <c r="CO167" i="8" s="1"/>
  <c r="CY167" i="8" s="1"/>
  <c r="CO176" i="8"/>
  <c r="CY176" i="8" s="1"/>
  <c r="BU176" i="8" s="1"/>
  <c r="CF176" i="8" s="1"/>
  <c r="BT47" i="8"/>
  <c r="CE47" i="8" s="1"/>
  <c r="CO47" i="8" s="1"/>
  <c r="CY47" i="8" s="1"/>
  <c r="CO96" i="8"/>
  <c r="CY96" i="8" s="1"/>
  <c r="BU96" i="8" s="1"/>
  <c r="CF96" i="8" s="1"/>
  <c r="CP88" i="8"/>
  <c r="CZ88" i="8" s="1"/>
  <c r="BV88" i="8" s="1"/>
  <c r="CG88" i="8" s="1"/>
  <c r="BT114" i="8"/>
  <c r="CE114" i="8" s="1"/>
  <c r="CO114" i="8" s="1"/>
  <c r="CY114" i="8" s="1"/>
  <c r="CO134" i="8"/>
  <c r="CY134" i="8" s="1"/>
  <c r="BU134" i="8" s="1"/>
  <c r="CF134" i="8" s="1"/>
  <c r="CQ59" i="8"/>
  <c r="DA59" i="8" s="1"/>
  <c r="BW59" i="8" s="1"/>
  <c r="CH59" i="8" s="1"/>
  <c r="CP169" i="8"/>
  <c r="CZ169" i="8" s="1"/>
  <c r="BV169" i="8" s="1"/>
  <c r="CG169" i="8" s="1"/>
  <c r="BT111" i="8"/>
  <c r="CE111" i="8" s="1"/>
  <c r="CO111" i="8" s="1"/>
  <c r="CY111" i="8" s="1"/>
  <c r="BT45" i="8"/>
  <c r="CE45" i="8" s="1"/>
  <c r="CO45" i="8" s="1"/>
  <c r="CY45" i="8" s="1"/>
  <c r="BQ27" i="8"/>
  <c r="CB27" i="8" s="1"/>
  <c r="CL27" i="8" s="1"/>
  <c r="CV27" i="8" s="1"/>
  <c r="CV17" i="8" s="1"/>
  <c r="CU17" i="8"/>
  <c r="CP178" i="8"/>
  <c r="CZ178" i="8" s="1"/>
  <c r="BV178" i="8" s="1"/>
  <c r="CG178" i="8" s="1"/>
  <c r="CP32" i="8"/>
  <c r="CZ32" i="8" s="1"/>
  <c r="BV32" i="8" s="1"/>
  <c r="CG32" i="8" s="1"/>
  <c r="CP192" i="8"/>
  <c r="CZ192" i="8" s="1"/>
  <c r="BV192" i="8" s="1"/>
  <c r="CG192" i="8" s="1"/>
  <c r="BT105" i="8"/>
  <c r="CE105" i="8" s="1"/>
  <c r="CO105" i="8" s="1"/>
  <c r="CY105" i="8" s="1"/>
  <c r="BT49" i="8"/>
  <c r="CE49" i="8" s="1"/>
  <c r="CO49" i="8" s="1"/>
  <c r="CY49" i="8" s="1"/>
  <c r="BT141" i="8"/>
  <c r="CE141" i="8" s="1"/>
  <c r="CO141" i="8" s="1"/>
  <c r="CY141" i="8" s="1"/>
  <c r="BU141" i="8" s="1"/>
  <c r="CF141" i="8" s="1"/>
  <c r="CE148" i="8"/>
  <c r="CO148" i="8" s="1"/>
  <c r="CY148" i="8" s="1"/>
  <c r="BT186" i="8"/>
  <c r="CE186" i="8" s="1"/>
  <c r="CO186" i="8" s="1"/>
  <c r="CY186" i="8" s="1"/>
  <c r="BT102" i="8"/>
  <c r="CE102" i="8" s="1"/>
  <c r="CO102" i="8" s="1"/>
  <c r="CY102" i="8" s="1"/>
  <c r="CE193" i="8"/>
  <c r="CO193" i="8" s="1"/>
  <c r="CY193" i="8" s="1"/>
  <c r="BU193" i="8" s="1"/>
  <c r="BT70" i="8"/>
  <c r="CE70" i="8" s="1"/>
  <c r="CO70" i="8" s="1"/>
  <c r="CY70" i="8" s="1"/>
  <c r="BT183" i="8"/>
  <c r="CE183" i="8" s="1"/>
  <c r="CO183" i="8" s="1"/>
  <c r="CY183" i="8" s="1"/>
  <c r="BT151" i="8"/>
  <c r="CE151" i="8" s="1"/>
  <c r="CO151" i="8" s="1"/>
  <c r="CY151" i="8" s="1"/>
  <c r="BT120" i="8"/>
  <c r="CE120" i="8" s="1"/>
  <c r="CO120" i="8" s="1"/>
  <c r="CY120" i="8" s="1"/>
  <c r="BU120" i="8" s="1"/>
  <c r="CF120" i="8" s="1"/>
  <c r="BT39" i="8"/>
  <c r="CE39" i="8" s="1"/>
  <c r="CO39" i="8" s="1"/>
  <c r="CY39" i="8" s="1"/>
  <c r="BT156" i="8"/>
  <c r="CE156" i="8" s="1"/>
  <c r="CO156" i="8" s="1"/>
  <c r="CY156" i="8" s="1"/>
  <c r="BT143" i="8"/>
  <c r="CE143" i="8" s="1"/>
  <c r="CO143" i="8" s="1"/>
  <c r="CY143" i="8" s="1"/>
  <c r="BT90" i="8"/>
  <c r="CE90" i="8" s="1"/>
  <c r="CO90" i="8" s="1"/>
  <c r="CY90" i="8" s="1"/>
  <c r="BU90" i="8" s="1"/>
  <c r="CF90" i="8" s="1"/>
  <c r="BT67" i="8"/>
  <c r="CE67" i="8" s="1"/>
  <c r="CO67" i="8" s="1"/>
  <c r="CY67" i="8" s="1"/>
  <c r="BU67" i="8" s="1"/>
  <c r="CF67" i="8" s="1"/>
  <c r="BT72" i="8"/>
  <c r="CE72" i="8" s="1"/>
  <c r="CO72" i="8" s="1"/>
  <c r="CY72" i="8" s="1"/>
  <c r="BT140" i="8"/>
  <c r="CE140" i="8" s="1"/>
  <c r="CO140" i="8" s="1"/>
  <c r="CY140" i="8" s="1"/>
  <c r="BU158" i="8"/>
  <c r="CF158" i="8" s="1"/>
  <c r="CP158" i="8" s="1"/>
  <c r="CZ158" i="8" s="1"/>
  <c r="BV158" i="8" s="1"/>
  <c r="CG158" i="8" s="1"/>
  <c r="BT160" i="8"/>
  <c r="CE160" i="8" s="1"/>
  <c r="CO160" i="8" s="1"/>
  <c r="CY160" i="8" s="1"/>
  <c r="BU160" i="8" s="1"/>
  <c r="CF160" i="8" s="1"/>
  <c r="CE63" i="8"/>
  <c r="CO63" i="8" s="1"/>
  <c r="CY63" i="8" s="1"/>
  <c r="BU63" i="8" s="1"/>
  <c r="BT189" i="8"/>
  <c r="CE189" i="8" s="1"/>
  <c r="CO189" i="8" s="1"/>
  <c r="CY189" i="8" s="1"/>
  <c r="BU189" i="8" s="1"/>
  <c r="CF189" i="8" s="1"/>
  <c r="CE142" i="8"/>
  <c r="CO142" i="8" s="1"/>
  <c r="CY142" i="8" s="1"/>
  <c r="BU142" i="8" s="1"/>
  <c r="BT86" i="8"/>
  <c r="CE86" i="8" s="1"/>
  <c r="CO86" i="8" s="1"/>
  <c r="CY86" i="8" s="1"/>
  <c r="BT153" i="8"/>
  <c r="CE153" i="8" s="1"/>
  <c r="CO153" i="8" s="1"/>
  <c r="CY153" i="8" s="1"/>
  <c r="BT170" i="8"/>
  <c r="CE170" i="8" s="1"/>
  <c r="CO170" i="8" s="1"/>
  <c r="CY170" i="8" s="1"/>
  <c r="CE154" i="8"/>
  <c r="CO154" i="8" s="1"/>
  <c r="CY154" i="8" s="1"/>
  <c r="BT182" i="8"/>
  <c r="CE182" i="8" s="1"/>
  <c r="CO182" i="8" s="1"/>
  <c r="CY182" i="8" s="1"/>
  <c r="BT147" i="8"/>
  <c r="CE147" i="8" s="1"/>
  <c r="CO147" i="8" s="1"/>
  <c r="CY147" i="8" s="1"/>
  <c r="BT48" i="8"/>
  <c r="CE48" i="8" s="1"/>
  <c r="CO48" i="8" s="1"/>
  <c r="CY48" i="8" s="1"/>
  <c r="BT149" i="8"/>
  <c r="CE149" i="8" s="1"/>
  <c r="CO149" i="8" s="1"/>
  <c r="CY149" i="8" s="1"/>
  <c r="CO83" i="8"/>
  <c r="CY83" i="8" s="1"/>
  <c r="BU83" i="8" s="1"/>
  <c r="CF83" i="8" s="1"/>
  <c r="CE109" i="8"/>
  <c r="CO109" i="8" s="1"/>
  <c r="CY109" i="8" s="1"/>
  <c r="BU109" i="8" s="1"/>
  <c r="CF109" i="8" s="1"/>
  <c r="BT37" i="8"/>
  <c r="CE37" i="8" s="1"/>
  <c r="CO37" i="8" s="1"/>
  <c r="CY37" i="8" s="1"/>
  <c r="BU37" i="8" s="1"/>
  <c r="CE133" i="8"/>
  <c r="CO133" i="8" s="1"/>
  <c r="CY133" i="8" s="1"/>
  <c r="BT104" i="8"/>
  <c r="CE104" i="8" s="1"/>
  <c r="CO104" i="8" s="1"/>
  <c r="CY104" i="8" s="1"/>
  <c r="BU81" i="8"/>
  <c r="CF81" i="8" s="1"/>
  <c r="CP81" i="8" s="1"/>
  <c r="CZ81" i="8" s="1"/>
  <c r="CP152" i="8"/>
  <c r="CZ152" i="8" s="1"/>
  <c r="BV152" i="8" s="1"/>
  <c r="CG152" i="8" s="1"/>
  <c r="CO93" i="8"/>
  <c r="CY93" i="8" s="1"/>
  <c r="BU93" i="8" s="1"/>
  <c r="CF93" i="8" s="1"/>
  <c r="CE146" i="8"/>
  <c r="CO146" i="8" s="1"/>
  <c r="CY146" i="8" s="1"/>
  <c r="BU146" i="8" s="1"/>
  <c r="CO159" i="8"/>
  <c r="CY159" i="8" s="1"/>
  <c r="BU159" i="8" s="1"/>
  <c r="CF159" i="8" s="1"/>
  <c r="BT168" i="8"/>
  <c r="CE168" i="8" s="1"/>
  <c r="CO168" i="8" s="1"/>
  <c r="CY168" i="8" s="1"/>
  <c r="BT139" i="8"/>
  <c r="CE139" i="8" s="1"/>
  <c r="CO139" i="8" s="1"/>
  <c r="CY139" i="8" s="1"/>
  <c r="CP92" i="8"/>
  <c r="CZ92" i="8" s="1"/>
  <c r="BV92" i="8" s="1"/>
  <c r="CG92" i="8" s="1"/>
  <c r="CP57" i="8"/>
  <c r="CZ57" i="8" s="1"/>
  <c r="BV57" i="8" s="1"/>
  <c r="CG57" i="8" s="1"/>
  <c r="CP94" i="8"/>
  <c r="CZ94" i="8" s="1"/>
  <c r="BV94" i="8" s="1"/>
  <c r="CG94" i="8" s="1"/>
  <c r="CF118" i="8"/>
  <c r="CP118" i="8" s="1"/>
  <c r="CZ118" i="8" s="1"/>
  <c r="CE113" i="8"/>
  <c r="CO113" i="8" s="1"/>
  <c r="CY113" i="8" s="1"/>
  <c r="BU113" i="8" s="1"/>
  <c r="CF107" i="8"/>
  <c r="CP107" i="8" s="1"/>
  <c r="CZ107" i="8" s="1"/>
  <c r="BS78" i="8"/>
  <c r="CD78" i="8" s="1"/>
  <c r="CN78" i="8" s="1"/>
  <c r="CX78" i="8" s="1"/>
  <c r="CP46" i="8"/>
  <c r="CZ46" i="8" s="1"/>
  <c r="BV46" i="8" s="1"/>
  <c r="CG46" i="8" s="1"/>
  <c r="BU116" i="8"/>
  <c r="CP184" i="8"/>
  <c r="CZ184" i="8" s="1"/>
  <c r="BV184" i="8" s="1"/>
  <c r="CG184" i="8" s="1"/>
  <c r="CP29" i="8"/>
  <c r="CZ29" i="8" s="1"/>
  <c r="BV29" i="8" s="1"/>
  <c r="CG29" i="8" s="1"/>
  <c r="CP165" i="8"/>
  <c r="CZ165" i="8" s="1"/>
  <c r="BV165" i="8" s="1"/>
  <c r="CG165" i="8" s="1"/>
  <c r="CP44" i="8"/>
  <c r="CZ44" i="8" s="1"/>
  <c r="BV44" i="8" s="1"/>
  <c r="CG44" i="8" s="1"/>
  <c r="CP145" i="8"/>
  <c r="CZ145" i="8" s="1"/>
  <c r="BV145" i="8" s="1"/>
  <c r="CG145" i="8" s="1"/>
  <c r="CP194" i="8"/>
  <c r="CZ194" i="8" s="1"/>
  <c r="BV194" i="8" s="1"/>
  <c r="CG194" i="8" s="1"/>
  <c r="CQ166" i="8"/>
  <c r="DA166" i="8" s="1"/>
  <c r="BW166" i="8" s="1"/>
  <c r="CH166" i="8" s="1"/>
  <c r="CQ43" i="8"/>
  <c r="DA43" i="8" s="1"/>
  <c r="BW43" i="8" s="1"/>
  <c r="CH43" i="8" s="1"/>
  <c r="CQ55" i="8"/>
  <c r="DA55" i="8" s="1"/>
  <c r="BW55" i="8" s="1"/>
  <c r="CH55" i="8" s="1"/>
  <c r="CP91" i="8"/>
  <c r="CZ91" i="8" s="1"/>
  <c r="BV91" i="8" s="1"/>
  <c r="CG91" i="8" s="1"/>
  <c r="CP50" i="8"/>
  <c r="CZ50" i="8" s="1"/>
  <c r="BV50" i="8" s="1"/>
  <c r="CG50" i="8" s="1"/>
  <c r="CP87" i="8"/>
  <c r="CZ87" i="8" s="1"/>
  <c r="BV87" i="8" s="1"/>
  <c r="CG87" i="8" s="1"/>
  <c r="CP129" i="8"/>
  <c r="CZ129" i="8" s="1"/>
  <c r="BV129" i="8" s="1"/>
  <c r="CG129" i="8" s="1"/>
  <c r="G59" i="2"/>
  <c r="BM187" i="6"/>
  <c r="BX187" i="6" s="1"/>
  <c r="CH187" i="6" s="1"/>
  <c r="CR187" i="6" s="1"/>
  <c r="BM70" i="6"/>
  <c r="BX70" i="6" s="1"/>
  <c r="CH70" i="6" s="1"/>
  <c r="CR70" i="6" s="1"/>
  <c r="CP155" i="6"/>
  <c r="CQ176" i="6"/>
  <c r="BM176" i="6" s="1"/>
  <c r="BX176" i="6" s="1"/>
  <c r="CH176" i="6" s="1"/>
  <c r="CR176" i="6" s="1"/>
  <c r="CP68" i="6"/>
  <c r="BL68" i="6" s="1"/>
  <c r="BW68" i="6" s="1"/>
  <c r="CG68" i="6" s="1"/>
  <c r="CQ68" i="6" s="1"/>
  <c r="BM68" i="6" s="1"/>
  <c r="BX68" i="6" s="1"/>
  <c r="CH68" i="6" s="1"/>
  <c r="CR68" i="6" s="1"/>
  <c r="BL157" i="6"/>
  <c r="BW157" i="6" s="1"/>
  <c r="CG157" i="6" s="1"/>
  <c r="CQ157" i="6" s="1"/>
  <c r="BM157" i="6" s="1"/>
  <c r="BX157" i="6" s="1"/>
  <c r="CH157" i="6" s="1"/>
  <c r="CR157" i="6" s="1"/>
  <c r="CP153" i="6"/>
  <c r="BL153" i="6" s="1"/>
  <c r="BW153" i="6" s="1"/>
  <c r="CG153" i="6" s="1"/>
  <c r="CQ153" i="6" s="1"/>
  <c r="BM153" i="6" s="1"/>
  <c r="BX153" i="6" s="1"/>
  <c r="CH153" i="6" s="1"/>
  <c r="CR153" i="6" s="1"/>
  <c r="CP167" i="6"/>
  <c r="BL167" i="6" s="1"/>
  <c r="BW167" i="6" s="1"/>
  <c r="CG167" i="6" s="1"/>
  <c r="CQ167" i="6" s="1"/>
  <c r="CQ191" i="6"/>
  <c r="BM191" i="6" s="1"/>
  <c r="BX191" i="6" s="1"/>
  <c r="CH191" i="6" s="1"/>
  <c r="CR191" i="6" s="1"/>
  <c r="CG171" i="6"/>
  <c r="CQ171" i="6" s="1"/>
  <c r="BM171" i="6" s="1"/>
  <c r="BX171" i="6" s="1"/>
  <c r="CH171" i="6" s="1"/>
  <c r="CR171" i="6" s="1"/>
  <c r="CG105" i="6"/>
  <c r="CQ105" i="6" s="1"/>
  <c r="BM105" i="6" s="1"/>
  <c r="BX105" i="6" s="1"/>
  <c r="CH105" i="6" s="1"/>
  <c r="CR105" i="6" s="1"/>
  <c r="CG195" i="6"/>
  <c r="CQ195" i="6" s="1"/>
  <c r="BM195" i="6" s="1"/>
  <c r="BX195" i="6" s="1"/>
  <c r="CH195" i="6" s="1"/>
  <c r="CR195" i="6" s="1"/>
  <c r="BM138" i="6"/>
  <c r="BX138" i="6" s="1"/>
  <c r="CH138" i="6" s="1"/>
  <c r="CR138" i="6" s="1"/>
  <c r="BM142" i="6"/>
  <c r="BX142" i="6" s="1"/>
  <c r="BM99" i="6"/>
  <c r="BX99" i="6" s="1"/>
  <c r="CH99" i="6" s="1"/>
  <c r="CR99" i="6" s="1"/>
  <c r="BM192" i="6"/>
  <c r="BX192" i="6" s="1"/>
  <c r="CH192" i="6" s="1"/>
  <c r="CR192" i="6" s="1"/>
  <c r="BM182" i="6"/>
  <c r="BX182" i="6" s="1"/>
  <c r="CH182" i="6" s="1"/>
  <c r="CR182" i="6" s="1"/>
  <c r="BM186" i="6"/>
  <c r="BX186" i="6" s="1"/>
  <c r="CH186" i="6" s="1"/>
  <c r="CR186" i="6" s="1"/>
  <c r="BL65" i="6"/>
  <c r="BW65" i="6" s="1"/>
  <c r="CG65" i="6" s="1"/>
  <c r="CQ65" i="6" s="1"/>
  <c r="BL40" i="6"/>
  <c r="BW40" i="6" s="1"/>
  <c r="BL58" i="6"/>
  <c r="BW58" i="6" s="1"/>
  <c r="CG58" i="6" s="1"/>
  <c r="CQ58" i="6" s="1"/>
  <c r="BM77" i="6"/>
  <c r="BM135" i="6"/>
  <c r="BX135" i="6" s="1"/>
  <c r="CH135" i="6" s="1"/>
  <c r="CR135" i="6" s="1"/>
  <c r="BM133" i="6"/>
  <c r="BX133" i="6" s="1"/>
  <c r="BM168" i="6"/>
  <c r="BX168" i="6" s="1"/>
  <c r="CH168" i="6" s="1"/>
  <c r="CR168" i="6" s="1"/>
  <c r="BM109" i="6"/>
  <c r="BX109" i="6" s="1"/>
  <c r="CH109" i="6" s="1"/>
  <c r="CR109" i="6" s="1"/>
  <c r="BM132" i="6"/>
  <c r="BX132" i="6" s="1"/>
  <c r="CH132" i="6" s="1"/>
  <c r="CR132" i="6" s="1"/>
  <c r="BM83" i="6"/>
  <c r="BX83" i="6" s="1"/>
  <c r="CH83" i="6" s="1"/>
  <c r="CR83" i="6" s="1"/>
  <c r="BM46" i="6"/>
  <c r="BX46" i="6" s="1"/>
  <c r="CH46" i="6" s="1"/>
  <c r="CR46" i="6" s="1"/>
  <c r="BM194" i="6"/>
  <c r="BX194" i="6" s="1"/>
  <c r="CH194" i="6" s="1"/>
  <c r="CR194" i="6" s="1"/>
  <c r="BL127" i="6"/>
  <c r="BW127" i="6" s="1"/>
  <c r="CG127" i="6" s="1"/>
  <c r="CQ127" i="6" s="1"/>
  <c r="BM44" i="6"/>
  <c r="BX44" i="6" s="1"/>
  <c r="BL39" i="6"/>
  <c r="BW39" i="6" s="1"/>
  <c r="CG39" i="6" s="1"/>
  <c r="CQ39" i="6" s="1"/>
  <c r="BM129" i="6"/>
  <c r="BX129" i="6" s="1"/>
  <c r="CH129" i="6" s="1"/>
  <c r="CR129" i="6" s="1"/>
  <c r="CH98" i="6"/>
  <c r="CR98" i="6" s="1"/>
  <c r="BM62" i="6"/>
  <c r="BX62" i="6" s="1"/>
  <c r="CH62" i="6" s="1"/>
  <c r="CR62" i="6" s="1"/>
  <c r="CG36" i="6"/>
  <c r="CQ36" i="6" s="1"/>
  <c r="BM42" i="6"/>
  <c r="BX42" i="6" s="1"/>
  <c r="CH42" i="6" s="1"/>
  <c r="CR42" i="6" s="1"/>
  <c r="CG117" i="6"/>
  <c r="CQ117" i="6" s="1"/>
  <c r="BL102" i="6"/>
  <c r="BW102" i="6" s="1"/>
  <c r="CG102" i="6" s="1"/>
  <c r="CQ102" i="6" s="1"/>
  <c r="BL184" i="6"/>
  <c r="BW184" i="6" s="1"/>
  <c r="CG184" i="6" s="1"/>
  <c r="CQ184" i="6" s="1"/>
  <c r="CF69" i="6"/>
  <c r="CP69" i="6" s="1"/>
  <c r="BM183" i="6"/>
  <c r="BX183" i="6" s="1"/>
  <c r="BM177" i="6"/>
  <c r="BX177" i="6" s="1"/>
  <c r="CH177" i="6" s="1"/>
  <c r="CR177" i="6" s="1"/>
  <c r="BM75" i="6"/>
  <c r="BX75" i="6" s="1"/>
  <c r="CH75" i="6" s="1"/>
  <c r="CR75" i="6" s="1"/>
  <c r="BL54" i="6"/>
  <c r="BW54" i="6" s="1"/>
  <c r="CG54" i="6" s="1"/>
  <c r="CQ54" i="6" s="1"/>
  <c r="BM28" i="6"/>
  <c r="BX28" i="6" s="1"/>
  <c r="CF38" i="6"/>
  <c r="CP38" i="6" s="1"/>
  <c r="CG180" i="6"/>
  <c r="CQ180" i="6" s="1"/>
  <c r="BM84" i="6"/>
  <c r="BX84" i="6" s="1"/>
  <c r="CH84" i="6" s="1"/>
  <c r="CR84" i="6" s="1"/>
  <c r="BM173" i="6"/>
  <c r="BX173" i="6" s="1"/>
  <c r="CH173" i="6" s="1"/>
  <c r="CR173" i="6" s="1"/>
  <c r="CG106" i="6"/>
  <c r="CQ106" i="6" s="1"/>
  <c r="BL103" i="6"/>
  <c r="BW103" i="6" s="1"/>
  <c r="CG103" i="6" s="1"/>
  <c r="CQ103" i="6" s="1"/>
  <c r="BM55" i="6"/>
  <c r="BX55" i="6" s="1"/>
  <c r="CH55" i="6" s="1"/>
  <c r="CR55" i="6" s="1"/>
  <c r="BM185" i="6"/>
  <c r="BX185" i="6" s="1"/>
  <c r="CH185" i="6" s="1"/>
  <c r="CR185" i="6" s="1"/>
  <c r="BM95" i="6"/>
  <c r="BX95" i="6" s="1"/>
  <c r="BM113" i="6"/>
  <c r="BX113" i="6" s="1"/>
  <c r="CH113" i="6" s="1"/>
  <c r="CR113" i="6" s="1"/>
  <c r="CF164" i="6"/>
  <c r="CP164" i="6" s="1"/>
  <c r="CF50" i="6"/>
  <c r="CP50" i="6" s="1"/>
  <c r="CF85" i="6"/>
  <c r="CP85" i="6" s="1"/>
  <c r="CF188" i="6"/>
  <c r="CP188" i="6" s="1"/>
  <c r="BM189" i="6"/>
  <c r="BX189" i="6" s="1"/>
  <c r="CH189" i="6" s="1"/>
  <c r="CR189" i="6" s="1"/>
  <c r="BM88" i="6"/>
  <c r="BX88" i="6" s="1"/>
  <c r="CH88" i="6" s="1"/>
  <c r="CR88" i="6" s="1"/>
  <c r="BM32" i="6"/>
  <c r="BX32" i="6" s="1"/>
  <c r="BM165" i="6"/>
  <c r="BX165" i="6" s="1"/>
  <c r="CH165" i="6" s="1"/>
  <c r="CR165" i="6" s="1"/>
  <c r="CH81" i="6"/>
  <c r="CR81" i="6" s="1"/>
  <c r="BM76" i="6"/>
  <c r="BX76" i="6" s="1"/>
  <c r="CH76" i="6" s="1"/>
  <c r="CR76" i="6" s="1"/>
  <c r="CG56" i="6"/>
  <c r="CQ56" i="6" s="1"/>
  <c r="CF190" i="6"/>
  <c r="CP190" i="6" s="1"/>
  <c r="CF101" i="6"/>
  <c r="CP101" i="6" s="1"/>
  <c r="BM57" i="6"/>
  <c r="BX57" i="6" s="1"/>
  <c r="CH57" i="6" s="1"/>
  <c r="CR57" i="6" s="1"/>
  <c r="CG178" i="6"/>
  <c r="CQ178" i="6" s="1"/>
  <c r="BM97" i="6"/>
  <c r="BX97" i="6" s="1"/>
  <c r="CH97" i="6" s="1"/>
  <c r="CR97" i="6" s="1"/>
  <c r="BM37" i="6"/>
  <c r="BX37" i="6" s="1"/>
  <c r="CH37" i="6" s="1"/>
  <c r="CR37" i="6" s="1"/>
  <c r="BL144" i="6"/>
  <c r="BW144" i="6" s="1"/>
  <c r="CG144" i="6" s="1"/>
  <c r="CQ144" i="6" s="1"/>
  <c r="CG52" i="6"/>
  <c r="CQ52" i="6" s="1"/>
  <c r="BM160" i="6"/>
  <c r="BX160" i="6" s="1"/>
  <c r="BX77" i="6"/>
  <c r="CH77" i="6" s="1"/>
  <c r="CR77" i="6" s="1"/>
  <c r="CJ17" i="6"/>
  <c r="CP162" i="8" l="1"/>
  <c r="CZ162" i="8" s="1"/>
  <c r="BV162" i="8" s="1"/>
  <c r="CG162" i="8" s="1"/>
  <c r="CQ121" i="8"/>
  <c r="DA121" i="8" s="1"/>
  <c r="BW121" i="8" s="1"/>
  <c r="CQ35" i="8"/>
  <c r="DA35" i="8" s="1"/>
  <c r="BW35" i="8" s="1"/>
  <c r="CH35" i="8" s="1"/>
  <c r="CP64" i="8"/>
  <c r="CZ64" i="8" s="1"/>
  <c r="BV64" i="8" s="1"/>
  <c r="CG64" i="8" s="1"/>
  <c r="CR54" i="8"/>
  <c r="DB54" i="8" s="1"/>
  <c r="CP173" i="8"/>
  <c r="CZ173" i="8" s="1"/>
  <c r="BV173" i="8" s="1"/>
  <c r="CG173" i="8" s="1"/>
  <c r="CR98" i="8"/>
  <c r="DB98" i="8" s="1"/>
  <c r="CP177" i="8"/>
  <c r="CZ177" i="8" s="1"/>
  <c r="BV177" i="8" s="1"/>
  <c r="CG177" i="8" s="1"/>
  <c r="CP150" i="8"/>
  <c r="CZ150" i="8" s="1"/>
  <c r="BV150" i="8" s="1"/>
  <c r="CG150" i="8" s="1"/>
  <c r="CP53" i="8"/>
  <c r="CZ53" i="8" s="1"/>
  <c r="BV53" i="8" s="1"/>
  <c r="CG53" i="8" s="1"/>
  <c r="CP163" i="8"/>
  <c r="CZ163" i="8" s="1"/>
  <c r="BV163" i="8" s="1"/>
  <c r="CG163" i="8" s="1"/>
  <c r="CQ157" i="8"/>
  <c r="DA157" i="8" s="1"/>
  <c r="BW157" i="8" s="1"/>
  <c r="CQ60" i="8"/>
  <c r="DA60" i="8" s="1"/>
  <c r="BW60" i="8" s="1"/>
  <c r="CH60" i="8" s="1"/>
  <c r="CQ144" i="8"/>
  <c r="DA144" i="8" s="1"/>
  <c r="BW144" i="8" s="1"/>
  <c r="CH144" i="8" s="1"/>
  <c r="CQ36" i="8"/>
  <c r="DA36" i="8" s="1"/>
  <c r="BW36" i="8" s="1"/>
  <c r="CH36" i="8" s="1"/>
  <c r="CQ185" i="8"/>
  <c r="DA185" i="8" s="1"/>
  <c r="BW185" i="8" s="1"/>
  <c r="CH185" i="8" s="1"/>
  <c r="CP103" i="8"/>
  <c r="CZ103" i="8" s="1"/>
  <c r="BV103" i="8" s="1"/>
  <c r="CG103" i="8" s="1"/>
  <c r="CP190" i="8"/>
  <c r="CZ190" i="8" s="1"/>
  <c r="BV190" i="8" s="1"/>
  <c r="CG190" i="8" s="1"/>
  <c r="CP187" i="8"/>
  <c r="CZ187" i="8" s="1"/>
  <c r="BV187" i="8" s="1"/>
  <c r="CG187" i="8" s="1"/>
  <c r="CQ68" i="8"/>
  <c r="DA68" i="8" s="1"/>
  <c r="BW68" i="8" s="1"/>
  <c r="CH68" i="8" s="1"/>
  <c r="CP28" i="8"/>
  <c r="CZ28" i="8" s="1"/>
  <c r="BV28" i="8" s="1"/>
  <c r="CG28" i="8" s="1"/>
  <c r="CP100" i="8"/>
  <c r="CZ100" i="8" s="1"/>
  <c r="BV100" i="8" s="1"/>
  <c r="CG100" i="8" s="1"/>
  <c r="CQ100" i="8" s="1"/>
  <c r="DA100" i="8" s="1"/>
  <c r="BW100" i="8" s="1"/>
  <c r="CH100" i="8" s="1"/>
  <c r="CQ85" i="8"/>
  <c r="DA85" i="8" s="1"/>
  <c r="BW85" i="8" s="1"/>
  <c r="CH85" i="8" s="1"/>
  <c r="CP30" i="8"/>
  <c r="CZ30" i="8" s="1"/>
  <c r="BV30" i="8" s="1"/>
  <c r="CG30" i="8" s="1"/>
  <c r="CP171" i="8"/>
  <c r="CZ171" i="8" s="1"/>
  <c r="BV171" i="8" s="1"/>
  <c r="CG171" i="8" s="1"/>
  <c r="CP110" i="8"/>
  <c r="CZ110" i="8" s="1"/>
  <c r="BV110" i="8" s="1"/>
  <c r="CG110" i="8" s="1"/>
  <c r="CQ62" i="8"/>
  <c r="DA62" i="8" s="1"/>
  <c r="BW62" i="8" s="1"/>
  <c r="CH62" i="8" s="1"/>
  <c r="CP175" i="8"/>
  <c r="CZ175" i="8" s="1"/>
  <c r="BV175" i="8" s="1"/>
  <c r="CG175" i="8" s="1"/>
  <c r="CP89" i="8"/>
  <c r="CZ89" i="8" s="1"/>
  <c r="BV89" i="8" s="1"/>
  <c r="CG89" i="8" s="1"/>
  <c r="CP76" i="8"/>
  <c r="CZ76" i="8" s="1"/>
  <c r="BV76" i="8" s="1"/>
  <c r="CG76" i="8" s="1"/>
  <c r="CP38" i="8"/>
  <c r="CZ38" i="8" s="1"/>
  <c r="BV38" i="8" s="1"/>
  <c r="CG38" i="8" s="1"/>
  <c r="CP95" i="8"/>
  <c r="CZ95" i="8" s="1"/>
  <c r="BV95" i="8" s="1"/>
  <c r="CG95" i="8" s="1"/>
  <c r="BV69" i="8"/>
  <c r="CG69" i="8" s="1"/>
  <c r="CQ69" i="8" s="1"/>
  <c r="DA69" i="8" s="1"/>
  <c r="CP134" i="8"/>
  <c r="CZ134" i="8" s="1"/>
  <c r="BV134" i="8" s="1"/>
  <c r="CG134" i="8" s="1"/>
  <c r="CR101" i="8"/>
  <c r="DB101" i="8" s="1"/>
  <c r="CP96" i="8"/>
  <c r="CZ96" i="8" s="1"/>
  <c r="BV96" i="8" s="1"/>
  <c r="CG96" i="8" s="1"/>
  <c r="BV108" i="8"/>
  <c r="CG108" i="8" s="1"/>
  <c r="CQ108" i="8" s="1"/>
  <c r="DA108" i="8" s="1"/>
  <c r="BW108" i="8" s="1"/>
  <c r="CH108" i="8" s="1"/>
  <c r="CP136" i="8"/>
  <c r="CZ136" i="8" s="1"/>
  <c r="BV136" i="8" s="1"/>
  <c r="CG136" i="8" s="1"/>
  <c r="CP73" i="8"/>
  <c r="CZ73" i="8" s="1"/>
  <c r="BV73" i="8" s="1"/>
  <c r="CG73" i="8" s="1"/>
  <c r="CQ77" i="8"/>
  <c r="DA77" i="8" s="1"/>
  <c r="BW77" i="8" s="1"/>
  <c r="CH77" i="8" s="1"/>
  <c r="CP123" i="8"/>
  <c r="CZ123" i="8" s="1"/>
  <c r="BV123" i="8" s="1"/>
  <c r="CP41" i="8"/>
  <c r="CZ41" i="8" s="1"/>
  <c r="BV41" i="8" s="1"/>
  <c r="CG41" i="8" s="1"/>
  <c r="CQ52" i="8"/>
  <c r="DA52" i="8" s="1"/>
  <c r="BW52" i="8" s="1"/>
  <c r="CH52" i="8" s="1"/>
  <c r="CP34" i="8"/>
  <c r="CZ34" i="8" s="1"/>
  <c r="BV34" i="8" s="1"/>
  <c r="CG34" i="8" s="1"/>
  <c r="CP40" i="8"/>
  <c r="CZ40" i="8" s="1"/>
  <c r="BV40" i="8" s="1"/>
  <c r="CG40" i="8" s="1"/>
  <c r="CP122" i="8"/>
  <c r="CZ122" i="8" s="1"/>
  <c r="BV122" i="8" s="1"/>
  <c r="CG122" i="8" s="1"/>
  <c r="CP42" i="8"/>
  <c r="CZ42" i="8" s="1"/>
  <c r="BV42" i="8" s="1"/>
  <c r="CG42" i="8" s="1"/>
  <c r="CQ79" i="8"/>
  <c r="DA79" i="8" s="1"/>
  <c r="BW79" i="8" s="1"/>
  <c r="CH79" i="8" s="1"/>
  <c r="CP83" i="8"/>
  <c r="CZ83" i="8" s="1"/>
  <c r="BV83" i="8" s="1"/>
  <c r="CG83" i="8" s="1"/>
  <c r="CP132" i="8"/>
  <c r="CZ132" i="8" s="1"/>
  <c r="BV132" i="8" s="1"/>
  <c r="CG132" i="8" s="1"/>
  <c r="CR59" i="8"/>
  <c r="DB59" i="8" s="1"/>
  <c r="CQ195" i="8"/>
  <c r="DA195" i="8" s="1"/>
  <c r="BW195" i="8" s="1"/>
  <c r="CH195" i="8" s="1"/>
  <c r="CQ94" i="8"/>
  <c r="DA94" i="8" s="1"/>
  <c r="BW94" i="8" s="1"/>
  <c r="CH94" i="8" s="1"/>
  <c r="BU112" i="8"/>
  <c r="CF112" i="8" s="1"/>
  <c r="CP112" i="8" s="1"/>
  <c r="CZ112" i="8" s="1"/>
  <c r="BV112" i="8" s="1"/>
  <c r="CG112" i="8" s="1"/>
  <c r="BU66" i="8"/>
  <c r="CF66" i="8" s="1"/>
  <c r="CP66" i="8" s="1"/>
  <c r="CZ66" i="8" s="1"/>
  <c r="BU128" i="8"/>
  <c r="CF128" i="8" s="1"/>
  <c r="CP128" i="8" s="1"/>
  <c r="CZ128" i="8" s="1"/>
  <c r="CP191" i="8"/>
  <c r="CZ191" i="8" s="1"/>
  <c r="BV191" i="8" s="1"/>
  <c r="CG191" i="8" s="1"/>
  <c r="CL17" i="8"/>
  <c r="CP161" i="8"/>
  <c r="CZ161" i="8" s="1"/>
  <c r="BV161" i="8" s="1"/>
  <c r="CG161" i="8" s="1"/>
  <c r="CQ57" i="8"/>
  <c r="DA57" i="8" s="1"/>
  <c r="BW57" i="8" s="1"/>
  <c r="CH57" i="8" s="1"/>
  <c r="CP172" i="8"/>
  <c r="CZ172" i="8" s="1"/>
  <c r="BV172" i="8" s="1"/>
  <c r="CG172" i="8" s="1"/>
  <c r="CP138" i="8"/>
  <c r="CZ138" i="8" s="1"/>
  <c r="BV138" i="8" s="1"/>
  <c r="CG138" i="8" s="1"/>
  <c r="BU58" i="8"/>
  <c r="CF58" i="8" s="1"/>
  <c r="CP58" i="8" s="1"/>
  <c r="CZ58" i="8" s="1"/>
  <c r="BU99" i="8"/>
  <c r="CF99" i="8" s="1"/>
  <c r="CP99" i="8" s="1"/>
  <c r="CZ99" i="8" s="1"/>
  <c r="BV99" i="8" s="1"/>
  <c r="CG99" i="8" s="1"/>
  <c r="BU124" i="8"/>
  <c r="CF124" i="8" s="1"/>
  <c r="CP124" i="8" s="1"/>
  <c r="CZ124" i="8" s="1"/>
  <c r="BV71" i="8"/>
  <c r="CG71" i="8" s="1"/>
  <c r="CQ71" i="8" s="1"/>
  <c r="DA71" i="8" s="1"/>
  <c r="BW71" i="8" s="1"/>
  <c r="CH71" i="8" s="1"/>
  <c r="CP160" i="8"/>
  <c r="CZ160" i="8" s="1"/>
  <c r="BV160" i="8" s="1"/>
  <c r="CG160" i="8" s="1"/>
  <c r="CQ155" i="8"/>
  <c r="DA155" i="8" s="1"/>
  <c r="BW155" i="8" s="1"/>
  <c r="CH155" i="8" s="1"/>
  <c r="BV56" i="8"/>
  <c r="CG56" i="8" s="1"/>
  <c r="CQ56" i="8" s="1"/>
  <c r="DA56" i="8" s="1"/>
  <c r="CQ115" i="8"/>
  <c r="DA115" i="8" s="1"/>
  <c r="BW115" i="8" s="1"/>
  <c r="CH115" i="8" s="1"/>
  <c r="CP119" i="8"/>
  <c r="CZ119" i="8" s="1"/>
  <c r="BV119" i="8" s="1"/>
  <c r="BU164" i="8"/>
  <c r="CF164" i="8" s="1"/>
  <c r="CP164" i="8" s="1"/>
  <c r="CZ164" i="8" s="1"/>
  <c r="BV164" i="8" s="1"/>
  <c r="CG164" i="8" s="1"/>
  <c r="BU180" i="8"/>
  <c r="CF180" i="8" s="1"/>
  <c r="CP180" i="8" s="1"/>
  <c r="CZ180" i="8" s="1"/>
  <c r="BU167" i="8"/>
  <c r="CF167" i="8" s="1"/>
  <c r="CP167" i="8" s="1"/>
  <c r="CZ167" i="8" s="1"/>
  <c r="BV65" i="8"/>
  <c r="CG65" i="8" s="1"/>
  <c r="CQ65" i="8" s="1"/>
  <c r="DA65" i="8" s="1"/>
  <c r="BW65" i="8" s="1"/>
  <c r="CH65" i="8" s="1"/>
  <c r="BU186" i="8"/>
  <c r="CF186" i="8" s="1"/>
  <c r="CP186" i="8" s="1"/>
  <c r="CZ186" i="8" s="1"/>
  <c r="BV74" i="8"/>
  <c r="CG74" i="8" s="1"/>
  <c r="CQ74" i="8" s="1"/>
  <c r="DA74" i="8" s="1"/>
  <c r="BU106" i="8"/>
  <c r="CF106" i="8" s="1"/>
  <c r="CP106" i="8" s="1"/>
  <c r="CZ106" i="8" s="1"/>
  <c r="BV106" i="8" s="1"/>
  <c r="CG106" i="8" s="1"/>
  <c r="BU51" i="8"/>
  <c r="CF51" i="8" s="1"/>
  <c r="CP51" i="8" s="1"/>
  <c r="CZ51" i="8" s="1"/>
  <c r="BV51" i="8" s="1"/>
  <c r="CG51" i="8" s="1"/>
  <c r="BV135" i="8"/>
  <c r="CG135" i="8" s="1"/>
  <c r="CQ135" i="8" s="1"/>
  <c r="DA135" i="8" s="1"/>
  <c r="BW135" i="8" s="1"/>
  <c r="CH135" i="8" s="1"/>
  <c r="BU75" i="8"/>
  <c r="CF75" i="8" s="1"/>
  <c r="CP75" i="8" s="1"/>
  <c r="CZ75" i="8" s="1"/>
  <c r="BV33" i="8"/>
  <c r="CG33" i="8" s="1"/>
  <c r="CQ33" i="8" s="1"/>
  <c r="DA33" i="8" s="1"/>
  <c r="BV174" i="8"/>
  <c r="CG174" i="8" s="1"/>
  <c r="CQ174" i="8" s="1"/>
  <c r="DA174" i="8" s="1"/>
  <c r="BW174" i="8" s="1"/>
  <c r="CH174" i="8" s="1"/>
  <c r="CQ131" i="8"/>
  <c r="DA131" i="8" s="1"/>
  <c r="BW131" i="8" s="1"/>
  <c r="CH131" i="8" s="1"/>
  <c r="CP109" i="8"/>
  <c r="CZ109" i="8" s="1"/>
  <c r="BV109" i="8" s="1"/>
  <c r="CG109" i="8" s="1"/>
  <c r="CP126" i="8"/>
  <c r="CZ126" i="8" s="1"/>
  <c r="BV126" i="8" s="1"/>
  <c r="CG126" i="8" s="1"/>
  <c r="CQ192" i="8"/>
  <c r="DA192" i="8" s="1"/>
  <c r="BW192" i="8" s="1"/>
  <c r="CH192" i="8" s="1"/>
  <c r="BU125" i="8"/>
  <c r="CF125" i="8" s="1"/>
  <c r="CP125" i="8" s="1"/>
  <c r="CZ125" i="8" s="1"/>
  <c r="CP189" i="8"/>
  <c r="CZ189" i="8" s="1"/>
  <c r="BV189" i="8" s="1"/>
  <c r="CG189" i="8" s="1"/>
  <c r="CQ152" i="8"/>
  <c r="DA152" i="8" s="1"/>
  <c r="BW152" i="8" s="1"/>
  <c r="CH152" i="8" s="1"/>
  <c r="CQ61" i="8"/>
  <c r="DA61" i="8" s="1"/>
  <c r="BW61" i="8" s="1"/>
  <c r="CH61" i="8" s="1"/>
  <c r="CQ88" i="8"/>
  <c r="DA88" i="8" s="1"/>
  <c r="BW88" i="8" s="1"/>
  <c r="CH88" i="8" s="1"/>
  <c r="BU105" i="8"/>
  <c r="CF105" i="8" s="1"/>
  <c r="CP105" i="8" s="1"/>
  <c r="CZ105" i="8" s="1"/>
  <c r="BU47" i="8"/>
  <c r="CF47" i="8" s="1"/>
  <c r="CP47" i="8" s="1"/>
  <c r="CZ47" i="8" s="1"/>
  <c r="BU140" i="8"/>
  <c r="CF140" i="8" s="1"/>
  <c r="CP140" i="8" s="1"/>
  <c r="CZ140" i="8" s="1"/>
  <c r="BU156" i="8"/>
  <c r="CF156" i="8" s="1"/>
  <c r="CP156" i="8" s="1"/>
  <c r="CZ156" i="8" s="1"/>
  <c r="BU143" i="8"/>
  <c r="CF143" i="8" s="1"/>
  <c r="CP143" i="8" s="1"/>
  <c r="CZ143" i="8" s="1"/>
  <c r="BV143" i="8" s="1"/>
  <c r="BV118" i="8"/>
  <c r="CG118" i="8" s="1"/>
  <c r="CQ118" i="8" s="1"/>
  <c r="DA118" i="8" s="1"/>
  <c r="BU183" i="8"/>
  <c r="CF183" i="8" s="1"/>
  <c r="CP183" i="8" s="1"/>
  <c r="CZ183" i="8" s="1"/>
  <c r="BV183" i="8" s="1"/>
  <c r="CG183" i="8" s="1"/>
  <c r="BU114" i="8"/>
  <c r="CF114" i="8" s="1"/>
  <c r="CP114" i="8" s="1"/>
  <c r="CZ114" i="8" s="1"/>
  <c r="CQ179" i="8"/>
  <c r="DA179" i="8" s="1"/>
  <c r="BW179" i="8" s="1"/>
  <c r="CH179" i="8" s="1"/>
  <c r="BU97" i="8"/>
  <c r="CF97" i="8" s="1"/>
  <c r="CP97" i="8" s="1"/>
  <c r="CZ97" i="8" s="1"/>
  <c r="CP176" i="8"/>
  <c r="CZ176" i="8" s="1"/>
  <c r="BV176" i="8" s="1"/>
  <c r="CG176" i="8" s="1"/>
  <c r="BU45" i="8"/>
  <c r="CF45" i="8" s="1"/>
  <c r="CP45" i="8" s="1"/>
  <c r="CZ45" i="8" s="1"/>
  <c r="BU84" i="8"/>
  <c r="CF84" i="8" s="1"/>
  <c r="CP84" i="8" s="1"/>
  <c r="CZ84" i="8" s="1"/>
  <c r="CQ92" i="8"/>
  <c r="DA92" i="8" s="1"/>
  <c r="BW92" i="8" s="1"/>
  <c r="CH92" i="8" s="1"/>
  <c r="CQ178" i="8"/>
  <c r="DA178" i="8" s="1"/>
  <c r="BW178" i="8" s="1"/>
  <c r="CH178" i="8" s="1"/>
  <c r="CP188" i="8"/>
  <c r="CZ188" i="8" s="1"/>
  <c r="BV188" i="8" s="1"/>
  <c r="CG188" i="8" s="1"/>
  <c r="CQ32" i="8"/>
  <c r="DA32" i="8" s="1"/>
  <c r="BW32" i="8" s="1"/>
  <c r="CH32" i="8" s="1"/>
  <c r="BU130" i="8"/>
  <c r="CF130" i="8" s="1"/>
  <c r="CP130" i="8" s="1"/>
  <c r="CZ130" i="8" s="1"/>
  <c r="CP67" i="8"/>
  <c r="CZ67" i="8" s="1"/>
  <c r="BV67" i="8" s="1"/>
  <c r="CG67" i="8" s="1"/>
  <c r="CP181" i="8"/>
  <c r="CZ181" i="8" s="1"/>
  <c r="BV181" i="8" s="1"/>
  <c r="CG181" i="8" s="1"/>
  <c r="BU111" i="8"/>
  <c r="CF111" i="8" s="1"/>
  <c r="CP111" i="8" s="1"/>
  <c r="CZ111" i="8" s="1"/>
  <c r="BU82" i="8"/>
  <c r="CF82" i="8" s="1"/>
  <c r="CP82" i="8" s="1"/>
  <c r="CZ82" i="8" s="1"/>
  <c r="BU137" i="8"/>
  <c r="CF137" i="8" s="1"/>
  <c r="CP137" i="8" s="1"/>
  <c r="CZ137" i="8" s="1"/>
  <c r="BV137" i="8" s="1"/>
  <c r="CG137" i="8" s="1"/>
  <c r="CQ137" i="8" s="1"/>
  <c r="DA137" i="8" s="1"/>
  <c r="CQ169" i="8"/>
  <c r="DA169" i="8" s="1"/>
  <c r="BW169" i="8" s="1"/>
  <c r="CH169" i="8" s="1"/>
  <c r="CP141" i="8"/>
  <c r="CZ141" i="8" s="1"/>
  <c r="BV141" i="8" s="1"/>
  <c r="CP93" i="8"/>
  <c r="CZ93" i="8" s="1"/>
  <c r="BV93" i="8" s="1"/>
  <c r="CG93" i="8" s="1"/>
  <c r="CP127" i="8"/>
  <c r="CZ127" i="8" s="1"/>
  <c r="BV127" i="8" s="1"/>
  <c r="CG127" i="8" s="1"/>
  <c r="CQ80" i="8"/>
  <c r="DA80" i="8" s="1"/>
  <c r="BW80" i="8" s="1"/>
  <c r="CH80" i="8" s="1"/>
  <c r="BV81" i="8"/>
  <c r="CG81" i="8" s="1"/>
  <c r="CQ81" i="8" s="1"/>
  <c r="DA81" i="8" s="1"/>
  <c r="BU154" i="8"/>
  <c r="CF154" i="8" s="1"/>
  <c r="CP154" i="8" s="1"/>
  <c r="CZ154" i="8" s="1"/>
  <c r="BU104" i="8"/>
  <c r="CF104" i="8" s="1"/>
  <c r="CP104" i="8" s="1"/>
  <c r="CZ104" i="8" s="1"/>
  <c r="CF63" i="8"/>
  <c r="CP63" i="8" s="1"/>
  <c r="CZ63" i="8" s="1"/>
  <c r="BU148" i="8"/>
  <c r="CF148" i="8" s="1"/>
  <c r="CP148" i="8" s="1"/>
  <c r="CZ148" i="8" s="1"/>
  <c r="BT78" i="8"/>
  <c r="CE78" i="8" s="1"/>
  <c r="CO78" i="8" s="1"/>
  <c r="CY78" i="8" s="1"/>
  <c r="CF142" i="8"/>
  <c r="CP142" i="8" s="1"/>
  <c r="CZ142" i="8" s="1"/>
  <c r="CF37" i="8"/>
  <c r="CP37" i="8" s="1"/>
  <c r="CZ37" i="8" s="1"/>
  <c r="CF193" i="8"/>
  <c r="CP193" i="8" s="1"/>
  <c r="CZ193" i="8" s="1"/>
  <c r="BU48" i="8"/>
  <c r="CF48" i="8" s="1"/>
  <c r="CP48" i="8" s="1"/>
  <c r="CZ48" i="8" s="1"/>
  <c r="BU139" i="8"/>
  <c r="CF139" i="8" s="1"/>
  <c r="CP139" i="8" s="1"/>
  <c r="CZ139" i="8" s="1"/>
  <c r="BU147" i="8"/>
  <c r="CF147" i="8" s="1"/>
  <c r="CP147" i="8" s="1"/>
  <c r="CZ147" i="8" s="1"/>
  <c r="BU153" i="8"/>
  <c r="CF153" i="8" s="1"/>
  <c r="CP153" i="8" s="1"/>
  <c r="CZ153" i="8" s="1"/>
  <c r="BU72" i="8"/>
  <c r="CF72" i="8" s="1"/>
  <c r="CP72" i="8" s="1"/>
  <c r="CZ72" i="8" s="1"/>
  <c r="CP90" i="8"/>
  <c r="CZ90" i="8" s="1"/>
  <c r="BV90" i="8" s="1"/>
  <c r="CG90" i="8" s="1"/>
  <c r="CG117" i="8"/>
  <c r="CQ117" i="8" s="1"/>
  <c r="DA117" i="8" s="1"/>
  <c r="CF113" i="8"/>
  <c r="CP113" i="8" s="1"/>
  <c r="CZ113" i="8" s="1"/>
  <c r="BU168" i="8"/>
  <c r="CF168" i="8" s="1"/>
  <c r="CP168" i="8" s="1"/>
  <c r="CZ168" i="8" s="1"/>
  <c r="BU182" i="8"/>
  <c r="CF182" i="8" s="1"/>
  <c r="CP182" i="8" s="1"/>
  <c r="CZ182" i="8" s="1"/>
  <c r="BU86" i="8"/>
  <c r="CF86" i="8" s="1"/>
  <c r="CP86" i="8" s="1"/>
  <c r="CZ86" i="8" s="1"/>
  <c r="BU39" i="8"/>
  <c r="CF39" i="8" s="1"/>
  <c r="CP39" i="8" s="1"/>
  <c r="CZ39" i="8" s="1"/>
  <c r="BU70" i="8"/>
  <c r="CF70" i="8" s="1"/>
  <c r="CP70" i="8" s="1"/>
  <c r="CZ70" i="8" s="1"/>
  <c r="BU170" i="8"/>
  <c r="CF170" i="8" s="1"/>
  <c r="CP170" i="8" s="1"/>
  <c r="CZ170" i="8" s="1"/>
  <c r="CF146" i="8"/>
  <c r="CP146" i="8" s="1"/>
  <c r="CZ146" i="8" s="1"/>
  <c r="BU149" i="8"/>
  <c r="CF149" i="8" s="1"/>
  <c r="CP149" i="8" s="1"/>
  <c r="CZ149" i="8" s="1"/>
  <c r="CQ158" i="8"/>
  <c r="DA158" i="8" s="1"/>
  <c r="BW158" i="8" s="1"/>
  <c r="CH158" i="8" s="1"/>
  <c r="CP120" i="8"/>
  <c r="CZ120" i="8" s="1"/>
  <c r="BV120" i="8" s="1"/>
  <c r="CG120" i="8" s="1"/>
  <c r="BV107" i="8"/>
  <c r="CG107" i="8" s="1"/>
  <c r="CQ107" i="8" s="1"/>
  <c r="DA107" i="8" s="1"/>
  <c r="BU133" i="8"/>
  <c r="CF133" i="8" s="1"/>
  <c r="CP133" i="8" s="1"/>
  <c r="CZ133" i="8" s="1"/>
  <c r="BU151" i="8"/>
  <c r="CF151" i="8" s="1"/>
  <c r="CP151" i="8" s="1"/>
  <c r="CZ151" i="8" s="1"/>
  <c r="BU102" i="8"/>
  <c r="CF102" i="8" s="1"/>
  <c r="CP102" i="8" s="1"/>
  <c r="CZ102" i="8" s="1"/>
  <c r="BU49" i="8"/>
  <c r="CF49" i="8" s="1"/>
  <c r="CP49" i="8" s="1"/>
  <c r="CZ49" i="8" s="1"/>
  <c r="CF31" i="8"/>
  <c r="CP31" i="8" s="1"/>
  <c r="CZ31" i="8" s="1"/>
  <c r="CP159" i="8"/>
  <c r="CZ159" i="8" s="1"/>
  <c r="BV159" i="8" s="1"/>
  <c r="CG159" i="8" s="1"/>
  <c r="CF116" i="8"/>
  <c r="CP116" i="8" s="1"/>
  <c r="CZ116" i="8" s="1"/>
  <c r="CQ29" i="8"/>
  <c r="DA29" i="8" s="1"/>
  <c r="BW29" i="8" s="1"/>
  <c r="CH29" i="8" s="1"/>
  <c r="CQ184" i="8"/>
  <c r="DA184" i="8" s="1"/>
  <c r="BW184" i="8" s="1"/>
  <c r="CH184" i="8" s="1"/>
  <c r="CQ87" i="8"/>
  <c r="DA87" i="8" s="1"/>
  <c r="BW87" i="8" s="1"/>
  <c r="CH87" i="8" s="1"/>
  <c r="CQ145" i="8"/>
  <c r="DA145" i="8" s="1"/>
  <c r="CR55" i="8"/>
  <c r="DB55" i="8" s="1"/>
  <c r="CQ46" i="8"/>
  <c r="DA46" i="8" s="1"/>
  <c r="BW46" i="8" s="1"/>
  <c r="CH46" i="8" s="1"/>
  <c r="CQ162" i="8"/>
  <c r="DA162" i="8" s="1"/>
  <c r="BW162" i="8" s="1"/>
  <c r="CH162" i="8" s="1"/>
  <c r="CQ44" i="8"/>
  <c r="DA44" i="8" s="1"/>
  <c r="BW44" i="8" s="1"/>
  <c r="CH44" i="8" s="1"/>
  <c r="CQ91" i="8"/>
  <c r="DA91" i="8" s="1"/>
  <c r="BW91" i="8" s="1"/>
  <c r="CH91" i="8" s="1"/>
  <c r="CR43" i="8"/>
  <c r="DB43" i="8" s="1"/>
  <c r="CQ129" i="8"/>
  <c r="DA129" i="8" s="1"/>
  <c r="BW129" i="8" s="1"/>
  <c r="CH129" i="8" s="1"/>
  <c r="CQ50" i="8"/>
  <c r="DA50" i="8" s="1"/>
  <c r="BW50" i="8" s="1"/>
  <c r="CH50" i="8" s="1"/>
  <c r="CR166" i="8"/>
  <c r="DB166" i="8" s="1"/>
  <c r="CQ194" i="8"/>
  <c r="DA194" i="8" s="1"/>
  <c r="BW194" i="8" s="1"/>
  <c r="CH194" i="8" s="1"/>
  <c r="CQ165" i="8"/>
  <c r="DA165" i="8" s="1"/>
  <c r="BW165" i="8" s="1"/>
  <c r="CH165" i="8" s="1"/>
  <c r="BR27" i="8"/>
  <c r="G63" i="2"/>
  <c r="G65" i="2" s="1"/>
  <c r="F14" i="12"/>
  <c r="BM167" i="6"/>
  <c r="BX167" i="6" s="1"/>
  <c r="CH167" i="6" s="1"/>
  <c r="CR167" i="6" s="1"/>
  <c r="BL155" i="6"/>
  <c r="BW155" i="6" s="1"/>
  <c r="CG155" i="6" s="1"/>
  <c r="CQ155" i="6" s="1"/>
  <c r="BM54" i="6"/>
  <c r="BX54" i="6" s="1"/>
  <c r="CH54" i="6" s="1"/>
  <c r="CR54" i="6" s="1"/>
  <c r="BM52" i="6"/>
  <c r="BX52" i="6" s="1"/>
  <c r="CH52" i="6" s="1"/>
  <c r="CR52" i="6" s="1"/>
  <c r="BM36" i="6"/>
  <c r="BX36" i="6" s="1"/>
  <c r="CH36" i="6" s="1"/>
  <c r="CR36" i="6" s="1"/>
  <c r="BM106" i="6"/>
  <c r="BX106" i="6" s="1"/>
  <c r="CH106" i="6" s="1"/>
  <c r="CR106" i="6" s="1"/>
  <c r="BL188" i="6"/>
  <c r="BW188" i="6" s="1"/>
  <c r="CG188" i="6" s="1"/>
  <c r="CQ188" i="6" s="1"/>
  <c r="BM127" i="6"/>
  <c r="BX127" i="6" s="1"/>
  <c r="CH127" i="6" s="1"/>
  <c r="CR127" i="6" s="1"/>
  <c r="BM178" i="6"/>
  <c r="BX178" i="6" s="1"/>
  <c r="CH178" i="6" s="1"/>
  <c r="CR178" i="6" s="1"/>
  <c r="BL50" i="6"/>
  <c r="BW50" i="6" s="1"/>
  <c r="CG50" i="6" s="1"/>
  <c r="CQ50" i="6" s="1"/>
  <c r="BL101" i="6"/>
  <c r="BW101" i="6" s="1"/>
  <c r="CG101" i="6" s="1"/>
  <c r="CQ101" i="6" s="1"/>
  <c r="BL190" i="6"/>
  <c r="BW190" i="6" s="1"/>
  <c r="CG190" i="6" s="1"/>
  <c r="CQ190" i="6" s="1"/>
  <c r="BM163" i="6"/>
  <c r="BX163" i="6" s="1"/>
  <c r="CH163" i="6" s="1"/>
  <c r="CR163" i="6" s="1"/>
  <c r="BM91" i="6"/>
  <c r="BX91" i="6" s="1"/>
  <c r="CH91" i="6" s="1"/>
  <c r="CR91" i="6" s="1"/>
  <c r="BM48" i="6"/>
  <c r="BX48" i="6" s="1"/>
  <c r="CH48" i="6" s="1"/>
  <c r="CR48" i="6" s="1"/>
  <c r="BM137" i="6"/>
  <c r="BX137" i="6" s="1"/>
  <c r="CH137" i="6" s="1"/>
  <c r="CR137" i="6" s="1"/>
  <c r="BL85" i="6"/>
  <c r="BW85" i="6" s="1"/>
  <c r="CG85" i="6" s="1"/>
  <c r="CQ85" i="6" s="1"/>
  <c r="BM162" i="6"/>
  <c r="BX162" i="6" s="1"/>
  <c r="CH162" i="6" s="1"/>
  <c r="CR162" i="6" s="1"/>
  <c r="BM56" i="6"/>
  <c r="BX56" i="6" s="1"/>
  <c r="CH56" i="6" s="1"/>
  <c r="CR56" i="6" s="1"/>
  <c r="BL38" i="6"/>
  <c r="BW38" i="6" s="1"/>
  <c r="CG38" i="6" s="1"/>
  <c r="CQ38" i="6" s="1"/>
  <c r="BL69" i="6"/>
  <c r="BW69" i="6" s="1"/>
  <c r="CG69" i="6" s="1"/>
  <c r="CQ69" i="6" s="1"/>
  <c r="BM117" i="6"/>
  <c r="BX117" i="6" s="1"/>
  <c r="BM60" i="6"/>
  <c r="BX60" i="6" s="1"/>
  <c r="CH60" i="6" s="1"/>
  <c r="CR60" i="6" s="1"/>
  <c r="BM51" i="6"/>
  <c r="BX51" i="6" s="1"/>
  <c r="CH51" i="6" s="1"/>
  <c r="CR51" i="6" s="1"/>
  <c r="BM31" i="6"/>
  <c r="BX31" i="6" s="1"/>
  <c r="CH31" i="6" s="1"/>
  <c r="CR31" i="6" s="1"/>
  <c r="CH160" i="6"/>
  <c r="CR160" i="6" s="1"/>
  <c r="BM161" i="6"/>
  <c r="BX161" i="6" s="1"/>
  <c r="CH161" i="6" s="1"/>
  <c r="CR161" i="6" s="1"/>
  <c r="BM30" i="6"/>
  <c r="BX30" i="6" s="1"/>
  <c r="BM94" i="6"/>
  <c r="BX94" i="6" s="1"/>
  <c r="CH94" i="6" s="1"/>
  <c r="CR94" i="6" s="1"/>
  <c r="BM134" i="6"/>
  <c r="BX134" i="6" s="1"/>
  <c r="CH134" i="6" s="1"/>
  <c r="CR134" i="6" s="1"/>
  <c r="BM120" i="6"/>
  <c r="BX120" i="6" s="1"/>
  <c r="CH120" i="6" s="1"/>
  <c r="CR120" i="6" s="1"/>
  <c r="BM141" i="6"/>
  <c r="BX141" i="6" s="1"/>
  <c r="CH141" i="6" s="1"/>
  <c r="CR141" i="6" s="1"/>
  <c r="CH183" i="6"/>
  <c r="CR183" i="6" s="1"/>
  <c r="BM169" i="6"/>
  <c r="BX169" i="6" s="1"/>
  <c r="CH169" i="6" s="1"/>
  <c r="CR169" i="6" s="1"/>
  <c r="BM79" i="6"/>
  <c r="BX79" i="6" s="1"/>
  <c r="CH79" i="6" s="1"/>
  <c r="CR79" i="6" s="1"/>
  <c r="BL164" i="6"/>
  <c r="BW164" i="6" s="1"/>
  <c r="CG164" i="6" s="1"/>
  <c r="CQ164" i="6" s="1"/>
  <c r="BM115" i="6"/>
  <c r="BX115" i="6" s="1"/>
  <c r="BM71" i="6"/>
  <c r="BX71" i="6" s="1"/>
  <c r="BM128" i="6"/>
  <c r="BX128" i="6" s="1"/>
  <c r="CH128" i="6" s="1"/>
  <c r="CR128" i="6" s="1"/>
  <c r="CH44" i="6"/>
  <c r="CR44" i="6" s="1"/>
  <c r="BM180" i="6"/>
  <c r="BX180" i="6" s="1"/>
  <c r="CH180" i="6" s="1"/>
  <c r="CR180" i="6" s="1"/>
  <c r="CH32" i="6"/>
  <c r="CR32" i="6" s="1"/>
  <c r="CH95" i="6"/>
  <c r="CR95" i="6" s="1"/>
  <c r="CH28" i="6"/>
  <c r="CR28" i="6" s="1"/>
  <c r="BM159" i="6"/>
  <c r="BX159" i="6" s="1"/>
  <c r="CH159" i="6" s="1"/>
  <c r="CR159" i="6" s="1"/>
  <c r="BM166" i="6"/>
  <c r="BX166" i="6" s="1"/>
  <c r="CH166" i="6" s="1"/>
  <c r="CR166" i="6" s="1"/>
  <c r="CH133" i="6"/>
  <c r="CR133" i="6" s="1"/>
  <c r="CG40" i="6"/>
  <c r="CQ40" i="6" s="1"/>
  <c r="CH142" i="6"/>
  <c r="CR142" i="6" s="1"/>
  <c r="CA17" i="6"/>
  <c r="CQ53" i="8" l="1"/>
  <c r="DA53" i="8" s="1"/>
  <c r="BW53" i="8" s="1"/>
  <c r="CH53" i="8" s="1"/>
  <c r="CQ64" i="8"/>
  <c r="DA64" i="8" s="1"/>
  <c r="BW64" i="8" s="1"/>
  <c r="CH64" i="8" s="1"/>
  <c r="CR35" i="8"/>
  <c r="DB35" i="8" s="1"/>
  <c r="CQ138" i="8"/>
  <c r="DA138" i="8" s="1"/>
  <c r="BW138" i="8" s="1"/>
  <c r="CH138" i="8" s="1"/>
  <c r="CQ150" i="8"/>
  <c r="DA150" i="8" s="1"/>
  <c r="BW150" i="8" s="1"/>
  <c r="CH150" i="8" s="1"/>
  <c r="CQ163" i="8"/>
  <c r="DA163" i="8" s="1"/>
  <c r="BW163" i="8" s="1"/>
  <c r="CH163" i="8" s="1"/>
  <c r="CQ173" i="8"/>
  <c r="DA173" i="8" s="1"/>
  <c r="BW173" i="8" s="1"/>
  <c r="CH173" i="8" s="1"/>
  <c r="CQ177" i="8"/>
  <c r="DA177" i="8" s="1"/>
  <c r="BW177" i="8" s="1"/>
  <c r="CH177" i="8" s="1"/>
  <c r="CR60" i="8"/>
  <c r="DB60" i="8" s="1"/>
  <c r="CR144" i="8"/>
  <c r="DB144" i="8" s="1"/>
  <c r="CQ190" i="8"/>
  <c r="DA190" i="8" s="1"/>
  <c r="BW190" i="8" s="1"/>
  <c r="CH190" i="8" s="1"/>
  <c r="CQ30" i="8"/>
  <c r="DA30" i="8" s="1"/>
  <c r="BW30" i="8" s="1"/>
  <c r="CH30" i="8" s="1"/>
  <c r="CQ171" i="8"/>
  <c r="DA171" i="8" s="1"/>
  <c r="BW171" i="8" s="1"/>
  <c r="CH171" i="8" s="1"/>
  <c r="CR36" i="8"/>
  <c r="DB36" i="8" s="1"/>
  <c r="CQ38" i="8"/>
  <c r="DA38" i="8" s="1"/>
  <c r="BW38" i="8" s="1"/>
  <c r="CH38" i="8" s="1"/>
  <c r="CR85" i="8"/>
  <c r="DB85" i="8" s="1"/>
  <c r="CQ103" i="8"/>
  <c r="DA103" i="8" s="1"/>
  <c r="BW103" i="8" s="1"/>
  <c r="CH103" i="8" s="1"/>
  <c r="CR185" i="8"/>
  <c r="DB185" i="8" s="1"/>
  <c r="CQ187" i="8"/>
  <c r="DA187" i="8" s="1"/>
  <c r="BW187" i="8" s="1"/>
  <c r="CH187" i="8" s="1"/>
  <c r="CR195" i="8"/>
  <c r="DB195" i="8" s="1"/>
  <c r="CQ89" i="8"/>
  <c r="DA89" i="8" s="1"/>
  <c r="BW89" i="8" s="1"/>
  <c r="CH89" i="8" s="1"/>
  <c r="CQ109" i="8"/>
  <c r="DA109" i="8" s="1"/>
  <c r="BW109" i="8" s="1"/>
  <c r="CH109" i="8" s="1"/>
  <c r="CQ28" i="8"/>
  <c r="DA28" i="8" s="1"/>
  <c r="BW28" i="8" s="1"/>
  <c r="CH28" i="8" s="1"/>
  <c r="CQ40" i="8"/>
  <c r="DA40" i="8" s="1"/>
  <c r="BW40" i="8" s="1"/>
  <c r="CH40" i="8" s="1"/>
  <c r="CR68" i="8"/>
  <c r="DB68" i="8" s="1"/>
  <c r="CQ175" i="8"/>
  <c r="DA175" i="8" s="1"/>
  <c r="BW175" i="8" s="1"/>
  <c r="CH175" i="8" s="1"/>
  <c r="CR77" i="8"/>
  <c r="DB77" i="8" s="1"/>
  <c r="CQ136" i="8"/>
  <c r="DA136" i="8" s="1"/>
  <c r="BW136" i="8" s="1"/>
  <c r="CH136" i="8" s="1"/>
  <c r="CR178" i="8"/>
  <c r="DB178" i="8" s="1"/>
  <c r="CR62" i="8"/>
  <c r="DB62" i="8" s="1"/>
  <c r="CQ95" i="8"/>
  <c r="DA95" i="8" s="1"/>
  <c r="BW95" i="8" s="1"/>
  <c r="CH95" i="8" s="1"/>
  <c r="CQ76" i="8"/>
  <c r="DA76" i="8" s="1"/>
  <c r="BW76" i="8" s="1"/>
  <c r="CH76" i="8" s="1"/>
  <c r="CQ110" i="8"/>
  <c r="DA110" i="8" s="1"/>
  <c r="BW110" i="8" s="1"/>
  <c r="CH110" i="8" s="1"/>
  <c r="CR131" i="8"/>
  <c r="DB131" i="8" s="1"/>
  <c r="CQ34" i="8"/>
  <c r="DA34" i="8" s="1"/>
  <c r="BW34" i="8" s="1"/>
  <c r="CH34" i="8" s="1"/>
  <c r="CQ134" i="8"/>
  <c r="DA134" i="8" s="1"/>
  <c r="BW134" i="8" s="1"/>
  <c r="CH134" i="8" s="1"/>
  <c r="CQ132" i="8"/>
  <c r="DA132" i="8" s="1"/>
  <c r="BW132" i="8" s="1"/>
  <c r="CH132" i="8" s="1"/>
  <c r="CQ189" i="8"/>
  <c r="DA189" i="8" s="1"/>
  <c r="BW189" i="8" s="1"/>
  <c r="CH189" i="8" s="1"/>
  <c r="CQ41" i="8"/>
  <c r="DA41" i="8" s="1"/>
  <c r="BW41" i="8" s="1"/>
  <c r="CH41" i="8" s="1"/>
  <c r="CQ176" i="8"/>
  <c r="DA176" i="8" s="1"/>
  <c r="BW176" i="8" s="1"/>
  <c r="CH176" i="8" s="1"/>
  <c r="CR192" i="8"/>
  <c r="DB192" i="8" s="1"/>
  <c r="BW69" i="8"/>
  <c r="CH69" i="8" s="1"/>
  <c r="CR69" i="8" s="1"/>
  <c r="DB69" i="8" s="1"/>
  <c r="BW118" i="8"/>
  <c r="CH118" i="8" s="1"/>
  <c r="CR118" i="8" s="1"/>
  <c r="DB118" i="8" s="1"/>
  <c r="CQ73" i="8"/>
  <c r="DA73" i="8" s="1"/>
  <c r="BW73" i="8" s="1"/>
  <c r="CH73" i="8" s="1"/>
  <c r="CQ161" i="8"/>
  <c r="DA161" i="8" s="1"/>
  <c r="BW161" i="8" s="1"/>
  <c r="CH161" i="8" s="1"/>
  <c r="CQ126" i="8"/>
  <c r="DA126" i="8" s="1"/>
  <c r="BW126" i="8" s="1"/>
  <c r="CH126" i="8" s="1"/>
  <c r="CQ42" i="8"/>
  <c r="DA42" i="8" s="1"/>
  <c r="BW42" i="8" s="1"/>
  <c r="CH42" i="8" s="1"/>
  <c r="CR52" i="8"/>
  <c r="DB52" i="8" s="1"/>
  <c r="CQ96" i="8"/>
  <c r="DA96" i="8" s="1"/>
  <c r="BW96" i="8" s="1"/>
  <c r="CH96" i="8" s="1"/>
  <c r="CQ83" i="8"/>
  <c r="DA83" i="8" s="1"/>
  <c r="BW83" i="8" s="1"/>
  <c r="CH83" i="8" s="1"/>
  <c r="CR108" i="8"/>
  <c r="DB108" i="8" s="1"/>
  <c r="CR94" i="8"/>
  <c r="DB94" i="8" s="1"/>
  <c r="CQ99" i="8"/>
  <c r="DA99" i="8" s="1"/>
  <c r="BW99" i="8" s="1"/>
  <c r="CH99" i="8" s="1"/>
  <c r="BV128" i="8"/>
  <c r="CG128" i="8" s="1"/>
  <c r="CQ128" i="8" s="1"/>
  <c r="DA128" i="8" s="1"/>
  <c r="CR79" i="8"/>
  <c r="DB79" i="8" s="1"/>
  <c r="CR155" i="8"/>
  <c r="DB155" i="8" s="1"/>
  <c r="CQ90" i="8"/>
  <c r="DA90" i="8" s="1"/>
  <c r="BW90" i="8" s="1"/>
  <c r="CH90" i="8" s="1"/>
  <c r="CQ122" i="8"/>
  <c r="DA122" i="8" s="1"/>
  <c r="BW122" i="8" s="1"/>
  <c r="CH122" i="8" s="1"/>
  <c r="CQ67" i="8"/>
  <c r="DA67" i="8" s="1"/>
  <c r="BW67" i="8" s="1"/>
  <c r="CH67" i="8" s="1"/>
  <c r="CQ164" i="8"/>
  <c r="DA164" i="8" s="1"/>
  <c r="BW164" i="8" s="1"/>
  <c r="CH164" i="8" s="1"/>
  <c r="CQ159" i="8"/>
  <c r="DA159" i="8" s="1"/>
  <c r="BW159" i="8" s="1"/>
  <c r="CH159" i="8" s="1"/>
  <c r="BW33" i="8"/>
  <c r="CH33" i="8" s="1"/>
  <c r="CR33" i="8" s="1"/>
  <c r="DB33" i="8" s="1"/>
  <c r="BV186" i="8"/>
  <c r="CG186" i="8" s="1"/>
  <c r="CQ186" i="8" s="1"/>
  <c r="DA186" i="8" s="1"/>
  <c r="BV167" i="8"/>
  <c r="CG167" i="8" s="1"/>
  <c r="CQ167" i="8" s="1"/>
  <c r="DA167" i="8" s="1"/>
  <c r="BV66" i="8"/>
  <c r="CG66" i="8" s="1"/>
  <c r="CQ66" i="8" s="1"/>
  <c r="DA66" i="8" s="1"/>
  <c r="CR71" i="8"/>
  <c r="DB71" i="8" s="1"/>
  <c r="CQ106" i="8"/>
  <c r="DA106" i="8" s="1"/>
  <c r="BW106" i="8" s="1"/>
  <c r="CH106" i="8" s="1"/>
  <c r="CR61" i="8"/>
  <c r="DB61" i="8" s="1"/>
  <c r="CR135" i="8"/>
  <c r="DB135" i="8" s="1"/>
  <c r="CR32" i="8"/>
  <c r="DB32" i="8" s="1"/>
  <c r="CR57" i="8"/>
  <c r="DB57" i="8" s="1"/>
  <c r="CQ188" i="8"/>
  <c r="DA188" i="8" s="1"/>
  <c r="BW188" i="8" s="1"/>
  <c r="CH188" i="8" s="1"/>
  <c r="CQ172" i="8"/>
  <c r="DA172" i="8" s="1"/>
  <c r="BW172" i="8" s="1"/>
  <c r="CH172" i="8" s="1"/>
  <c r="CQ191" i="8"/>
  <c r="DA191" i="8" s="1"/>
  <c r="BW191" i="8" s="1"/>
  <c r="CH191" i="8" s="1"/>
  <c r="CQ112" i="8"/>
  <c r="DA112" i="8" s="1"/>
  <c r="BW112" i="8" s="1"/>
  <c r="CH112" i="8" s="1"/>
  <c r="BV180" i="8"/>
  <c r="CG180" i="8" s="1"/>
  <c r="CQ180" i="8" s="1"/>
  <c r="DA180" i="8" s="1"/>
  <c r="BW74" i="8"/>
  <c r="CH74" i="8" s="1"/>
  <c r="CR74" i="8" s="1"/>
  <c r="DB74" i="8" s="1"/>
  <c r="BV124" i="8"/>
  <c r="CG124" i="8" s="1"/>
  <c r="CQ124" i="8" s="1"/>
  <c r="DA124" i="8" s="1"/>
  <c r="BV75" i="8"/>
  <c r="CG75" i="8" s="1"/>
  <c r="CQ75" i="8" s="1"/>
  <c r="DA75" i="8" s="1"/>
  <c r="BV58" i="8"/>
  <c r="CG58" i="8" s="1"/>
  <c r="CQ58" i="8" s="1"/>
  <c r="DA58" i="8" s="1"/>
  <c r="CQ160" i="8"/>
  <c r="DA160" i="8" s="1"/>
  <c r="BW160" i="8" s="1"/>
  <c r="CH160" i="8" s="1"/>
  <c r="CR115" i="8"/>
  <c r="DB115" i="8" s="1"/>
  <c r="CR80" i="8"/>
  <c r="DB80" i="8" s="1"/>
  <c r="CQ183" i="8"/>
  <c r="DA183" i="8" s="1"/>
  <c r="BW183" i="8" s="1"/>
  <c r="CH183" i="8" s="1"/>
  <c r="CQ120" i="8"/>
  <c r="DA120" i="8" s="1"/>
  <c r="BW120" i="8" s="1"/>
  <c r="CH120" i="8" s="1"/>
  <c r="BW56" i="8"/>
  <c r="CH56" i="8" s="1"/>
  <c r="CR56" i="8" s="1"/>
  <c r="DB56" i="8" s="1"/>
  <c r="CR169" i="8"/>
  <c r="DB169" i="8" s="1"/>
  <c r="CR88" i="8"/>
  <c r="DB88" i="8" s="1"/>
  <c r="BV156" i="8"/>
  <c r="CG156" i="8" s="1"/>
  <c r="CQ156" i="8" s="1"/>
  <c r="DA156" i="8" s="1"/>
  <c r="BV140" i="8"/>
  <c r="CG140" i="8" s="1"/>
  <c r="CQ140" i="8" s="1"/>
  <c r="DA140" i="8" s="1"/>
  <c r="BV47" i="8"/>
  <c r="CG47" i="8" s="1"/>
  <c r="CQ47" i="8" s="1"/>
  <c r="DA47" i="8" s="1"/>
  <c r="CR174" i="8"/>
  <c r="DB174" i="8" s="1"/>
  <c r="BV125" i="8"/>
  <c r="CG125" i="8" s="1"/>
  <c r="CQ125" i="8" s="1"/>
  <c r="DA125" i="8" s="1"/>
  <c r="BW125" i="8" s="1"/>
  <c r="CH125" i="8" s="1"/>
  <c r="CR125" i="8" s="1"/>
  <c r="DB125" i="8" s="1"/>
  <c r="CR65" i="8"/>
  <c r="DB65" i="8" s="1"/>
  <c r="CQ51" i="8"/>
  <c r="DA51" i="8" s="1"/>
  <c r="BW51" i="8" s="1"/>
  <c r="CH51" i="8" s="1"/>
  <c r="CR152" i="8"/>
  <c r="DB152" i="8" s="1"/>
  <c r="BV111" i="8"/>
  <c r="CG111" i="8" s="1"/>
  <c r="CQ111" i="8" s="1"/>
  <c r="DA111" i="8" s="1"/>
  <c r="BV105" i="8"/>
  <c r="CG105" i="8" s="1"/>
  <c r="CQ105" i="8" s="1"/>
  <c r="DA105" i="8" s="1"/>
  <c r="BV97" i="8"/>
  <c r="CG97" i="8" s="1"/>
  <c r="CQ97" i="8" s="1"/>
  <c r="DA97" i="8" s="1"/>
  <c r="CQ93" i="8"/>
  <c r="DA93" i="8" s="1"/>
  <c r="BW93" i="8" s="1"/>
  <c r="CH93" i="8" s="1"/>
  <c r="BV84" i="8"/>
  <c r="CG84" i="8" s="1"/>
  <c r="CQ84" i="8" s="1"/>
  <c r="DA84" i="8" s="1"/>
  <c r="BV130" i="8"/>
  <c r="CG130" i="8" s="1"/>
  <c r="CQ130" i="8" s="1"/>
  <c r="DA130" i="8" s="1"/>
  <c r="BV45" i="8"/>
  <c r="CG45" i="8" s="1"/>
  <c r="CQ45" i="8" s="1"/>
  <c r="DA45" i="8" s="1"/>
  <c r="BV114" i="8"/>
  <c r="CG114" i="8" s="1"/>
  <c r="CQ114" i="8" s="1"/>
  <c r="DA114" i="8" s="1"/>
  <c r="CR92" i="8"/>
  <c r="DB92" i="8" s="1"/>
  <c r="CR158" i="8"/>
  <c r="DB158" i="8" s="1"/>
  <c r="BV82" i="8"/>
  <c r="CG82" i="8" s="1"/>
  <c r="CQ82" i="8" s="1"/>
  <c r="DA82" i="8" s="1"/>
  <c r="CQ181" i="8"/>
  <c r="DA181" i="8" s="1"/>
  <c r="BW181" i="8" s="1"/>
  <c r="CH181" i="8" s="1"/>
  <c r="CQ127" i="8"/>
  <c r="DA127" i="8" s="1"/>
  <c r="BW127" i="8" s="1"/>
  <c r="CH127" i="8" s="1"/>
  <c r="CR179" i="8"/>
  <c r="DB179" i="8" s="1"/>
  <c r="BV31" i="8"/>
  <c r="CG31" i="8" s="1"/>
  <c r="CQ31" i="8" s="1"/>
  <c r="DA31" i="8" s="1"/>
  <c r="BW31" i="8" s="1"/>
  <c r="CH31" i="8" s="1"/>
  <c r="BV63" i="8"/>
  <c r="CG63" i="8" s="1"/>
  <c r="CQ63" i="8" s="1"/>
  <c r="DA63" i="8" s="1"/>
  <c r="BV193" i="8"/>
  <c r="CG193" i="8" s="1"/>
  <c r="CQ193" i="8" s="1"/>
  <c r="DA193" i="8" s="1"/>
  <c r="BW137" i="8"/>
  <c r="CH137" i="8" s="1"/>
  <c r="CR137" i="8" s="1"/>
  <c r="DB137" i="8" s="1"/>
  <c r="BV37" i="8"/>
  <c r="CG37" i="8" s="1"/>
  <c r="CQ37" i="8" s="1"/>
  <c r="DA37" i="8" s="1"/>
  <c r="BV113" i="8"/>
  <c r="CG113" i="8" s="1"/>
  <c r="CQ113" i="8" s="1"/>
  <c r="DA113" i="8" s="1"/>
  <c r="BW113" i="8" s="1"/>
  <c r="CH113" i="8" s="1"/>
  <c r="BV116" i="8"/>
  <c r="CG116" i="8" s="1"/>
  <c r="CQ116" i="8" s="1"/>
  <c r="DA116" i="8" s="1"/>
  <c r="BW117" i="8"/>
  <c r="CH117" i="8" s="1"/>
  <c r="CR117" i="8" s="1"/>
  <c r="DB117" i="8" s="1"/>
  <c r="BV142" i="8"/>
  <c r="CG142" i="8" s="1"/>
  <c r="CQ142" i="8" s="1"/>
  <c r="DA142" i="8" s="1"/>
  <c r="BV146" i="8"/>
  <c r="CG146" i="8" s="1"/>
  <c r="CQ146" i="8" s="1"/>
  <c r="DA146" i="8" s="1"/>
  <c r="BV147" i="8"/>
  <c r="CG147" i="8" s="1"/>
  <c r="CQ147" i="8" s="1"/>
  <c r="DA147" i="8" s="1"/>
  <c r="BW147" i="8" s="1"/>
  <c r="CG119" i="8"/>
  <c r="CQ119" i="8" s="1"/>
  <c r="DA119" i="8" s="1"/>
  <c r="BW119" i="8" s="1"/>
  <c r="CH157" i="8"/>
  <c r="CR157" i="8" s="1"/>
  <c r="DB157" i="8" s="1"/>
  <c r="BV49" i="8"/>
  <c r="CG49" i="8" s="1"/>
  <c r="CQ49" i="8" s="1"/>
  <c r="DA49" i="8" s="1"/>
  <c r="BV170" i="8"/>
  <c r="CG170" i="8" s="1"/>
  <c r="CQ170" i="8" s="1"/>
  <c r="DA170" i="8" s="1"/>
  <c r="CG141" i="8"/>
  <c r="CQ141" i="8" s="1"/>
  <c r="DA141" i="8" s="1"/>
  <c r="CH121" i="8"/>
  <c r="CR121" i="8" s="1"/>
  <c r="DB121" i="8" s="1"/>
  <c r="BV102" i="8"/>
  <c r="CG102" i="8" s="1"/>
  <c r="CQ102" i="8" s="1"/>
  <c r="DA102" i="8" s="1"/>
  <c r="BV70" i="8"/>
  <c r="CG70" i="8" s="1"/>
  <c r="CQ70" i="8" s="1"/>
  <c r="DA70" i="8" s="1"/>
  <c r="BV168" i="8"/>
  <c r="CG168" i="8" s="1"/>
  <c r="CQ168" i="8" s="1"/>
  <c r="DA168" i="8" s="1"/>
  <c r="BV139" i="8"/>
  <c r="CG139" i="8" s="1"/>
  <c r="CQ139" i="8" s="1"/>
  <c r="DA139" i="8" s="1"/>
  <c r="BW139" i="8" s="1"/>
  <c r="BV104" i="8"/>
  <c r="CG104" i="8" s="1"/>
  <c r="CQ104" i="8" s="1"/>
  <c r="DA104" i="8" s="1"/>
  <c r="BW107" i="8"/>
  <c r="CH107" i="8" s="1"/>
  <c r="CR107" i="8" s="1"/>
  <c r="DB107" i="8" s="1"/>
  <c r="CC27" i="8"/>
  <c r="CM27" i="8" s="1"/>
  <c r="BV151" i="8"/>
  <c r="CG151" i="8" s="1"/>
  <c r="CQ151" i="8" s="1"/>
  <c r="DA151" i="8" s="1"/>
  <c r="BV149" i="8"/>
  <c r="CG149" i="8" s="1"/>
  <c r="CQ149" i="8" s="1"/>
  <c r="DA149" i="8" s="1"/>
  <c r="BV39" i="8"/>
  <c r="CG39" i="8" s="1"/>
  <c r="CQ39" i="8" s="1"/>
  <c r="DA39" i="8" s="1"/>
  <c r="BV72" i="8"/>
  <c r="CG72" i="8" s="1"/>
  <c r="CQ72" i="8" s="1"/>
  <c r="DA72" i="8" s="1"/>
  <c r="BV48" i="8"/>
  <c r="CG48" i="8" s="1"/>
  <c r="CQ48" i="8" s="1"/>
  <c r="DA48" i="8" s="1"/>
  <c r="BU78" i="8"/>
  <c r="CF78" i="8" s="1"/>
  <c r="CP78" i="8" s="1"/>
  <c r="CZ78" i="8" s="1"/>
  <c r="BV154" i="8"/>
  <c r="CG154" i="8" s="1"/>
  <c r="CQ154" i="8" s="1"/>
  <c r="DA154" i="8" s="1"/>
  <c r="BV182" i="8"/>
  <c r="CG182" i="8" s="1"/>
  <c r="CQ182" i="8" s="1"/>
  <c r="DA182" i="8" s="1"/>
  <c r="BV133" i="8"/>
  <c r="CG133" i="8" s="1"/>
  <c r="CQ133" i="8" s="1"/>
  <c r="DA133" i="8" s="1"/>
  <c r="BV153" i="8"/>
  <c r="CG153" i="8" s="1"/>
  <c r="CQ153" i="8" s="1"/>
  <c r="DA153" i="8" s="1"/>
  <c r="BV148" i="8"/>
  <c r="CG148" i="8" s="1"/>
  <c r="CQ148" i="8" s="1"/>
  <c r="DA148" i="8" s="1"/>
  <c r="BW81" i="8"/>
  <c r="CH81" i="8" s="1"/>
  <c r="CR81" i="8" s="1"/>
  <c r="DB81" i="8" s="1"/>
  <c r="BV86" i="8"/>
  <c r="CG86" i="8" s="1"/>
  <c r="CQ86" i="8" s="1"/>
  <c r="DA86" i="8" s="1"/>
  <c r="CG123" i="8"/>
  <c r="CQ123" i="8" s="1"/>
  <c r="DA123" i="8" s="1"/>
  <c r="BW123" i="8" s="1"/>
  <c r="CG143" i="8"/>
  <c r="CQ143" i="8" s="1"/>
  <c r="DA143" i="8" s="1"/>
  <c r="BW143" i="8" s="1"/>
  <c r="BW145" i="8"/>
  <c r="CR38" i="8"/>
  <c r="DB38" i="8" s="1"/>
  <c r="CR87" i="8"/>
  <c r="DB87" i="8" s="1"/>
  <c r="CR91" i="8"/>
  <c r="DB91" i="8" s="1"/>
  <c r="CR64" i="8"/>
  <c r="DB64" i="8" s="1"/>
  <c r="CR29" i="8"/>
  <c r="DB29" i="8" s="1"/>
  <c r="CR100" i="8"/>
  <c r="DB100" i="8" s="1"/>
  <c r="CR184" i="8"/>
  <c r="DB184" i="8" s="1"/>
  <c r="CR173" i="8"/>
  <c r="DB173" i="8" s="1"/>
  <c r="CR165" i="8"/>
  <c r="DB165" i="8" s="1"/>
  <c r="CR46" i="8"/>
  <c r="DB46" i="8" s="1"/>
  <c r="CR194" i="8"/>
  <c r="DB194" i="8" s="1"/>
  <c r="CR44" i="8"/>
  <c r="DB44" i="8" s="1"/>
  <c r="CR162" i="8"/>
  <c r="DB162" i="8" s="1"/>
  <c r="CR50" i="8"/>
  <c r="DB50" i="8" s="1"/>
  <c r="CR129" i="8"/>
  <c r="DB129" i="8" s="1"/>
  <c r="BM155" i="6"/>
  <c r="BX155" i="6" s="1"/>
  <c r="CH155" i="6" s="1"/>
  <c r="CR155" i="6" s="1"/>
  <c r="BM40" i="6"/>
  <c r="BX40" i="6" s="1"/>
  <c r="CH40" i="6" s="1"/>
  <c r="CR40" i="6" s="1"/>
  <c r="BM69" i="6"/>
  <c r="BX69" i="6" s="1"/>
  <c r="CH69" i="6" s="1"/>
  <c r="CR69" i="6" s="1"/>
  <c r="BM102" i="6"/>
  <c r="BX102" i="6" s="1"/>
  <c r="CH102" i="6" s="1"/>
  <c r="CR102" i="6" s="1"/>
  <c r="BM65" i="6"/>
  <c r="BX65" i="6" s="1"/>
  <c r="CH65" i="6"/>
  <c r="CR65" i="6" s="1"/>
  <c r="BM184" i="6"/>
  <c r="BX184" i="6" s="1"/>
  <c r="BM103" i="6"/>
  <c r="BX103" i="6" s="1"/>
  <c r="CH103" i="6" s="1"/>
  <c r="CR103" i="6" s="1"/>
  <c r="CH71" i="6"/>
  <c r="CR71" i="6" s="1"/>
  <c r="CH30" i="6"/>
  <c r="CR30" i="6" s="1"/>
  <c r="BM58" i="6"/>
  <c r="BX58" i="6" s="1"/>
  <c r="CH58" i="6" s="1"/>
  <c r="CR58" i="6" s="1"/>
  <c r="CH115" i="6"/>
  <c r="CR115" i="6" s="1"/>
  <c r="BM39" i="6"/>
  <c r="BX39" i="6" s="1"/>
  <c r="CH39" i="6" s="1"/>
  <c r="CR39" i="6" s="1"/>
  <c r="BM144" i="6"/>
  <c r="BX144" i="6" s="1"/>
  <c r="CH144" i="6" s="1"/>
  <c r="CR144" i="6" s="1"/>
  <c r="CH117" i="6"/>
  <c r="CR117" i="6" s="1"/>
  <c r="BM188" i="6"/>
  <c r="BX188" i="6" s="1"/>
  <c r="CH188" i="6" s="1"/>
  <c r="CR188" i="6" s="1"/>
  <c r="CK17" i="6"/>
  <c r="BG27" i="6"/>
  <c r="CR28" i="8" l="1"/>
  <c r="DB28" i="8" s="1"/>
  <c r="CR163" i="8"/>
  <c r="DB163" i="8" s="1"/>
  <c r="CR177" i="8"/>
  <c r="DB177" i="8" s="1"/>
  <c r="CR53" i="8"/>
  <c r="DB53" i="8" s="1"/>
  <c r="CR138" i="8"/>
  <c r="DB138" i="8" s="1"/>
  <c r="CR150" i="8"/>
  <c r="DB150" i="8" s="1"/>
  <c r="CR190" i="8"/>
  <c r="DB190" i="8" s="1"/>
  <c r="CR89" i="8"/>
  <c r="DB89" i="8" s="1"/>
  <c r="CR171" i="8"/>
  <c r="DB171" i="8" s="1"/>
  <c r="CR109" i="8"/>
  <c r="DB109" i="8" s="1"/>
  <c r="CR30" i="8"/>
  <c r="DB30" i="8" s="1"/>
  <c r="CR95" i="8"/>
  <c r="DB95" i="8" s="1"/>
  <c r="CR34" i="8"/>
  <c r="DB34" i="8" s="1"/>
  <c r="CR103" i="8"/>
  <c r="DB103" i="8" s="1"/>
  <c r="CR41" i="8"/>
  <c r="DB41" i="8" s="1"/>
  <c r="CR90" i="8"/>
  <c r="DB90" i="8" s="1"/>
  <c r="CR42" i="8"/>
  <c r="DB42" i="8" s="1"/>
  <c r="CR175" i="8"/>
  <c r="DB175" i="8" s="1"/>
  <c r="CR187" i="8"/>
  <c r="DB187" i="8" s="1"/>
  <c r="CR40" i="8"/>
  <c r="DB40" i="8" s="1"/>
  <c r="CR110" i="8"/>
  <c r="DB110" i="8" s="1"/>
  <c r="CR96" i="8"/>
  <c r="DB96" i="8" s="1"/>
  <c r="CR134" i="8"/>
  <c r="DB134" i="8" s="1"/>
  <c r="CR189" i="8"/>
  <c r="DB189" i="8" s="1"/>
  <c r="CR136" i="8"/>
  <c r="DB136" i="8" s="1"/>
  <c r="CR132" i="8"/>
  <c r="DB132" i="8" s="1"/>
  <c r="CR176" i="8"/>
  <c r="DB176" i="8" s="1"/>
  <c r="CR76" i="8"/>
  <c r="DB76" i="8" s="1"/>
  <c r="CR122" i="8"/>
  <c r="DB122" i="8" s="1"/>
  <c r="CR67" i="8"/>
  <c r="DB67" i="8" s="1"/>
  <c r="CR106" i="8"/>
  <c r="DB106" i="8" s="1"/>
  <c r="CR127" i="8"/>
  <c r="DB127" i="8" s="1"/>
  <c r="CR161" i="8"/>
  <c r="DB161" i="8" s="1"/>
  <c r="CR126" i="8"/>
  <c r="DB126" i="8" s="1"/>
  <c r="CR191" i="8"/>
  <c r="DB191" i="8" s="1"/>
  <c r="CR99" i="8"/>
  <c r="DB99" i="8" s="1"/>
  <c r="CR159" i="8"/>
  <c r="DB159" i="8" s="1"/>
  <c r="CR83" i="8"/>
  <c r="DB83" i="8" s="1"/>
  <c r="CR73" i="8"/>
  <c r="DB73" i="8" s="1"/>
  <c r="CR112" i="8"/>
  <c r="DB112" i="8" s="1"/>
  <c r="CR51" i="8"/>
  <c r="DB51" i="8" s="1"/>
  <c r="BW58" i="8"/>
  <c r="CH58" i="8" s="1"/>
  <c r="CR58" i="8" s="1"/>
  <c r="DB58" i="8" s="1"/>
  <c r="BW186" i="8"/>
  <c r="CH186" i="8" s="1"/>
  <c r="CR186" i="8" s="1"/>
  <c r="DB186" i="8" s="1"/>
  <c r="BW128" i="8"/>
  <c r="CH128" i="8" s="1"/>
  <c r="CR128" i="8" s="1"/>
  <c r="DB128" i="8" s="1"/>
  <c r="BW75" i="8"/>
  <c r="CH75" i="8" s="1"/>
  <c r="CR75" i="8" s="1"/>
  <c r="DB75" i="8" s="1"/>
  <c r="BW167" i="8"/>
  <c r="CH167" i="8" s="1"/>
  <c r="CR167" i="8" s="1"/>
  <c r="DB167" i="8" s="1"/>
  <c r="BW180" i="8"/>
  <c r="CH180" i="8" s="1"/>
  <c r="CR180" i="8" s="1"/>
  <c r="DB180" i="8" s="1"/>
  <c r="CR164" i="8"/>
  <c r="DB164" i="8" s="1"/>
  <c r="CR181" i="8"/>
  <c r="DB181" i="8" s="1"/>
  <c r="CR183" i="8"/>
  <c r="DB183" i="8" s="1"/>
  <c r="CR172" i="8"/>
  <c r="DB172" i="8" s="1"/>
  <c r="CR120" i="8"/>
  <c r="DB120" i="8" s="1"/>
  <c r="CR188" i="8"/>
  <c r="DB188" i="8" s="1"/>
  <c r="BW66" i="8"/>
  <c r="CH66" i="8" s="1"/>
  <c r="CR66" i="8" s="1"/>
  <c r="DB66" i="8" s="1"/>
  <c r="BW124" i="8"/>
  <c r="CH124" i="8" s="1"/>
  <c r="CR124" i="8" s="1"/>
  <c r="DB124" i="8" s="1"/>
  <c r="BW156" i="8"/>
  <c r="CH156" i="8" s="1"/>
  <c r="CR156" i="8" s="1"/>
  <c r="DB156" i="8" s="1"/>
  <c r="BW140" i="8"/>
  <c r="CH140" i="8" s="1"/>
  <c r="CR140" i="8" s="1"/>
  <c r="DB140" i="8" s="1"/>
  <c r="BW146" i="8"/>
  <c r="CH146" i="8" s="1"/>
  <c r="CR146" i="8" s="1"/>
  <c r="DB146" i="8" s="1"/>
  <c r="CR160" i="8"/>
  <c r="DB160" i="8" s="1"/>
  <c r="CR93" i="8"/>
  <c r="DB93" i="8" s="1"/>
  <c r="BW47" i="8"/>
  <c r="CH47" i="8" s="1"/>
  <c r="CR47" i="8" s="1"/>
  <c r="DB47" i="8" s="1"/>
  <c r="CR113" i="8"/>
  <c r="DB113" i="8" s="1"/>
  <c r="CR31" i="8"/>
  <c r="DB31" i="8" s="1"/>
  <c r="BW130" i="8"/>
  <c r="CH130" i="8" s="1"/>
  <c r="CR130" i="8" s="1"/>
  <c r="DB130" i="8" s="1"/>
  <c r="BW82" i="8"/>
  <c r="CH82" i="8" s="1"/>
  <c r="CR82" i="8" s="1"/>
  <c r="DB82" i="8" s="1"/>
  <c r="BW97" i="8"/>
  <c r="CH97" i="8" s="1"/>
  <c r="CR97" i="8" s="1"/>
  <c r="DB97" i="8" s="1"/>
  <c r="BW45" i="8"/>
  <c r="CH45" i="8" s="1"/>
  <c r="CR45" i="8" s="1"/>
  <c r="DB45" i="8" s="1"/>
  <c r="BW114" i="8"/>
  <c r="CH114" i="8" s="1"/>
  <c r="CR114" i="8" s="1"/>
  <c r="DB114" i="8" s="1"/>
  <c r="BW111" i="8"/>
  <c r="CH111" i="8" s="1"/>
  <c r="CR111" i="8" s="1"/>
  <c r="DB111" i="8" s="1"/>
  <c r="BW105" i="8"/>
  <c r="CH105" i="8" s="1"/>
  <c r="CR105" i="8" s="1"/>
  <c r="DB105" i="8" s="1"/>
  <c r="BW84" i="8"/>
  <c r="CH84" i="8" s="1"/>
  <c r="CR84" i="8" s="1"/>
  <c r="DB84" i="8" s="1"/>
  <c r="BW153" i="8"/>
  <c r="CH153" i="8" s="1"/>
  <c r="CR153" i="8" s="1"/>
  <c r="DB153" i="8" s="1"/>
  <c r="BW193" i="8"/>
  <c r="CH193" i="8" s="1"/>
  <c r="CR193" i="8" s="1"/>
  <c r="DB193" i="8" s="1"/>
  <c r="CH119" i="8"/>
  <c r="CR119" i="8" s="1"/>
  <c r="DB119" i="8" s="1"/>
  <c r="BW116" i="8"/>
  <c r="CH116" i="8" s="1"/>
  <c r="CR116" i="8" s="1"/>
  <c r="DB116" i="8" s="1"/>
  <c r="BW170" i="8"/>
  <c r="CH170" i="8" s="1"/>
  <c r="CR170" i="8" s="1"/>
  <c r="DB170" i="8" s="1"/>
  <c r="CH147" i="8"/>
  <c r="CR147" i="8" s="1"/>
  <c r="DB147" i="8" s="1"/>
  <c r="CH143" i="8"/>
  <c r="CR143" i="8" s="1"/>
  <c r="DB143" i="8" s="1"/>
  <c r="CW27" i="8"/>
  <c r="BS27" i="8" s="1"/>
  <c r="CD27" i="8" s="1"/>
  <c r="CM17" i="8"/>
  <c r="BW39" i="8"/>
  <c r="CH39" i="8" s="1"/>
  <c r="CR39" i="8" s="1"/>
  <c r="DB39" i="8" s="1"/>
  <c r="BW70" i="8"/>
  <c r="CH70" i="8" s="1"/>
  <c r="CR70" i="8" s="1"/>
  <c r="DB70" i="8" s="1"/>
  <c r="BW154" i="8"/>
  <c r="CH154" i="8" s="1"/>
  <c r="CR154" i="8" s="1"/>
  <c r="DB154" i="8" s="1"/>
  <c r="BW141" i="8"/>
  <c r="CH141" i="8" s="1"/>
  <c r="CR141" i="8" s="1"/>
  <c r="DB141" i="8" s="1"/>
  <c r="BW168" i="8"/>
  <c r="CH168" i="8" s="1"/>
  <c r="CR168" i="8" s="1"/>
  <c r="DB168" i="8" s="1"/>
  <c r="BW148" i="8"/>
  <c r="CH148" i="8" s="1"/>
  <c r="CR148" i="8" s="1"/>
  <c r="DB148" i="8" s="1"/>
  <c r="BW86" i="8"/>
  <c r="CH86" i="8" s="1"/>
  <c r="CR86" i="8" s="1"/>
  <c r="DB86" i="8" s="1"/>
  <c r="BV78" i="8"/>
  <c r="CG78" i="8" s="1"/>
  <c r="CQ78" i="8" s="1"/>
  <c r="DA78" i="8" s="1"/>
  <c r="BW149" i="8"/>
  <c r="CH149" i="8" s="1"/>
  <c r="CR149" i="8" s="1"/>
  <c r="DB149" i="8" s="1"/>
  <c r="BW104" i="8"/>
  <c r="CH104" i="8" s="1"/>
  <c r="CR104" i="8" s="1"/>
  <c r="DB104" i="8" s="1"/>
  <c r="BW102" i="8"/>
  <c r="CH102" i="8" s="1"/>
  <c r="CR102" i="8" s="1"/>
  <c r="DB102" i="8" s="1"/>
  <c r="BW49" i="8"/>
  <c r="CH49" i="8" s="1"/>
  <c r="CR49" i="8" s="1"/>
  <c r="DB49" i="8" s="1"/>
  <c r="BW63" i="8"/>
  <c r="CH63" i="8" s="1"/>
  <c r="CR63" i="8" s="1"/>
  <c r="DB63" i="8" s="1"/>
  <c r="BW72" i="8"/>
  <c r="CH72" i="8" s="1"/>
  <c r="CR72" i="8" s="1"/>
  <c r="DB72" i="8" s="1"/>
  <c r="BW133" i="8"/>
  <c r="CH133" i="8" s="1"/>
  <c r="CR133" i="8" s="1"/>
  <c r="DB133" i="8" s="1"/>
  <c r="CH145" i="8"/>
  <c r="CR145" i="8" s="1"/>
  <c r="DB145" i="8" s="1"/>
  <c r="BW48" i="8"/>
  <c r="CH48" i="8" s="1"/>
  <c r="CR48" i="8" s="1"/>
  <c r="DB48" i="8" s="1"/>
  <c r="BW151" i="8"/>
  <c r="CH151" i="8" s="1"/>
  <c r="CR151" i="8" s="1"/>
  <c r="DB151" i="8" s="1"/>
  <c r="CH139" i="8"/>
  <c r="CR139" i="8" s="1"/>
  <c r="DB139" i="8" s="1"/>
  <c r="BW142" i="8"/>
  <c r="CH142" i="8" s="1"/>
  <c r="CR142" i="8" s="1"/>
  <c r="DB142" i="8" s="1"/>
  <c r="BW37" i="8"/>
  <c r="CH37" i="8" s="1"/>
  <c r="CR37" i="8" s="1"/>
  <c r="DB37" i="8" s="1"/>
  <c r="CH123" i="8"/>
  <c r="CR123" i="8" s="1"/>
  <c r="DB123" i="8" s="1"/>
  <c r="BW182" i="8"/>
  <c r="CH182" i="8" s="1"/>
  <c r="CR182" i="8" s="1"/>
  <c r="DB182" i="8" s="1"/>
  <c r="BR27" i="6"/>
  <c r="CB27" i="6" s="1"/>
  <c r="CL27" i="6" s="1"/>
  <c r="BM101" i="6"/>
  <c r="BX101" i="6" s="1"/>
  <c r="CH101" i="6" s="1"/>
  <c r="CR101" i="6" s="1"/>
  <c r="BM38" i="6"/>
  <c r="BX38" i="6" s="1"/>
  <c r="CH38" i="6" s="1"/>
  <c r="CR38" i="6" s="1"/>
  <c r="BM164" i="6"/>
  <c r="BX164" i="6" s="1"/>
  <c r="CH164" i="6" s="1"/>
  <c r="CR164" i="6" s="1"/>
  <c r="CH184" i="6"/>
  <c r="CR184" i="6" s="1"/>
  <c r="BM50" i="6"/>
  <c r="BX50" i="6" s="1"/>
  <c r="CH50" i="6" s="1"/>
  <c r="CR50" i="6" s="1"/>
  <c r="BM85" i="6"/>
  <c r="BX85" i="6" s="1"/>
  <c r="CH85" i="6" s="1"/>
  <c r="CR85" i="6" s="1"/>
  <c r="BM190" i="6"/>
  <c r="BX190" i="6" s="1"/>
  <c r="CH190" i="6" s="1"/>
  <c r="CR190" i="6" s="1"/>
  <c r="CW17" i="8" l="1"/>
  <c r="CN27" i="8"/>
  <c r="CN17" i="8" s="1"/>
  <c r="BW78" i="8"/>
  <c r="CH78" i="8" s="1"/>
  <c r="CR78" i="8" s="1"/>
  <c r="DB78" i="8" s="1"/>
  <c r="CL17" i="6"/>
  <c r="CB17" i="6"/>
  <c r="CX27" i="8" l="1"/>
  <c r="BT27" i="8" s="1"/>
  <c r="CE27" i="8" s="1"/>
  <c r="BH27" i="6"/>
  <c r="BS27" i="6" s="1"/>
  <c r="CC27" i="6" s="1"/>
  <c r="CM27" i="6" s="1"/>
  <c r="CX17" i="8" l="1"/>
  <c r="CO27" i="8"/>
  <c r="CY27" i="8" s="1"/>
  <c r="BU27" i="8" s="1"/>
  <c r="CF27" i="8" s="1"/>
  <c r="CM17" i="6"/>
  <c r="CC17" i="6"/>
  <c r="CP27" i="8" l="1"/>
  <c r="CP17" i="8" s="1"/>
  <c r="CY17" i="8"/>
  <c r="CO17" i="8"/>
  <c r="BI27" i="6"/>
  <c r="BT27" i="6" s="1"/>
  <c r="CD27" i="6" s="1"/>
  <c r="CZ27" i="8" l="1"/>
  <c r="BV27" i="8" s="1"/>
  <c r="CG27" i="8" s="1"/>
  <c r="CQ27" i="8" s="1"/>
  <c r="CN27" i="6"/>
  <c r="CN17" i="6" s="1"/>
  <c r="CD17" i="6"/>
  <c r="CZ17" i="8" l="1"/>
  <c r="CQ17" i="8"/>
  <c r="DA27" i="8"/>
  <c r="BW27" i="8" s="1"/>
  <c r="CH27" i="8" s="1"/>
  <c r="BJ27" i="6"/>
  <c r="BU27" i="6" s="1"/>
  <c r="CE27" i="6" s="1"/>
  <c r="CO27" i="6" s="1"/>
  <c r="DA17" i="8" l="1"/>
  <c r="CR27" i="8"/>
  <c r="CE17" i="6"/>
  <c r="CO17" i="6"/>
  <c r="DB27" i="8" l="1"/>
  <c r="DB17" i="8" s="1"/>
  <c r="CR17" i="8"/>
  <c r="BK27" i="6"/>
  <c r="BV27" i="6" s="1"/>
  <c r="CF27" i="6" s="1"/>
  <c r="CP27" i="6" s="1"/>
  <c r="CP17" i="6" l="1"/>
  <c r="CF17" i="6"/>
  <c r="BL27" i="6" l="1"/>
  <c r="BW27" i="6" s="1"/>
  <c r="CG27" i="6" s="1"/>
  <c r="CQ27" i="6" s="1"/>
  <c r="CG17" i="6" l="1"/>
  <c r="BM27" i="6"/>
  <c r="BX27" i="6" s="1"/>
  <c r="CH27" i="6" s="1"/>
  <c r="CR27" i="6" s="1"/>
  <c r="CQ17" i="6"/>
  <c r="CR17" i="6" l="1"/>
  <c r="CH17" i="6"/>
</calcChain>
</file>

<file path=xl/sharedStrings.xml><?xml version="1.0" encoding="utf-8"?>
<sst xmlns="http://schemas.openxmlformats.org/spreadsheetml/2006/main" count="1631" uniqueCount="452">
  <si>
    <t>A.</t>
  </si>
  <si>
    <t>Need Weighting Factor for Col 3:</t>
  </si>
  <si>
    <t>B.</t>
  </si>
  <si>
    <t>ENGL per Capita and MHI Threshold Factor for Col 8 &amp; Col 10:</t>
  </si>
  <si>
    <t>C.</t>
  </si>
  <si>
    <t>ENGL per Capita Weight for Col 11:</t>
  </si>
  <si>
    <t>D.</t>
  </si>
  <si>
    <t>MHI Weight for Col 11:</t>
  </si>
  <si>
    <t>E.</t>
  </si>
  <si>
    <t>Non-Alliance District &amp; Non-PSD Minimum Aid Ratio for use in Column 12:</t>
  </si>
  <si>
    <t>F.</t>
  </si>
  <si>
    <t>Alliance District &amp; PSD Minimum Aid Ratio for use in Column 12:</t>
  </si>
  <si>
    <t>G.</t>
  </si>
  <si>
    <t>Foundation for Column 17:</t>
  </si>
  <si>
    <t>H.</t>
  </si>
  <si>
    <t>Adjustment % for Districts who are underfunded:</t>
  </si>
  <si>
    <t>I.</t>
  </si>
  <si>
    <t>Adjustment % for Districts who are overfunded:</t>
  </si>
  <si>
    <t>Feds do not report</t>
  </si>
  <si>
    <t>anything greater than</t>
  </si>
  <si>
    <t>$250,000 so Darien</t>
  </si>
  <si>
    <t>won't change</t>
  </si>
  <si>
    <t>Total Bonus &gt;&gt;&gt;</t>
  </si>
  <si>
    <t xml:space="preserve">Totals  </t>
  </si>
  <si>
    <t>Median:</t>
  </si>
  <si>
    <t>(EEPC</t>
  </si>
  <si>
    <t>(MHI</t>
  </si>
  <si>
    <t>Base Aid Ratio</t>
  </si>
  <si>
    <t>Foundation:</t>
  </si>
  <si>
    <t>Final # from SDE SAS</t>
  </si>
  <si>
    <t>Preliminary</t>
  </si>
  <si>
    <t># FRPL sts above 60% of resident sts</t>
  </si>
  <si>
    <t>Excess</t>
  </si>
  <si>
    <t>Threshold:</t>
  </si>
  <si>
    <t>Wealth</t>
  </si>
  <si>
    <t>(Non-Alliance Districts &amp; Non-PSDs:</t>
  </si>
  <si>
    <t>(Item E)</t>
  </si>
  <si>
    <t>Free and</t>
  </si>
  <si>
    <t>Poverty</t>
  </si>
  <si>
    <t>60% of resident sts</t>
  </si>
  <si>
    <t>Resident</t>
  </si>
  <si>
    <t>ELL</t>
  </si>
  <si>
    <t>Average</t>
  </si>
  <si>
    <t>Median</t>
  </si>
  <si>
    <t>Adjustment</t>
  </si>
  <si>
    <t>Greater of</t>
  </si>
  <si>
    <t>PIC Add</t>
  </si>
  <si>
    <t>Final Base Aid Ratio</t>
  </si>
  <si>
    <t>Students</t>
  </si>
  <si>
    <t>Number of</t>
  </si>
  <si>
    <t>Regional</t>
  </si>
  <si>
    <t>Endowed</t>
  </si>
  <si>
    <t xml:space="preserve">Grant </t>
  </si>
  <si>
    <t>FY 26</t>
  </si>
  <si>
    <t>Reduced</t>
  </si>
  <si>
    <t xml:space="preserve">Portion of </t>
  </si>
  <si>
    <t xml:space="preserve">Net </t>
  </si>
  <si>
    <t>If FRPL % above 60%,</t>
  </si>
  <si>
    <t>Portion of</t>
  </si>
  <si>
    <t>Free&amp;Reduced</t>
  </si>
  <si>
    <t>Need</t>
  </si>
  <si>
    <t>Equalized Net</t>
  </si>
  <si>
    <t>ECS ENGL</t>
  </si>
  <si>
    <t>Median x Item B)</t>
  </si>
  <si>
    <t>Household</t>
  </si>
  <si>
    <t>Factor</t>
  </si>
  <si>
    <t>Item E or Col 16),</t>
  </si>
  <si>
    <t xml:space="preserve">Base Aid </t>
  </si>
  <si>
    <t>Sent To</t>
  </si>
  <si>
    <t>District</t>
  </si>
  <si>
    <t>Academies</t>
  </si>
  <si>
    <t>Base Formula</t>
  </si>
  <si>
    <t>Fully Funded</t>
  </si>
  <si>
    <t>ECS</t>
  </si>
  <si>
    <t xml:space="preserve">ECS </t>
  </si>
  <si>
    <t>Alliance</t>
  </si>
  <si>
    <t>17 Town</t>
  </si>
  <si>
    <t>Eligibility</t>
  </si>
  <si>
    <t>Free &amp;</t>
  </si>
  <si>
    <t>% above 60%</t>
  </si>
  <si>
    <t>Concentrated</t>
  </si>
  <si>
    <t>Total</t>
  </si>
  <si>
    <t>Weight</t>
  </si>
  <si>
    <t>Grand List</t>
  </si>
  <si>
    <t>per Capita</t>
  </si>
  <si>
    <t>ENGL Adjustment Factor</t>
  </si>
  <si>
    <t>Income</t>
  </si>
  <si>
    <t>MHI Adjustment Factor</t>
  </si>
  <si>
    <t>(1 - ((Col 13 x</t>
  </si>
  <si>
    <t>(Alliance Districts &amp; PSDs:</t>
  </si>
  <si>
    <t>Ratio Adjustment</t>
  </si>
  <si>
    <t>Ratio</t>
  </si>
  <si>
    <t>Bonus</t>
  </si>
  <si>
    <t>Aid</t>
  </si>
  <si>
    <t>Grant</t>
  </si>
  <si>
    <t>2016-17</t>
  </si>
  <si>
    <t>Grant with Alliance</t>
  </si>
  <si>
    <t>Prior Year</t>
  </si>
  <si>
    <t>Greater</t>
  </si>
  <si>
    <t>Entitlement</t>
  </si>
  <si>
    <t xml:space="preserve">Entitlement </t>
  </si>
  <si>
    <t>PSD</t>
  </si>
  <si>
    <t>Non-</t>
  </si>
  <si>
    <t>Reform</t>
  </si>
  <si>
    <t>PIC</t>
  </si>
  <si>
    <t>Town</t>
  </si>
  <si>
    <t>October</t>
  </si>
  <si>
    <t>(Greater of</t>
  </si>
  <si>
    <t>Total Need</t>
  </si>
  <si>
    <t>Need Students</t>
  </si>
  <si>
    <t>(Col 2 x</t>
  </si>
  <si>
    <t>(Col 1 + Col 3</t>
  </si>
  <si>
    <t>(ECS ENGL)</t>
  </si>
  <si>
    <t>Population</t>
  </si>
  <si>
    <t>(EEPC)</t>
  </si>
  <si>
    <t>(Col 12 /</t>
  </si>
  <si>
    <t>(MHI)</t>
  </si>
  <si>
    <t>(Col 14 /</t>
  </si>
  <si>
    <t>Item C) +</t>
  </si>
  <si>
    <t>(Col 17+Col 18)</t>
  </si>
  <si>
    <t>Grades</t>
  </si>
  <si>
    <t>(Col 20 x</t>
  </si>
  <si>
    <t>(Col 23 x</t>
  </si>
  <si>
    <t>(Col 9 x Col 19</t>
  </si>
  <si>
    <t>(Col 22 +</t>
  </si>
  <si>
    <t>Hold Harmless</t>
  </si>
  <si>
    <t>(Col 27 - Col 30)</t>
  </si>
  <si>
    <t>Than Prior Year</t>
  </si>
  <si>
    <t>Phase-In</t>
  </si>
  <si>
    <t>Without</t>
  </si>
  <si>
    <t>With</t>
  </si>
  <si>
    <t>DRG</t>
  </si>
  <si>
    <t>Districts</t>
  </si>
  <si>
    <t>Decile</t>
  </si>
  <si>
    <t>FY 24</t>
  </si>
  <si>
    <t>Code</t>
  </si>
  <si>
    <t>Name</t>
  </si>
  <si>
    <t>(10/2024)</t>
  </si>
  <si>
    <t>(Col 2 x .30)</t>
  </si>
  <si>
    <t>(Col 1 x .60)</t>
  </si>
  <si>
    <t>(Col 2 - Col 4)</t>
  </si>
  <si>
    <t>at 60%</t>
  </si>
  <si>
    <t>(Col 7 x .25)</t>
  </si>
  <si>
    <t>Item A)</t>
  </si>
  <si>
    <t>+ Col 6 + Col 8)</t>
  </si>
  <si>
    <t>(2020/21/22)</t>
  </si>
  <si>
    <t>(Col 10 / Col 11)</t>
  </si>
  <si>
    <t>Threshold)</t>
  </si>
  <si>
    <t>Col 15 x Item D))</t>
  </si>
  <si>
    <t>Item F or Col 16)</t>
  </si>
  <si>
    <t>Col 21) x $100</t>
  </si>
  <si>
    <t>Col 24) x $100</t>
  </si>
  <si>
    <t>x Foundation)</t>
  </si>
  <si>
    <t>Col 25 + Col 26)</t>
  </si>
  <si>
    <t>ACTUAL</t>
  </si>
  <si>
    <t>or 0</t>
  </si>
  <si>
    <t>(Yes/No)</t>
  </si>
  <si>
    <t>Amount</t>
  </si>
  <si>
    <t>Alliance HH</t>
  </si>
  <si>
    <t>ADs HH</t>
  </si>
  <si>
    <t>or 0)</t>
  </si>
  <si>
    <t>(Col 5 x .15)</t>
  </si>
  <si>
    <t>(# students above 60%)</t>
  </si>
  <si>
    <t>Abs value of (FF - Prior Year)</t>
  </si>
  <si>
    <t>(based on FF comp to prior yr)</t>
  </si>
  <si>
    <t>Overfunded: Adjustment *0% Underfunded: Adjustment * 100%</t>
  </si>
  <si>
    <t>Underfunded: Fully Funded Amount
Overfunded: Prior yr - Phase-in</t>
  </si>
  <si>
    <t>Get highest of prior yr, grant calc, and FY 17</t>
  </si>
  <si>
    <t>change from prior FY</t>
  </si>
  <si>
    <t>C</t>
  </si>
  <si>
    <t>Andover</t>
  </si>
  <si>
    <t>H</t>
  </si>
  <si>
    <t>Ansonia</t>
  </si>
  <si>
    <t>E</t>
  </si>
  <si>
    <t>Ashford</t>
  </si>
  <si>
    <t>B</t>
  </si>
  <si>
    <t>Avon</t>
  </si>
  <si>
    <t>Barkhamsted</t>
  </si>
  <si>
    <t>Beacon Falls</t>
  </si>
  <si>
    <t>D</t>
  </si>
  <si>
    <t>Berlin</t>
  </si>
  <si>
    <t>Bethany</t>
  </si>
  <si>
    <t>Bethel</t>
  </si>
  <si>
    <t>Bethlehem</t>
  </si>
  <si>
    <t>G</t>
  </si>
  <si>
    <t>Bloomfield</t>
  </si>
  <si>
    <t>Bolton</t>
  </si>
  <si>
    <t>Bozrah</t>
  </si>
  <si>
    <t>Branford</t>
  </si>
  <si>
    <t>I</t>
  </si>
  <si>
    <t>Bridgeport</t>
  </si>
  <si>
    <t>Bridgewater</t>
  </si>
  <si>
    <t>Bristol</t>
  </si>
  <si>
    <t>Brookfield</t>
  </si>
  <si>
    <t>Brooklyn</t>
  </si>
  <si>
    <t>Burlington</t>
  </si>
  <si>
    <t>Canaan</t>
  </si>
  <si>
    <t>F</t>
  </si>
  <si>
    <t>Canterbury</t>
  </si>
  <si>
    <t>Canton</t>
  </si>
  <si>
    <t>Chaplin</t>
  </si>
  <si>
    <t>Cheshire</t>
  </si>
  <si>
    <t>Chester</t>
  </si>
  <si>
    <t>Clinton</t>
  </si>
  <si>
    <t>Colchester</t>
  </si>
  <si>
    <t>Colebrook</t>
  </si>
  <si>
    <t>Columbia</t>
  </si>
  <si>
    <t>Cornwall</t>
  </si>
  <si>
    <t>Coventry</t>
  </si>
  <si>
    <t>Cromwell</t>
  </si>
  <si>
    <t>Danbury</t>
  </si>
  <si>
    <t>A</t>
  </si>
  <si>
    <t>Darien</t>
  </si>
  <si>
    <t>Deep River</t>
  </si>
  <si>
    <t>Derby</t>
  </si>
  <si>
    <t>Durham</t>
  </si>
  <si>
    <t>Eastford</t>
  </si>
  <si>
    <t>East Granby</t>
  </si>
  <si>
    <t>East Haddam</t>
  </si>
  <si>
    <t>East Hampton</t>
  </si>
  <si>
    <t>East Hartford</t>
  </si>
  <si>
    <t>East Haven</t>
  </si>
  <si>
    <t>East Lyme</t>
  </si>
  <si>
    <t>Easton</t>
  </si>
  <si>
    <t>East Windsor</t>
  </si>
  <si>
    <t>Ellington</t>
  </si>
  <si>
    <t>Enfield</t>
  </si>
  <si>
    <t>Essex</t>
  </si>
  <si>
    <t>Fairfield</t>
  </si>
  <si>
    <t>Farmington</t>
  </si>
  <si>
    <t>Franklin</t>
  </si>
  <si>
    <t>Glastonbury</t>
  </si>
  <si>
    <t>Goshen</t>
  </si>
  <si>
    <t>Granby</t>
  </si>
  <si>
    <t>Greenwich</t>
  </si>
  <si>
    <t>Griswold</t>
  </si>
  <si>
    <t>Groton</t>
  </si>
  <si>
    <t>Guilford</t>
  </si>
  <si>
    <t>Haddam</t>
  </si>
  <si>
    <t>Hamden</t>
  </si>
  <si>
    <t>Hampton</t>
  </si>
  <si>
    <t>Hartford</t>
  </si>
  <si>
    <t>Hartland</t>
  </si>
  <si>
    <t>Harwinton</t>
  </si>
  <si>
    <t>Hebron</t>
  </si>
  <si>
    <t>Kent</t>
  </si>
  <si>
    <t>Killingly</t>
  </si>
  <si>
    <t>Killingworth</t>
  </si>
  <si>
    <t>Lebanon</t>
  </si>
  <si>
    <t>Ledyard</t>
  </si>
  <si>
    <t>Lisbon</t>
  </si>
  <si>
    <t>Litchfield</t>
  </si>
  <si>
    <t>Lyme</t>
  </si>
  <si>
    <t>Madison</t>
  </si>
  <si>
    <t>Manchester</t>
  </si>
  <si>
    <t>Mansfield</t>
  </si>
  <si>
    <t>Marlborough</t>
  </si>
  <si>
    <t>Meriden</t>
  </si>
  <si>
    <t>Middlebury</t>
  </si>
  <si>
    <t>Middlefield</t>
  </si>
  <si>
    <t>Middletown</t>
  </si>
  <si>
    <t>Milford</t>
  </si>
  <si>
    <t>Monroe</t>
  </si>
  <si>
    <t>Montville</t>
  </si>
  <si>
    <t>Morris</t>
  </si>
  <si>
    <t>Naugatuck</t>
  </si>
  <si>
    <t>New Britain</t>
  </si>
  <si>
    <t>New Canaan</t>
  </si>
  <si>
    <t>New Fairfield</t>
  </si>
  <si>
    <t>New Hartford</t>
  </si>
  <si>
    <t>New Haven</t>
  </si>
  <si>
    <t>Newington</t>
  </si>
  <si>
    <t>New London</t>
  </si>
  <si>
    <t>New Milford</t>
  </si>
  <si>
    <t>Newtown</t>
  </si>
  <si>
    <t>Norfolk</t>
  </si>
  <si>
    <t>North Branford</t>
  </si>
  <si>
    <t>North Canaan</t>
  </si>
  <si>
    <t>North Haven</t>
  </si>
  <si>
    <t>North Stonington</t>
  </si>
  <si>
    <t>Norwalk</t>
  </si>
  <si>
    <t>Norwich</t>
  </si>
  <si>
    <t>Old Lyme</t>
  </si>
  <si>
    <t>Old Saybrook</t>
  </si>
  <si>
    <t>Orange</t>
  </si>
  <si>
    <t>Oxford</t>
  </si>
  <si>
    <t>Plainfield</t>
  </si>
  <si>
    <t>Plainville</t>
  </si>
  <si>
    <t>Plymouth</t>
  </si>
  <si>
    <t>Pomfret</t>
  </si>
  <si>
    <t>Portland</t>
  </si>
  <si>
    <t>Preston</t>
  </si>
  <si>
    <t>Prospect</t>
  </si>
  <si>
    <t>Putnam</t>
  </si>
  <si>
    <t>Redding</t>
  </si>
  <si>
    <t>Ridgefield</t>
  </si>
  <si>
    <t>Rocky Hill</t>
  </si>
  <si>
    <t>Roxbury</t>
  </si>
  <si>
    <t>Salem</t>
  </si>
  <si>
    <t>Salisbury</t>
  </si>
  <si>
    <t>Scotland</t>
  </si>
  <si>
    <t>Seymour</t>
  </si>
  <si>
    <t>Sharon</t>
  </si>
  <si>
    <t>Shelton</t>
  </si>
  <si>
    <t>Sherman</t>
  </si>
  <si>
    <t>Simsbury</t>
  </si>
  <si>
    <t>Somers</t>
  </si>
  <si>
    <t>Southbury</t>
  </si>
  <si>
    <t>Southington</t>
  </si>
  <si>
    <t>South Windsor</t>
  </si>
  <si>
    <t>Sprague</t>
  </si>
  <si>
    <t>Stafford</t>
  </si>
  <si>
    <t>Stamford</t>
  </si>
  <si>
    <t>Sterling</t>
  </si>
  <si>
    <t>Stonington</t>
  </si>
  <si>
    <t>Stratford</t>
  </si>
  <si>
    <t>Suffield</t>
  </si>
  <si>
    <t>Thomaston</t>
  </si>
  <si>
    <t>Thompson</t>
  </si>
  <si>
    <t>Tolland</t>
  </si>
  <si>
    <t>Torrington</t>
  </si>
  <si>
    <t>Trumbull</t>
  </si>
  <si>
    <t>Union</t>
  </si>
  <si>
    <t>Vernon</t>
  </si>
  <si>
    <t>Voluntown</t>
  </si>
  <si>
    <t>Wallingford</t>
  </si>
  <si>
    <t>Warren</t>
  </si>
  <si>
    <t>Washington</t>
  </si>
  <si>
    <t>Waterbury</t>
  </si>
  <si>
    <t>Waterford</t>
  </si>
  <si>
    <t>Watertown</t>
  </si>
  <si>
    <t>Westbrook</t>
  </si>
  <si>
    <t>West Hartford</t>
  </si>
  <si>
    <t>West Haven</t>
  </si>
  <si>
    <t>Weston</t>
  </si>
  <si>
    <t>Westport</t>
  </si>
  <si>
    <t>Wethersfield</t>
  </si>
  <si>
    <t>Willington</t>
  </si>
  <si>
    <t>Wilton</t>
  </si>
  <si>
    <t>Winchester</t>
  </si>
  <si>
    <t>Windham</t>
  </si>
  <si>
    <t>Windsor</t>
  </si>
  <si>
    <t>Windsor Locks</t>
  </si>
  <si>
    <t>Wolcott</t>
  </si>
  <si>
    <t>Woodbridge</t>
  </si>
  <si>
    <t>Woodbury</t>
  </si>
  <si>
    <t>Woodstock</t>
  </si>
  <si>
    <t>Select Town</t>
  </si>
  <si>
    <t>Current Data</t>
  </si>
  <si>
    <t>Multilingual Learner Weight</t>
  </si>
  <si>
    <t>Total Enrollment</t>
  </si>
  <si>
    <t>FRPL Weight</t>
  </si>
  <si>
    <t>Concentrated Poverty Weight</t>
  </si>
  <si>
    <t>FRPL Student Count</t>
  </si>
  <si>
    <t>Concentrated Threshold</t>
  </si>
  <si>
    <t>FRPL %</t>
  </si>
  <si>
    <t>Total Need Students</t>
  </si>
  <si>
    <t>Equalized Net Grand List per Capita (ENGLPC)</t>
  </si>
  <si>
    <t>Median Household Income (MHI)</t>
  </si>
  <si>
    <t>Constant Student Weight Components</t>
  </si>
  <si>
    <t>FY 2024 Tuition Per Pupil</t>
  </si>
  <si>
    <t>Please enter the projected enrollment in the cells highlighted in orange. The FRPL percentage and total need student count will populate automatically.</t>
  </si>
  <si>
    <t>State Grant Phase-In</t>
  </si>
  <si>
    <t>Tuition Phase-Out</t>
  </si>
  <si>
    <t>The final state grant and tuition amounts will automatically populate. The cells highlighted in purple will calculate the total revenue.</t>
  </si>
  <si>
    <t>Projected Tuition</t>
  </si>
  <si>
    <t>Projected Total Revenue</t>
  </si>
  <si>
    <t>Foundation Amount</t>
  </si>
  <si>
    <t>Input Data</t>
  </si>
  <si>
    <t>Town ECS Projection Model FYs 2026-2034</t>
  </si>
  <si>
    <t>Step 1. Enter Constant Formula Components and Town Characteristics</t>
  </si>
  <si>
    <t>FY 27</t>
  </si>
  <si>
    <t>FY 28</t>
  </si>
  <si>
    <t>FY 29</t>
  </si>
  <si>
    <t>FY 30</t>
  </si>
  <si>
    <t>FY 31</t>
  </si>
  <si>
    <t>FY 32</t>
  </si>
  <si>
    <t>FY 33</t>
  </si>
  <si>
    <t>FY 34</t>
  </si>
  <si>
    <t>Phase-Out</t>
  </si>
  <si>
    <t>Fully</t>
  </si>
  <si>
    <t>Funded</t>
  </si>
  <si>
    <t>Projected Change $</t>
  </si>
  <si>
    <t>Projected Change %</t>
  </si>
  <si>
    <t>Weighted Per Pupil</t>
  </si>
  <si>
    <t>FY 2024 State Grant Per Pupil - Resident</t>
  </si>
  <si>
    <t>FY 2024 State Grant Per Pupil - Non-Resident</t>
  </si>
  <si>
    <t>Project State Grant</t>
  </si>
  <si>
    <t>Enrollment Projections</t>
  </si>
  <si>
    <t>ASTE Grant Projection Model FYs 2026-2030</t>
  </si>
  <si>
    <t>BOE Magnet Grant Projection Model FYs 2026-2030</t>
  </si>
  <si>
    <t>Town Wealth Characteristics</t>
  </si>
  <si>
    <t>Phase-Out Percentages</t>
  </si>
  <si>
    <t>Phase-In Percentages</t>
  </si>
  <si>
    <t>Step 3. Review Phase-In Percentages</t>
  </si>
  <si>
    <t>Step 4. Final Projected Calculated Total Revenue Estimates</t>
  </si>
  <si>
    <t>Step 4. Final Projected Calculated ECS Grant Estimates</t>
  </si>
  <si>
    <r>
      <rPr>
        <b/>
        <i/>
        <u/>
        <sz val="10"/>
        <rFont val="Century Gothic"/>
        <family val="2"/>
      </rPr>
      <t>Note:</t>
    </r>
    <r>
      <rPr>
        <i/>
        <sz val="10"/>
        <rFont val="Century Gothic"/>
        <family val="2"/>
      </rPr>
      <t xml:space="preserve"> This model is designed to provide preliminary estimates for ECS grants. The calculated estimates are for informational purposes only.</t>
    </r>
  </si>
  <si>
    <r>
      <rPr>
        <sz val="10"/>
        <rFont val="Century Gothic"/>
        <family val="2"/>
      </rPr>
      <t>ECS Grant with</t>
    </r>
    <r>
      <rPr>
        <b/>
        <sz val="10"/>
        <rFont val="Century Gothic"/>
        <family val="2"/>
      </rPr>
      <t xml:space="preserve"> </t>
    </r>
    <r>
      <rPr>
        <b/>
        <u/>
        <sz val="10"/>
        <color theme="1"/>
        <rFont val="Century Gothic"/>
        <family val="2"/>
      </rPr>
      <t>Inputted</t>
    </r>
    <r>
      <rPr>
        <sz val="10"/>
        <color theme="1"/>
        <rFont val="Century Gothic"/>
        <family val="2"/>
      </rPr>
      <t xml:space="preserve"> Data</t>
    </r>
  </si>
  <si>
    <r>
      <rPr>
        <sz val="10"/>
        <rFont val="Century Gothic"/>
        <family val="2"/>
      </rPr>
      <t>ECS Grant with</t>
    </r>
    <r>
      <rPr>
        <b/>
        <sz val="10"/>
        <rFont val="Century Gothic"/>
        <family val="2"/>
      </rPr>
      <t xml:space="preserve"> </t>
    </r>
    <r>
      <rPr>
        <b/>
        <u/>
        <sz val="10"/>
        <color theme="1"/>
        <rFont val="Century Gothic"/>
        <family val="2"/>
      </rPr>
      <t>Current</t>
    </r>
    <r>
      <rPr>
        <sz val="10"/>
        <color theme="1"/>
        <rFont val="Century Gothic"/>
        <family val="2"/>
      </rPr>
      <t xml:space="preserve"> Data</t>
    </r>
  </si>
  <si>
    <r>
      <rPr>
        <b/>
        <i/>
        <u/>
        <sz val="10"/>
        <rFont val="Century Gothic"/>
        <family val="2"/>
      </rPr>
      <t>Note:</t>
    </r>
    <r>
      <rPr>
        <i/>
        <sz val="10"/>
        <rFont val="Century Gothic"/>
        <family val="2"/>
      </rPr>
      <t xml:space="preserve"> This model is designed to provide preliminary estimates for magnet school grants and tuition revenue. The calculated estimates are for informational purposes only.</t>
    </r>
  </si>
  <si>
    <t>In-District Student Counts</t>
  </si>
  <si>
    <t>Sending District</t>
  </si>
  <si>
    <t>Sending Town Adjustment Factor*</t>
  </si>
  <si>
    <t>Out-of-District Student Counts</t>
  </si>
  <si>
    <r>
      <rPr>
        <b/>
        <i/>
        <u/>
        <sz val="10"/>
        <rFont val="Century Gothic"/>
        <family val="2"/>
      </rPr>
      <t>Note:</t>
    </r>
    <r>
      <rPr>
        <i/>
        <sz val="10"/>
        <rFont val="Century Gothic"/>
        <family val="2"/>
      </rPr>
      <t xml:space="preserve"> This model is designed to provide preliminary estimates for ASTE grants and tuition revenue. The calculated estimates are for informational purposes only.</t>
    </r>
  </si>
  <si>
    <t>Introduction</t>
  </si>
  <si>
    <t>ECS Grant</t>
  </si>
  <si>
    <t>Sheet Title</t>
  </si>
  <si>
    <t>Description</t>
  </si>
  <si>
    <t>ECS Formula</t>
  </si>
  <si>
    <t>BOE Magnet</t>
  </si>
  <si>
    <t>ASTE</t>
  </si>
  <si>
    <t>Additional Information Regarding Grant Programs</t>
  </si>
  <si>
    <t>BOE Magnet Grant</t>
  </si>
  <si>
    <t>Current Data 
2026</t>
  </si>
  <si>
    <t>Resident Base Entitlement</t>
  </si>
  <si>
    <t>To view the final grant amounts for each program and fiscal year, please view the sheet titled "Grant Summary" highlighted in green.</t>
  </si>
  <si>
    <t>Current Data
2026</t>
  </si>
  <si>
    <r>
      <rPr>
        <sz val="10"/>
        <rFont val="Century Gothic"/>
        <family val="2"/>
      </rPr>
      <t xml:space="preserve">BOE Magnet </t>
    </r>
    <r>
      <rPr>
        <b/>
        <u/>
        <sz val="10"/>
        <rFont val="Century Gothic"/>
        <family val="2"/>
      </rPr>
      <t>Grant</t>
    </r>
  </si>
  <si>
    <r>
      <rPr>
        <sz val="10"/>
        <rFont val="Century Gothic"/>
        <family val="2"/>
      </rPr>
      <t xml:space="preserve">BOE Magnet </t>
    </r>
    <r>
      <rPr>
        <b/>
        <u/>
        <sz val="10"/>
        <rFont val="Century Gothic"/>
        <family val="2"/>
      </rPr>
      <t>Tuition</t>
    </r>
  </si>
  <si>
    <r>
      <rPr>
        <sz val="10"/>
        <rFont val="Century Gothic"/>
        <family val="2"/>
      </rPr>
      <t xml:space="preserve">ASTE </t>
    </r>
    <r>
      <rPr>
        <b/>
        <u/>
        <sz val="10"/>
        <rFont val="Century Gothic"/>
        <family val="2"/>
      </rPr>
      <t>Grant</t>
    </r>
  </si>
  <si>
    <r>
      <rPr>
        <sz val="10"/>
        <rFont val="Century Gothic"/>
        <family val="2"/>
      </rPr>
      <t xml:space="preserve">ASTE </t>
    </r>
    <r>
      <rPr>
        <b/>
        <u/>
        <sz val="10"/>
        <rFont val="Century Gothic"/>
        <family val="2"/>
      </rPr>
      <t>Tuition</t>
    </r>
  </si>
  <si>
    <t>To get started, please select a town from the drop-down menu in the cell highlighted in orange. This will populate starting information about a town's grant funding.</t>
  </si>
  <si>
    <t>To input various key formula components, such as enrollment projections or phase-in percentages, as well as to explore formula calculations, please visit the other sheets highlighted in light blue.</t>
  </si>
  <si>
    <t>The table below briefly describes the sheets used to calculate the grants.</t>
  </si>
  <si>
    <t>This sheet is designed to allow users to calculate projected ECS grants for FYs 2026 to 2034. Users will follow detailed steps and enter several formula components, town wealth characteristics, enrollment projections, and phase-out percentages for "overfunded" towns. This sheet will calculate the projected ECS grants with the user's inputs and provide comparisons to current law.</t>
  </si>
  <si>
    <t>The purpose of this model is to project town-level grant amounts for the Education Cost Sharing (ECS) grant, magnet school grants for boards of education (BOEs), and Agricultural Science and Technology Education (ASTE) grants. This tool is designed to help town and district leaders, policymakers, and education stakeholders estimate current and future funding under these grant programs.</t>
  </si>
  <si>
    <t>Prior to funding changes in FY 2025, BOE magnet school operators received flat per-student grants from the State for each student enrolled in the magnet school. In addition to receiving per-student grants from the State, school districts operating BOE magnet schools also had the ability to charge tuition to other school districts for each student they sent to attend the magnet school. Starting in FY 2025, the funding system for BOE magnet schools was modified to provide partial weighted funding (based on the ECS formula) for each student attending a BOE magnet school. Additionally, for each out-of-district student they educate, BOE magnet school operators will receive 58% of the per-student tuition amount they charged districts sending students to the magnet school in FY 2024.</t>
  </si>
  <si>
    <t>The ECS formula is the method the State of Connecticut has established to distribute approximately $2.46 billion annually in state education funding to local and regional public school districts. The ECS formula is made up of several different components: the foundation, student need-based weights, the Base Aid Ratio, and the phase-in schedule. Several components of the ECS formula (the foundation and weights) are also partially used to provide funds to public schools of choice, such as magnet schools, ASTE programs, and state charter schools.</t>
  </si>
  <si>
    <t>ASTE Program Grant</t>
  </si>
  <si>
    <t xml:space="preserve">Prior to FY 2025, ASTE (also referred to as AgriScience) program operators received a state grant of $5,200 for each student they educated. Operators were also permitted to charge tuition to sending districts for out-of-district students who attended the program. Starting in FY 2025, ASTE program operators still receive the $5,200 state grant per student for each in-district student they educate. Additionally, for each out-of-district student they educate, ASTE operators receive 58% of their FY 2024 per-student tuition amount from sending towns, in addition to a partial weighted funding (based on the ECS formula) state grant. </t>
  </si>
  <si>
    <r>
      <rPr>
        <b/>
        <u/>
        <sz val="10"/>
        <rFont val="Century Gothic"/>
        <family val="2"/>
      </rPr>
      <t>Directions:</t>
    </r>
    <r>
      <rPr>
        <sz val="10"/>
        <rFont val="Century Gothic"/>
        <family val="2"/>
      </rPr>
      <t xml:space="preserve"> This sheet is designed to allow users to calculate projected ECS grants for FYs 2026 to 2034. Users will follow the steps detailed below and enter in several formula components, town wealth characteristics, enrollment projections, and phase-out percentages for "overfunded" towns. The final step (Step 4) will calculate the projected ECS grants with the user's inputs and provide comparisons to current law.</t>
    </r>
  </si>
  <si>
    <t>Step 2. Enter Enrollment Projections (FYs 2026 - 2034)</t>
  </si>
  <si>
    <t>Multilingual Learner Count</t>
  </si>
  <si>
    <t>Please review the phase-out percentages for "overfunded" towns in the cells highlighted in orange. Under current law, "overfunded" towns are held harmless until FY 2028 when gradual decreases to their ECS grants are scheduled to resume and run through FY 2034. Towns considered "underfunded" will be fully funded starting in FY 2026.</t>
  </si>
  <si>
    <t>The projected ECS grant with the user's inputs will automatically populate below in the cells highlighted in purple. Additionally, users are able to compare projected grants to current law estimates.</t>
  </si>
  <si>
    <t>Please enter FY 2024 per-pupil estimates in the cells highlighted in orange.</t>
  </si>
  <si>
    <t>Step 1. Enter Per-Pupil Estimates</t>
  </si>
  <si>
    <t>Constant Per-Pupil Estimates</t>
  </si>
  <si>
    <t>Step 2. Enter Enrollment Projections (FYs 2026 - 2030)</t>
  </si>
  <si>
    <t>Please enter the projected enrollment in the cells highlighted in orange. For out-of-district student counts, please also select the sending district from the drop-down menu. The sending town adjustment factor will populate automatically.</t>
  </si>
  <si>
    <r>
      <rPr>
        <b/>
        <u/>
        <sz val="10"/>
        <rFont val="Century Gothic"/>
        <family val="2"/>
      </rPr>
      <t>Directions:</t>
    </r>
    <r>
      <rPr>
        <sz val="10"/>
        <rFont val="Century Gothic"/>
        <family val="2"/>
      </rPr>
      <t xml:space="preserve"> This sheet is designed to allow users to calculate projected ASTE grants for FYs 2026 to 2030. Users will follow the steps detailed below and enter in FY 2024 per-pupil estimates, enrollment projections, and the phase-in and phase-out percentages for the program grant and tuition, respectively. The final step (Step 4) will calculate the projected ASTE grants with the user's inputs as well as the projected tuition and projected total revenue for the town.</t>
    </r>
  </si>
  <si>
    <r>
      <rPr>
        <b/>
        <u/>
        <sz val="10"/>
        <rFont val="Century Gothic"/>
        <family val="2"/>
      </rPr>
      <t>Directions:</t>
    </r>
    <r>
      <rPr>
        <sz val="10"/>
        <rFont val="Century Gothic"/>
        <family val="2"/>
      </rPr>
      <t xml:space="preserve"> This sheet is designed to allow users to calculate projected BOE magnet grants for FYs 2026 to 2030. Users will follow the steps detailed below and enter in FY 2024 per-pupil estimates, enrollment projections, and the phase-in and phase-out percentages for the program grant and tuition, respectively. The final step (Step 4) will calculate the projected BOE magnet grants with the user's inputs as well as the projected tuition and projected total revenue for the town.</t>
    </r>
  </si>
  <si>
    <t>This sheet is designed to allow users to calculate projected ASTE grants for FYs 2026 to 2030. Users will follow detailed steps and enter in per-pupil estimates, enrollment projections, and phase-in and phase-out percentages for the program grant and tuition, respectively. The final step (Step 4) will calculate the projected ASTE grants with the user's inputs as well as the projected tuition and projected total revenue for the town.</t>
  </si>
  <si>
    <t>This sheet is designed to allow users to calculate projected BOE magnet grants for FYs 2026 to 2030. Users will follow detailed steps and enter per-pupil estimates, enrollment projections, and phase-in and phase-out percentages for the program grant and tuition, respectively. The sheet will calculate the projected BOE magnet grants with the user's inputs as well as the projected tuition and projected total revenue for the town.</t>
  </si>
  <si>
    <t>Please enter the phase-in percentages for the ASTE program grant, and the phase-out percentages for tuition charged to sending districts. Under current law, tuition is capped at 58% and the phase-in percentage for the state grant is 42%.</t>
  </si>
  <si>
    <t>Please enter the phase-in percentages for the magnet school grant, and the phase-out percentages for tuition charged to sending districts. Under current law, tuition is capped at 58% and the phase-in percentage for the state grant is 42%.</t>
  </si>
  <si>
    <r>
      <rPr>
        <b/>
        <u/>
        <sz val="10"/>
        <rFont val="Century Gothic"/>
        <family val="2"/>
      </rPr>
      <t>Directions:</t>
    </r>
    <r>
      <rPr>
        <sz val="10"/>
        <rFont val="Century Gothic"/>
        <family val="2"/>
      </rPr>
      <t xml:space="preserve"> This sheet is designed to allow users to view the projected ECS grants for FYs 2026 to 2034, as well as the projected BOE magnet and ASTE grants and tuition for FYs 2026 to 2030. After users complete the sheets highlighted in light blue, the tables below will populate with the projectced grant and tuition amounts for each fiscal year in the cells highlighted in purple.</t>
    </r>
  </si>
  <si>
    <t>Please enter the formula components and town wealth characteristics in the cells highlighted in orange. The current student weight components are what are currently in statute. Users have the option to leave the town wealth characteristics empty and the projected grants will be calculated based on current data.</t>
  </si>
  <si>
    <t>District &amp; Town Grant Projection Model</t>
  </si>
  <si>
    <t>*The sending town adjustment factor is the number of a town's sending students multiplied by the maximum of a town's weighted funding amount per pupil or their FY 2024 total revenue per pupil. This amount represents the amount a town would receive if the grant was fully implemented. The phase-in is incorporated into the final projected state grant amount. The weighted funding amount per pupil is based on the ECS formula without the user's inputs in the "ECS Formula" sheet. The weighted funding amount per pupil assumes no change in student demographics for sending towns, which may result in changes in grant amounts.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</si>
</sst>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6" formatCode="&quot;$&quot;#,##0_);[Red]\(&quot;$&quot;#,##0\)"/>
    <numFmt numFmtId="8" formatCode="&quot;$&quot;#,##0.00_);[Red]\(&quot;$&quot;#,##0.00\)"/>
    <numFmt numFmtId="43" formatCode="_(* #,##0.00_);_(* \(#,##0.00\);_(* &quot;-&quot;??_);_(@_)"/>
    <numFmt numFmtId="164" formatCode="#,##0.000000_);[Red]\(#,##0.000000\)"/>
    <numFmt numFmtId="165" formatCode="#,##0.000_);\(#,##0.000\)"/>
    <numFmt numFmtId="166" formatCode="0.000000%"/>
    <numFmt numFmtId="167" formatCode="#,##0.000000_);\(#,##0.000000\)"/>
    <numFmt numFmtId="168" formatCode="0.0%"/>
    <numFmt numFmtId="169" formatCode="0.0000%"/>
    <numFmt numFmtId="170" formatCode="&quot;$&quot;#,##0"/>
    <numFmt numFmtId="171" formatCode="_(* #,##0_);_(* \(#,##0\);_(* &quot;-&quot;??_);_(@_)"/>
  </numFmts>
  <fonts count="28" x14ac:knownFonts="1">
    <font>
      <sz val="11"/>
      <color theme="1"/>
      <name val="Calibri"/>
      <family val="2"/>
      <scheme val="minor"/>
    </font>
    <font>
      <sz val="11"/>
      <color theme="1"/>
      <name val="Calibri"/>
      <family val="2"/>
      <scheme val="minor"/>
    </font>
    <font>
      <sz val="11"/>
      <name val="Calibri"/>
      <family val="2"/>
    </font>
    <font>
      <sz val="11"/>
      <color indexed="8"/>
      <name val="Calibri"/>
      <family val="2"/>
    </font>
    <font>
      <sz val="11"/>
      <color theme="4"/>
      <name val="Calibri"/>
      <family val="2"/>
    </font>
    <font>
      <sz val="11"/>
      <color rgb="FF0070C0"/>
      <name val="Calibri"/>
      <family val="2"/>
    </font>
    <font>
      <b/>
      <sz val="11"/>
      <color indexed="8"/>
      <name val="Calibri"/>
      <family val="2"/>
    </font>
    <font>
      <b/>
      <sz val="11"/>
      <name val="Calibri"/>
      <family val="2"/>
    </font>
    <font>
      <sz val="11"/>
      <color rgb="FFFF0000"/>
      <name val="Calibri"/>
      <family val="2"/>
    </font>
    <font>
      <sz val="9"/>
      <name val="Calibri"/>
      <family val="2"/>
    </font>
    <font>
      <sz val="11"/>
      <color theme="1"/>
      <name val="Calibri"/>
      <family val="2"/>
    </font>
    <font>
      <sz val="11"/>
      <color theme="4"/>
      <name val="Calibri"/>
      <family val="2"/>
      <scheme val="minor"/>
    </font>
    <font>
      <b/>
      <sz val="11"/>
      <color rgb="FFFF0000"/>
      <name val="Calibri"/>
      <family val="2"/>
    </font>
    <font>
      <sz val="10"/>
      <color theme="1"/>
      <name val="Century Gothic"/>
      <family val="2"/>
    </font>
    <font>
      <b/>
      <sz val="14"/>
      <name val="Century Gothic"/>
      <family val="2"/>
    </font>
    <font>
      <sz val="10"/>
      <name val="Century Gothic"/>
      <family val="2"/>
    </font>
    <font>
      <b/>
      <u/>
      <sz val="10"/>
      <name val="Century Gothic"/>
      <family val="2"/>
    </font>
    <font>
      <i/>
      <sz val="10"/>
      <name val="Century Gothic"/>
      <family val="2"/>
    </font>
    <font>
      <b/>
      <i/>
      <u/>
      <sz val="10"/>
      <name val="Century Gothic"/>
      <family val="2"/>
    </font>
    <font>
      <b/>
      <sz val="12"/>
      <name val="Century Gothic"/>
      <family val="2"/>
    </font>
    <font>
      <b/>
      <sz val="10"/>
      <color theme="1"/>
      <name val="Century Gothic"/>
      <family val="2"/>
    </font>
    <font>
      <b/>
      <sz val="10"/>
      <name val="Century Gothic"/>
      <family val="2"/>
    </font>
    <font>
      <b/>
      <sz val="9"/>
      <color theme="1"/>
      <name val="Century Gothic"/>
      <family val="2"/>
    </font>
    <font>
      <sz val="9"/>
      <color theme="1"/>
      <name val="Century Gothic"/>
      <family val="2"/>
    </font>
    <font>
      <b/>
      <u/>
      <sz val="10"/>
      <color theme="1"/>
      <name val="Century Gothic"/>
      <family val="2"/>
    </font>
    <font>
      <i/>
      <sz val="9"/>
      <name val="Century Gothic"/>
      <family val="2"/>
    </font>
    <font>
      <b/>
      <i/>
      <sz val="11"/>
      <name val="Century Gothic"/>
      <family val="2"/>
    </font>
    <font>
      <b/>
      <sz val="11"/>
      <color theme="1"/>
      <name val="Century Gothic"/>
      <family val="2"/>
    </font>
  </fonts>
  <fills count="1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8" tint="0.39997558519241921"/>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00B0F0"/>
        <bgColor indexed="64"/>
      </patternFill>
    </fill>
    <fill>
      <patternFill patternType="solid">
        <fgColor rgb="FFFFC000"/>
        <bgColor indexed="64"/>
      </patternFill>
    </fill>
    <fill>
      <patternFill patternType="solid">
        <fgColor theme="0" tint="-0.14999847407452621"/>
        <bgColor indexed="64"/>
      </patternFill>
    </fill>
    <fill>
      <patternFill patternType="solid">
        <fgColor rgb="FFE2EFD9"/>
        <bgColor rgb="FFE2EFD9"/>
      </patternFill>
    </fill>
    <fill>
      <patternFill patternType="solid">
        <fgColor theme="7" tint="0.79998168889431442"/>
        <bgColor indexed="64"/>
      </patternFill>
    </fill>
    <fill>
      <patternFill patternType="solid">
        <fgColor theme="0"/>
        <bgColor rgb="FFE2EFD9"/>
      </patternFill>
    </fill>
    <fill>
      <patternFill patternType="solid">
        <fgColor rgb="FFE2EFD9"/>
        <bgColor indexed="64"/>
      </patternFill>
    </fill>
    <fill>
      <patternFill patternType="solid">
        <fgColor rgb="FFF6C3FF"/>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rgb="FFD8D8D8"/>
      </left>
      <right style="thin">
        <color rgb="FFD8D8D8"/>
      </right>
      <top/>
      <bottom style="thin">
        <color rgb="FFD8D8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D8D8D8"/>
      </left>
      <right style="thin">
        <color rgb="FFD8D8D8"/>
      </right>
      <top style="thin">
        <color rgb="FFD8D8D8"/>
      </top>
      <bottom style="thin">
        <color rgb="FFD8D8D8"/>
      </bottom>
      <diagonal/>
    </border>
    <border>
      <left/>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bottom style="thin">
        <color indexed="64"/>
      </bottom>
      <diagonal/>
    </border>
    <border>
      <left/>
      <right/>
      <top style="thin">
        <color indexed="64"/>
      </top>
      <bottom style="double">
        <color indexed="64"/>
      </bottom>
      <diagonal/>
    </border>
    <border>
      <left style="thin">
        <color theme="0" tint="-0.14996795556505021"/>
      </left>
      <right/>
      <top style="thin">
        <color indexed="64"/>
      </top>
      <bottom style="thin">
        <color theme="0" tint="-0.1499679555650502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9847407452621"/>
      </left>
      <right/>
      <top style="thin">
        <color indexed="64"/>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indexed="64"/>
      </top>
      <bottom style="thin">
        <color theme="0" tint="-0.14999847407452621"/>
      </bottom>
      <diagonal/>
    </border>
    <border>
      <left/>
      <right/>
      <top style="thin">
        <color theme="0" tint="-0.14999847407452621"/>
      </top>
      <bottom style="thin">
        <color theme="0" tint="-0.14999847407452621"/>
      </bottom>
      <diagonal/>
    </border>
    <border>
      <left/>
      <right style="thin">
        <color rgb="FFD8D8D8"/>
      </right>
      <top style="thin">
        <color theme="0" tint="-0.14999847407452621"/>
      </top>
      <bottom style="thin">
        <color theme="0" tint="-0.14999847407452621"/>
      </bottom>
      <diagonal/>
    </border>
    <border>
      <left/>
      <right style="thin">
        <color rgb="FFD8D8D8"/>
      </right>
      <top style="thin">
        <color indexed="64"/>
      </top>
      <bottom style="thin">
        <color theme="0" tint="-0.14999847407452621"/>
      </bottom>
      <diagonal/>
    </border>
    <border>
      <left style="thin">
        <color theme="0" tint="-0.14999847407452621"/>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9847407452621"/>
      </left>
      <right/>
      <top/>
      <bottom style="thin">
        <color theme="0" tint="-0.14999847407452621"/>
      </bottom>
      <diagonal/>
    </border>
    <border>
      <left style="thin">
        <color theme="0" tint="-0.14999847407452621"/>
      </left>
      <right/>
      <top style="thin">
        <color indexed="64"/>
      </top>
      <bottom style="double">
        <color indexed="64"/>
      </bottom>
      <diagonal/>
    </border>
    <border>
      <left style="thin">
        <color theme="0" tint="-0.14996795556505021"/>
      </left>
      <right style="thin">
        <color theme="0" tint="-0.14996795556505021"/>
      </right>
      <top style="thin">
        <color indexed="64"/>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5">
    <xf numFmtId="0" fontId="0" fillId="0" borderId="0" xfId="0"/>
    <xf numFmtId="15" fontId="2" fillId="0" borderId="0" xfId="0" quotePrefix="1" applyNumberFormat="1" applyFont="1"/>
    <xf numFmtId="0" fontId="3" fillId="0" borderId="0" xfId="0" applyFont="1"/>
    <xf numFmtId="0" fontId="3" fillId="3" borderId="0" xfId="0" applyFont="1" applyFill="1"/>
    <xf numFmtId="0" fontId="3" fillId="4" borderId="0" xfId="0" applyFont="1" applyFill="1"/>
    <xf numFmtId="0" fontId="4" fillId="0" borderId="0" xfId="0" applyFont="1"/>
    <xf numFmtId="0" fontId="3" fillId="0" borderId="0" xfId="0" applyFont="1" applyAlignment="1">
      <alignment horizontal="center"/>
    </xf>
    <xf numFmtId="0" fontId="3" fillId="0" borderId="0" xfId="0" applyFont="1" applyAlignment="1">
      <alignment horizontal="right"/>
    </xf>
    <xf numFmtId="0" fontId="2" fillId="0" borderId="0" xfId="0" applyFont="1"/>
    <xf numFmtId="10" fontId="3" fillId="0" borderId="0" xfId="0" applyNumberFormat="1" applyFont="1"/>
    <xf numFmtId="164" fontId="3" fillId="0" borderId="0" xfId="0" applyNumberFormat="1" applyFont="1"/>
    <xf numFmtId="39" fontId="3" fillId="0" borderId="0" xfId="0" applyNumberFormat="1" applyFont="1"/>
    <xf numFmtId="165" fontId="3" fillId="0" borderId="0" xfId="0" applyNumberFormat="1" applyFont="1"/>
    <xf numFmtId="5" fontId="3" fillId="0" borderId="0" xfId="0" applyNumberFormat="1" applyFont="1"/>
    <xf numFmtId="10" fontId="2" fillId="0" borderId="0" xfId="0" applyNumberFormat="1" applyFont="1"/>
    <xf numFmtId="0" fontId="5" fillId="0" borderId="0" xfId="0" applyFont="1"/>
    <xf numFmtId="166" fontId="3" fillId="0" borderId="0" xfId="0" applyNumberFormat="1" applyFont="1"/>
    <xf numFmtId="10" fontId="3" fillId="5" borderId="0" xfId="0" applyNumberFormat="1" applyFont="1" applyFill="1"/>
    <xf numFmtId="0" fontId="6" fillId="0" borderId="0" xfId="0" applyFont="1"/>
    <xf numFmtId="3" fontId="3" fillId="4" borderId="0" xfId="0" applyNumberFormat="1" applyFont="1" applyFill="1"/>
    <xf numFmtId="0" fontId="3" fillId="0" borderId="0" xfId="0" quotePrefix="1" applyFont="1"/>
    <xf numFmtId="37" fontId="2" fillId="0" borderId="0" xfId="0" applyNumberFormat="1" applyFont="1"/>
    <xf numFmtId="39" fontId="5" fillId="0" borderId="0" xfId="0" applyNumberFormat="1" applyFont="1"/>
    <xf numFmtId="37" fontId="3" fillId="0" borderId="0" xfId="0" applyNumberFormat="1" applyFont="1"/>
    <xf numFmtId="40" fontId="3" fillId="0" borderId="0" xfId="0" applyNumberFormat="1" applyFont="1"/>
    <xf numFmtId="164" fontId="3" fillId="0" borderId="0" xfId="0" applyNumberFormat="1" applyFont="1" applyAlignment="1">
      <alignment horizontal="center"/>
    </xf>
    <xf numFmtId="37" fontId="6" fillId="0" borderId="0" xfId="0" applyNumberFormat="1" applyFont="1"/>
    <xf numFmtId="37" fontId="3" fillId="3" borderId="0" xfId="0" applyNumberFormat="1" applyFont="1" applyFill="1"/>
    <xf numFmtId="37" fontId="3" fillId="4" borderId="0" xfId="0" applyNumberFormat="1" applyFont="1" applyFill="1"/>
    <xf numFmtId="0" fontId="7" fillId="0" borderId="0" xfId="0" applyFont="1" applyAlignment="1">
      <alignment horizontal="right"/>
    </xf>
    <xf numFmtId="39" fontId="2" fillId="0" borderId="0" xfId="0" applyNumberFormat="1" applyFont="1"/>
    <xf numFmtId="167" fontId="3" fillId="0" borderId="0" xfId="0" applyNumberFormat="1" applyFont="1"/>
    <xf numFmtId="0" fontId="3" fillId="0" borderId="0" xfId="0" quotePrefix="1" applyFont="1" applyAlignment="1">
      <alignment horizontal="center"/>
    </xf>
    <xf numFmtId="0" fontId="2" fillId="0" borderId="0" xfId="0" quotePrefix="1" applyFont="1" applyAlignment="1">
      <alignment horizontal="center"/>
    </xf>
    <xf numFmtId="0" fontId="3" fillId="3" borderId="0" xfId="0" quotePrefix="1" applyFont="1" applyFill="1" applyAlignment="1">
      <alignment horizontal="center"/>
    </xf>
    <xf numFmtId="0" fontId="3" fillId="4" borderId="0" xfId="0" quotePrefix="1" applyFont="1" applyFill="1" applyAlignment="1">
      <alignment horizontal="center"/>
    </xf>
    <xf numFmtId="0" fontId="6" fillId="0" borderId="0" xfId="0" applyFont="1" applyAlignment="1">
      <alignment horizontal="center"/>
    </xf>
    <xf numFmtId="0" fontId="2" fillId="0" borderId="0" xfId="0" applyFont="1" applyAlignment="1">
      <alignment horizontal="center"/>
    </xf>
    <xf numFmtId="0" fontId="8" fillId="0" borderId="0" xfId="0" applyFont="1"/>
    <xf numFmtId="0" fontId="2" fillId="0" borderId="0" xfId="0" applyFont="1" applyAlignment="1">
      <alignment horizontal="center" wrapText="1"/>
    </xf>
    <xf numFmtId="40" fontId="7" fillId="0" borderId="0" xfId="0" applyNumberFormat="1" applyFont="1"/>
    <xf numFmtId="0" fontId="7" fillId="0" borderId="0" xfId="0" applyFont="1" applyAlignment="1">
      <alignment horizontal="center"/>
    </xf>
    <xf numFmtId="6" fontId="7" fillId="0" borderId="0" xfId="0" applyNumberFormat="1" applyFont="1" applyAlignment="1">
      <alignment horizontal="center"/>
    </xf>
    <xf numFmtId="0" fontId="7" fillId="0" borderId="0" xfId="0" quotePrefix="1" applyFont="1" applyAlignment="1">
      <alignment horizontal="center"/>
    </xf>
    <xf numFmtId="0" fontId="3" fillId="3" borderId="0" xfId="0" applyFont="1" applyFill="1" applyAlignment="1">
      <alignment horizontal="center"/>
    </xf>
    <xf numFmtId="0" fontId="3" fillId="4" borderId="0" xfId="0" applyFont="1" applyFill="1" applyAlignment="1">
      <alignment horizontal="center"/>
    </xf>
    <xf numFmtId="8" fontId="7" fillId="0" borderId="0" xfId="0" applyNumberFormat="1" applyFont="1" applyAlignment="1">
      <alignment horizontal="center"/>
    </xf>
    <xf numFmtId="5" fontId="7" fillId="0" borderId="0" xfId="0" applyNumberFormat="1" applyFont="1"/>
    <xf numFmtId="0" fontId="2" fillId="3" borderId="0" xfId="0" quotePrefix="1" applyFont="1" applyFill="1" applyAlignment="1">
      <alignment horizontal="center"/>
    </xf>
    <xf numFmtId="0" fontId="2" fillId="4" borderId="0" xfId="0" quotePrefix="1" applyFont="1" applyFill="1" applyAlignment="1">
      <alignment horizontal="center"/>
    </xf>
    <xf numFmtId="0" fontId="2" fillId="3" borderId="0" xfId="0" applyFont="1" applyFill="1" applyAlignment="1">
      <alignment horizontal="center"/>
    </xf>
    <xf numFmtId="0" fontId="2" fillId="4" borderId="0" xfId="0" applyFont="1" applyFill="1" applyAlignment="1">
      <alignment horizontal="center"/>
    </xf>
    <xf numFmtId="0" fontId="5" fillId="0" borderId="0" xfId="0" applyFont="1" applyAlignment="1">
      <alignment horizontal="center"/>
    </xf>
    <xf numFmtId="0" fontId="7" fillId="4" borderId="0" xfId="0" applyFont="1" applyFill="1" applyAlignment="1">
      <alignment horizontal="center"/>
    </xf>
    <xf numFmtId="0" fontId="2" fillId="0" borderId="0" xfId="0" applyFont="1" applyAlignment="1">
      <alignment wrapText="1"/>
    </xf>
    <xf numFmtId="0" fontId="2" fillId="3" borderId="0" xfId="0" applyFont="1" applyFill="1" applyAlignment="1">
      <alignment wrapText="1"/>
    </xf>
    <xf numFmtId="0" fontId="7" fillId="4" borderId="0" xfId="0" applyFont="1" applyFill="1" applyAlignment="1">
      <alignment wrapText="1"/>
    </xf>
    <xf numFmtId="4" fontId="3" fillId="0" borderId="0" xfId="0" applyNumberFormat="1" applyFont="1"/>
    <xf numFmtId="4" fontId="0" fillId="0" borderId="0" xfId="0" applyNumberFormat="1"/>
    <xf numFmtId="4" fontId="9" fillId="0" borderId="1" xfId="0" applyNumberFormat="1" applyFont="1" applyBorder="1"/>
    <xf numFmtId="3" fontId="0" fillId="0" borderId="0" xfId="0" applyNumberFormat="1"/>
    <xf numFmtId="4" fontId="10" fillId="0" borderId="0" xfId="0" applyNumberFormat="1" applyFont="1"/>
    <xf numFmtId="168" fontId="10" fillId="0" borderId="0" xfId="0" applyNumberFormat="1" applyFont="1"/>
    <xf numFmtId="169" fontId="3" fillId="0" borderId="0" xfId="0" applyNumberFormat="1" applyFont="1"/>
    <xf numFmtId="168" fontId="3" fillId="0" borderId="0" xfId="0" applyNumberFormat="1" applyFont="1"/>
    <xf numFmtId="169" fontId="10" fillId="0" borderId="0" xfId="0" applyNumberFormat="1" applyFont="1"/>
    <xf numFmtId="3" fontId="10" fillId="0" borderId="0" xfId="0" applyNumberFormat="1" applyFont="1"/>
    <xf numFmtId="37" fontId="3" fillId="0" borderId="0" xfId="0" applyNumberFormat="1" applyFont="1" applyAlignment="1">
      <alignment horizontal="center"/>
    </xf>
    <xf numFmtId="3" fontId="10" fillId="3" borderId="0" xfId="0" applyNumberFormat="1" applyFont="1" applyFill="1"/>
    <xf numFmtId="3" fontId="10" fillId="4" borderId="0" xfId="0" applyNumberFormat="1" applyFont="1" applyFill="1"/>
    <xf numFmtId="3" fontId="11" fillId="0" borderId="0" xfId="0" applyNumberFormat="1" applyFont="1"/>
    <xf numFmtId="3" fontId="3" fillId="0" borderId="0" xfId="0" applyNumberFormat="1" applyFont="1"/>
    <xf numFmtId="0" fontId="12" fillId="0" borderId="0" xfId="0" applyFont="1" applyAlignment="1">
      <alignment horizontal="center"/>
    </xf>
    <xf numFmtId="4" fontId="9" fillId="6" borderId="1" xfId="0" applyNumberFormat="1" applyFont="1" applyFill="1" applyBorder="1"/>
    <xf numFmtId="4" fontId="9" fillId="7" borderId="1" xfId="0" applyNumberFormat="1" applyFont="1" applyFill="1" applyBorder="1"/>
    <xf numFmtId="0" fontId="2" fillId="8" borderId="0" xfId="0" applyFont="1" applyFill="1" applyAlignment="1">
      <alignment horizontal="center"/>
    </xf>
    <xf numFmtId="0" fontId="8" fillId="0" borderId="0" xfId="0" applyFont="1" applyAlignment="1">
      <alignment horizontal="center"/>
    </xf>
    <xf numFmtId="0" fontId="10" fillId="0" borderId="0" xfId="0" applyFont="1"/>
    <xf numFmtId="4" fontId="7" fillId="3" borderId="1" xfId="0" applyNumberFormat="1" applyFont="1" applyFill="1" applyBorder="1" applyAlignment="1">
      <alignment horizontal="right"/>
    </xf>
    <xf numFmtId="3" fontId="0" fillId="12" borderId="0" xfId="0" applyNumberFormat="1" applyFill="1"/>
    <xf numFmtId="39" fontId="3" fillId="12" borderId="0" xfId="0" applyNumberFormat="1" applyFont="1" applyFill="1"/>
    <xf numFmtId="40" fontId="3" fillId="12" borderId="0" xfId="0" applyNumberFormat="1" applyFont="1" applyFill="1"/>
    <xf numFmtId="5" fontId="7" fillId="12" borderId="0" xfId="0" applyNumberFormat="1" applyFont="1" applyFill="1"/>
    <xf numFmtId="0" fontId="7" fillId="4" borderId="0" xfId="0" quotePrefix="1" applyFont="1" applyFill="1" applyAlignment="1">
      <alignment horizontal="center"/>
    </xf>
    <xf numFmtId="0" fontId="6" fillId="0" borderId="0" xfId="0" applyFont="1" applyAlignment="1">
      <alignment horizontal="center" vertical="center"/>
    </xf>
    <xf numFmtId="9" fontId="3" fillId="0" borderId="0" xfId="0" applyNumberFormat="1" applyFont="1"/>
    <xf numFmtId="0" fontId="13" fillId="2" borderId="14" xfId="0" applyFont="1" applyFill="1" applyBorder="1"/>
    <xf numFmtId="0" fontId="13" fillId="2" borderId="2" xfId="0" applyFont="1" applyFill="1" applyBorder="1"/>
    <xf numFmtId="0" fontId="13" fillId="2" borderId="15" xfId="0" applyFont="1" applyFill="1" applyBorder="1"/>
    <xf numFmtId="0" fontId="13" fillId="2" borderId="0" xfId="0" applyFont="1" applyFill="1"/>
    <xf numFmtId="0" fontId="13" fillId="2" borderId="16" xfId="0" applyFont="1" applyFill="1" applyBorder="1"/>
    <xf numFmtId="0" fontId="13" fillId="2" borderId="17" xfId="0" applyFont="1" applyFill="1" applyBorder="1"/>
    <xf numFmtId="0" fontId="14" fillId="2" borderId="0" xfId="0" applyFont="1" applyFill="1" applyAlignment="1">
      <alignment horizontal="center" vertical="center"/>
    </xf>
    <xf numFmtId="0" fontId="17" fillId="2" borderId="0" xfId="0" applyFont="1" applyFill="1" applyAlignment="1">
      <alignment horizontal="left" vertical="center" wrapText="1"/>
    </xf>
    <xf numFmtId="0" fontId="15" fillId="2" borderId="2" xfId="0" applyFont="1" applyFill="1" applyBorder="1" applyAlignment="1">
      <alignment horizontal="left" vertical="center" wrapText="1"/>
    </xf>
    <xf numFmtId="0" fontId="15" fillId="2" borderId="0" xfId="0" applyFont="1" applyFill="1" applyAlignment="1">
      <alignment vertical="center"/>
    </xf>
    <xf numFmtId="0" fontId="20" fillId="13" borderId="1" xfId="0" applyFont="1" applyFill="1" applyBorder="1" applyAlignment="1">
      <alignment horizontal="center" vertical="center" wrapText="1"/>
    </xf>
    <xf numFmtId="0" fontId="20" fillId="13" borderId="5" xfId="0" applyFont="1" applyFill="1" applyBorder="1" applyAlignment="1">
      <alignment horizontal="center" vertical="center" wrapText="1"/>
    </xf>
    <xf numFmtId="0" fontId="21" fillId="2" borderId="8" xfId="0" applyFont="1" applyFill="1" applyBorder="1" applyAlignment="1">
      <alignment horizontal="left" vertical="center" indent="1"/>
    </xf>
    <xf numFmtId="0" fontId="21" fillId="2" borderId="20" xfId="0" applyFont="1" applyFill="1" applyBorder="1" applyAlignment="1">
      <alignment horizontal="left" vertical="center" indent="1"/>
    </xf>
    <xf numFmtId="170" fontId="23" fillId="2" borderId="3" xfId="0" applyNumberFormat="1" applyFont="1" applyFill="1" applyBorder="1" applyAlignment="1">
      <alignment horizontal="center" vertical="center"/>
    </xf>
    <xf numFmtId="0" fontId="21" fillId="2" borderId="22" xfId="0" applyFont="1" applyFill="1" applyBorder="1" applyAlignment="1">
      <alignment horizontal="left" vertical="center" indent="1"/>
    </xf>
    <xf numFmtId="170" fontId="23" fillId="2" borderId="6" xfId="0" applyNumberFormat="1" applyFont="1" applyFill="1" applyBorder="1" applyAlignment="1">
      <alignment horizontal="center" vertical="center"/>
    </xf>
    <xf numFmtId="0" fontId="21" fillId="2" borderId="9" xfId="0" applyFont="1" applyFill="1" applyBorder="1" applyAlignment="1">
      <alignment horizontal="left" vertical="center" indent="1"/>
    </xf>
    <xf numFmtId="0" fontId="15" fillId="2" borderId="0" xfId="0" applyFont="1" applyFill="1" applyAlignment="1">
      <alignment horizontal="left" vertical="center" indent="1"/>
    </xf>
    <xf numFmtId="0" fontId="13" fillId="2" borderId="18" xfId="0" applyFont="1" applyFill="1" applyBorder="1"/>
    <xf numFmtId="0" fontId="15" fillId="2" borderId="10" xfId="0" applyFont="1" applyFill="1" applyBorder="1" applyAlignment="1">
      <alignment horizontal="left" vertical="center" indent="1"/>
    </xf>
    <xf numFmtId="0" fontId="15" fillId="2" borderId="10" xfId="0" applyFont="1" applyFill="1" applyBorder="1" applyAlignment="1">
      <alignment vertical="center"/>
    </xf>
    <xf numFmtId="0" fontId="13" fillId="2" borderId="19" xfId="0" applyFont="1" applyFill="1" applyBorder="1"/>
    <xf numFmtId="0" fontId="15" fillId="2" borderId="2" xfId="0" applyFont="1" applyFill="1" applyBorder="1" applyAlignment="1">
      <alignment horizontal="left" vertical="center" indent="1"/>
    </xf>
    <xf numFmtId="0" fontId="15" fillId="2" borderId="2" xfId="0" applyFont="1" applyFill="1" applyBorder="1" applyAlignment="1">
      <alignment vertical="center"/>
    </xf>
    <xf numFmtId="0" fontId="21" fillId="2" borderId="10" xfId="0" applyFont="1" applyFill="1" applyBorder="1" applyAlignment="1">
      <alignment horizontal="center" vertical="center"/>
    </xf>
    <xf numFmtId="0" fontId="21" fillId="2" borderId="10" xfId="0" applyFont="1" applyFill="1" applyBorder="1" applyAlignment="1">
      <alignment horizontal="center" wrapText="1"/>
    </xf>
    <xf numFmtId="0" fontId="21" fillId="2" borderId="10" xfId="0" applyFont="1" applyFill="1" applyBorder="1" applyAlignment="1">
      <alignment horizontal="center"/>
    </xf>
    <xf numFmtId="168" fontId="15" fillId="2" borderId="9" xfId="2" applyNumberFormat="1" applyFont="1" applyFill="1" applyBorder="1" applyAlignment="1">
      <alignment vertical="center"/>
    </xf>
    <xf numFmtId="168" fontId="15" fillId="2" borderId="0" xfId="2" applyNumberFormat="1" applyFont="1" applyFill="1" applyBorder="1" applyAlignment="1">
      <alignment vertical="center"/>
    </xf>
    <xf numFmtId="0" fontId="21" fillId="2" borderId="11" xfId="0" applyFont="1" applyFill="1" applyBorder="1" applyAlignment="1">
      <alignment horizontal="left" vertical="center" indent="1"/>
    </xf>
    <xf numFmtId="171" fontId="21" fillId="2" borderId="11" xfId="1" applyNumberFormat="1" applyFont="1" applyFill="1" applyBorder="1" applyAlignment="1">
      <alignment vertical="center"/>
    </xf>
    <xf numFmtId="0" fontId="21" fillId="2" borderId="0" xfId="0" applyFont="1" applyFill="1" applyAlignment="1">
      <alignment horizontal="left" vertical="center" indent="1"/>
    </xf>
    <xf numFmtId="43" fontId="21" fillId="2" borderId="0" xfId="1" applyFont="1" applyFill="1" applyBorder="1" applyAlignment="1">
      <alignment vertical="center"/>
    </xf>
    <xf numFmtId="171" fontId="15" fillId="2" borderId="2" xfId="1" applyNumberFormat="1" applyFont="1" applyFill="1" applyBorder="1" applyAlignment="1">
      <alignment vertical="center"/>
    </xf>
    <xf numFmtId="171" fontId="15" fillId="2" borderId="0" xfId="1" applyNumberFormat="1" applyFont="1" applyFill="1" applyBorder="1" applyAlignment="1">
      <alignment vertical="center"/>
    </xf>
    <xf numFmtId="0" fontId="15" fillId="2" borderId="20" xfId="0" applyFont="1" applyFill="1" applyBorder="1" applyAlignment="1">
      <alignment horizontal="left" vertical="center" indent="1"/>
    </xf>
    <xf numFmtId="0" fontId="15" fillId="2" borderId="22" xfId="0" applyFont="1" applyFill="1" applyBorder="1" applyAlignment="1">
      <alignment horizontal="left" vertical="center" indent="1"/>
    </xf>
    <xf numFmtId="10" fontId="15" fillId="2" borderId="8" xfId="2" applyNumberFormat="1" applyFont="1" applyFill="1" applyBorder="1" applyAlignment="1">
      <alignment vertical="center"/>
    </xf>
    <xf numFmtId="10" fontId="15" fillId="2" borderId="0" xfId="2" applyNumberFormat="1" applyFont="1" applyFill="1" applyBorder="1" applyAlignment="1">
      <alignment vertical="center"/>
    </xf>
    <xf numFmtId="0" fontId="20" fillId="2" borderId="10" xfId="0" applyFont="1" applyFill="1" applyBorder="1" applyAlignment="1">
      <alignment horizontal="center" vertical="center" wrapText="1"/>
    </xf>
    <xf numFmtId="171" fontId="13" fillId="2" borderId="13" xfId="1" applyNumberFormat="1" applyFont="1" applyFill="1" applyBorder="1" applyAlignment="1">
      <alignment vertical="center"/>
    </xf>
    <xf numFmtId="171" fontId="13" fillId="2" borderId="28" xfId="1" applyNumberFormat="1" applyFont="1" applyFill="1" applyBorder="1" applyAlignment="1">
      <alignment vertical="center"/>
    </xf>
    <xf numFmtId="171" fontId="13" fillId="2" borderId="29" xfId="1" applyNumberFormat="1" applyFont="1" applyFill="1" applyBorder="1" applyAlignment="1">
      <alignment vertical="center"/>
    </xf>
    <xf numFmtId="168" fontId="13" fillId="2" borderId="29" xfId="2" applyNumberFormat="1" applyFont="1" applyFill="1" applyBorder="1" applyAlignment="1">
      <alignment vertical="center"/>
    </xf>
    <xf numFmtId="0" fontId="20" fillId="0" borderId="0" xfId="0" applyFont="1" applyAlignment="1">
      <alignment vertical="center"/>
    </xf>
    <xf numFmtId="0" fontId="13" fillId="2" borderId="10" xfId="0" applyFont="1" applyFill="1" applyBorder="1"/>
    <xf numFmtId="0" fontId="13" fillId="2" borderId="0" xfId="0" applyFont="1" applyFill="1" applyAlignment="1">
      <alignment horizontal="left" vertical="center" wrapText="1"/>
    </xf>
    <xf numFmtId="171" fontId="15" fillId="2" borderId="8" xfId="1" applyNumberFormat="1" applyFont="1" applyFill="1" applyBorder="1" applyAlignment="1">
      <alignment vertical="center"/>
    </xf>
    <xf numFmtId="171" fontId="15" fillId="2" borderId="9" xfId="1" applyNumberFormat="1" applyFont="1" applyFill="1" applyBorder="1" applyAlignment="1">
      <alignment vertical="center"/>
    </xf>
    <xf numFmtId="171" fontId="13" fillId="15" borderId="13" xfId="1" applyNumberFormat="1" applyFont="1" applyFill="1" applyBorder="1" applyAlignment="1">
      <alignment vertical="center"/>
    </xf>
    <xf numFmtId="0" fontId="13" fillId="2" borderId="16" xfId="0" applyFont="1" applyFill="1" applyBorder="1" applyAlignment="1">
      <alignment vertical="center"/>
    </xf>
    <xf numFmtId="0" fontId="13" fillId="2" borderId="0" xfId="0" applyFont="1" applyFill="1" applyAlignment="1">
      <alignment vertical="center"/>
    </xf>
    <xf numFmtId="0" fontId="13" fillId="2" borderId="17" xfId="0" applyFont="1" applyFill="1" applyBorder="1" applyAlignment="1">
      <alignment vertical="center"/>
    </xf>
    <xf numFmtId="0" fontId="15" fillId="2" borderId="0" xfId="0" applyFont="1" applyFill="1" applyAlignment="1">
      <alignment horizontal="left" vertical="center" indent="2"/>
    </xf>
    <xf numFmtId="171" fontId="13" fillId="2" borderId="0" xfId="1" applyNumberFormat="1" applyFont="1" applyFill="1" applyBorder="1" applyAlignment="1">
      <alignment vertical="center"/>
    </xf>
    <xf numFmtId="0" fontId="13" fillId="2" borderId="14" xfId="0" applyFont="1" applyFill="1" applyBorder="1" applyAlignment="1">
      <alignment vertical="center"/>
    </xf>
    <xf numFmtId="0" fontId="13" fillId="2" borderId="2" xfId="0" applyFont="1" applyFill="1" applyBorder="1" applyAlignment="1">
      <alignment vertical="center"/>
    </xf>
    <xf numFmtId="0" fontId="13" fillId="2" borderId="15" xfId="0" applyFont="1" applyFill="1" applyBorder="1" applyAlignment="1">
      <alignment vertical="center"/>
    </xf>
    <xf numFmtId="0" fontId="21" fillId="2" borderId="0" xfId="0" applyFont="1" applyFill="1" applyAlignment="1">
      <alignment horizontal="left" vertical="center"/>
    </xf>
    <xf numFmtId="0" fontId="21" fillId="2" borderId="31" xfId="0" applyFont="1" applyFill="1" applyBorder="1" applyAlignment="1">
      <alignment horizontal="left" vertical="center" indent="1"/>
    </xf>
    <xf numFmtId="171" fontId="13" fillId="15" borderId="32" xfId="1" applyNumberFormat="1" applyFont="1" applyFill="1" applyBorder="1" applyAlignment="1">
      <alignment vertical="center"/>
    </xf>
    <xf numFmtId="0" fontId="13" fillId="2" borderId="18" xfId="0" applyFont="1" applyFill="1" applyBorder="1" applyAlignment="1">
      <alignment vertical="center"/>
    </xf>
    <xf numFmtId="0" fontId="13" fillId="2" borderId="10" xfId="0" applyFont="1" applyFill="1" applyBorder="1" applyAlignment="1">
      <alignment vertical="center"/>
    </xf>
    <xf numFmtId="0" fontId="13" fillId="2" borderId="19" xfId="0" applyFont="1" applyFill="1" applyBorder="1" applyAlignment="1">
      <alignment vertical="center"/>
    </xf>
    <xf numFmtId="0" fontId="15" fillId="2" borderId="0" xfId="0" applyFont="1" applyFill="1" applyAlignment="1">
      <alignment horizontal="left" vertical="center" wrapText="1"/>
    </xf>
    <xf numFmtId="0" fontId="13" fillId="9" borderId="1" xfId="0" applyFont="1" applyFill="1" applyBorder="1" applyAlignment="1" applyProtection="1">
      <alignment horizontal="left" vertical="center" indent="1"/>
      <protection locked="0"/>
    </xf>
    <xf numFmtId="0" fontId="27" fillId="2" borderId="0" xfId="0" applyFont="1" applyFill="1"/>
    <xf numFmtId="0" fontId="27" fillId="2" borderId="1" xfId="0" applyFont="1" applyFill="1" applyBorder="1" applyAlignment="1">
      <alignment vertical="center"/>
    </xf>
    <xf numFmtId="0" fontId="20" fillId="2" borderId="0" xfId="0" applyFont="1" applyFill="1"/>
    <xf numFmtId="0" fontId="13" fillId="2" borderId="0" xfId="0" applyFont="1" applyFill="1" applyAlignment="1">
      <alignment horizontal="left" wrapText="1"/>
    </xf>
    <xf numFmtId="0" fontId="20" fillId="2" borderId="0" xfId="0" applyFont="1" applyFill="1" applyAlignment="1">
      <alignment horizontal="left" wrapText="1"/>
    </xf>
    <xf numFmtId="0" fontId="27" fillId="10" borderId="1" xfId="0" applyFont="1" applyFill="1" applyBorder="1" applyAlignment="1">
      <alignment horizontal="center" vertical="center" wrapText="1"/>
    </xf>
    <xf numFmtId="0" fontId="13" fillId="2" borderId="0" xfId="0" applyFont="1" applyFill="1" applyAlignment="1">
      <alignment horizontal="left"/>
    </xf>
    <xf numFmtId="0" fontId="20" fillId="2" borderId="2" xfId="0" applyFont="1" applyFill="1" applyBorder="1" applyAlignment="1">
      <alignment horizontal="left" wrapText="1"/>
    </xf>
    <xf numFmtId="0" fontId="27" fillId="2" borderId="0" xfId="0" applyFont="1" applyFill="1" applyAlignment="1">
      <alignment horizontal="left" vertical="center" wrapText="1"/>
    </xf>
    <xf numFmtId="0" fontId="13" fillId="2" borderId="0" xfId="0" applyFont="1" applyFill="1" applyAlignment="1">
      <alignment horizontal="left" vertical="top" wrapText="1"/>
    </xf>
    <xf numFmtId="0" fontId="27" fillId="2" borderId="0" xfId="0" applyFont="1" applyFill="1" applyAlignment="1">
      <alignment horizontal="left" vertical="top"/>
    </xf>
    <xf numFmtId="3" fontId="22" fillId="9" borderId="3" xfId="0" applyNumberFormat="1" applyFont="1" applyFill="1" applyBorder="1" applyAlignment="1" applyProtection="1">
      <alignment horizontal="center" vertical="center"/>
      <protection locked="0"/>
    </xf>
    <xf numFmtId="171" fontId="15" fillId="9" borderId="8" xfId="1" applyNumberFormat="1" applyFont="1" applyFill="1" applyBorder="1" applyAlignment="1" applyProtection="1">
      <alignment vertical="center"/>
      <protection locked="0"/>
    </xf>
    <xf numFmtId="171" fontId="15" fillId="9" borderId="9" xfId="1" applyNumberFormat="1" applyFont="1" applyFill="1" applyBorder="1" applyAlignment="1" applyProtection="1">
      <alignment vertical="center"/>
      <protection locked="0"/>
    </xf>
    <xf numFmtId="10" fontId="15" fillId="9" borderId="8" xfId="2" applyNumberFormat="1" applyFont="1" applyFill="1" applyBorder="1" applyAlignment="1" applyProtection="1">
      <alignment vertical="center"/>
      <protection locked="0"/>
    </xf>
    <xf numFmtId="8" fontId="13" fillId="2" borderId="0" xfId="0" applyNumberFormat="1" applyFont="1" applyFill="1"/>
    <xf numFmtId="171" fontId="20" fillId="0" borderId="12" xfId="1" applyNumberFormat="1" applyFont="1" applyFill="1" applyBorder="1" applyAlignment="1" applyProtection="1">
      <alignment vertical="center"/>
    </xf>
    <xf numFmtId="171" fontId="13" fillId="2" borderId="13" xfId="1" applyNumberFormat="1" applyFont="1" applyFill="1" applyBorder="1" applyAlignment="1" applyProtection="1">
      <alignment vertical="center"/>
    </xf>
    <xf numFmtId="43" fontId="21" fillId="2" borderId="0" xfId="1" applyFont="1" applyFill="1" applyBorder="1" applyAlignment="1" applyProtection="1">
      <alignment vertical="center"/>
    </xf>
    <xf numFmtId="171" fontId="13" fillId="2" borderId="28" xfId="1" applyNumberFormat="1" applyFont="1" applyFill="1" applyBorder="1" applyAlignment="1" applyProtection="1">
      <alignment vertical="center"/>
    </xf>
    <xf numFmtId="171" fontId="15" fillId="2" borderId="2" xfId="1" applyNumberFormat="1" applyFont="1" applyFill="1" applyBorder="1" applyAlignment="1" applyProtection="1">
      <alignment vertical="center"/>
    </xf>
    <xf numFmtId="171" fontId="15" fillId="2" borderId="0" xfId="1" applyNumberFormat="1" applyFont="1" applyFill="1" applyBorder="1" applyAlignment="1" applyProtection="1">
      <alignment vertical="center"/>
    </xf>
    <xf numFmtId="171" fontId="13" fillId="15" borderId="28" xfId="1" applyNumberFormat="1" applyFont="1" applyFill="1" applyBorder="1" applyAlignment="1" applyProtection="1">
      <alignment vertical="center"/>
    </xf>
    <xf numFmtId="6" fontId="15" fillId="9" borderId="30" xfId="2" applyNumberFormat="1" applyFont="1" applyFill="1" applyBorder="1" applyAlignment="1" applyProtection="1">
      <alignment vertical="center"/>
      <protection locked="0"/>
    </xf>
    <xf numFmtId="171" fontId="13" fillId="9" borderId="13" xfId="1" applyNumberFormat="1" applyFont="1" applyFill="1" applyBorder="1" applyAlignment="1" applyProtection="1">
      <alignment vertical="center"/>
      <protection locked="0"/>
    </xf>
    <xf numFmtId="0" fontId="13" fillId="2" borderId="0" xfId="0" applyFont="1" applyFill="1" applyAlignment="1">
      <alignment horizontal="left" vertical="top" wrapText="1"/>
    </xf>
    <xf numFmtId="0" fontId="14" fillId="7" borderId="0" xfId="0" applyFont="1" applyFill="1" applyAlignment="1">
      <alignment horizontal="center" vertical="center" wrapText="1"/>
    </xf>
    <xf numFmtId="0" fontId="13" fillId="2" borderId="0" xfId="0" applyFont="1" applyFill="1" applyAlignment="1">
      <alignment horizontal="left" vertical="center" wrapText="1"/>
    </xf>
    <xf numFmtId="0" fontId="13" fillId="2" borderId="0" xfId="0" applyFont="1" applyFill="1" applyAlignment="1">
      <alignment horizontal="left" wrapText="1"/>
    </xf>
    <xf numFmtId="0" fontId="27" fillId="14" borderId="1" xfId="0" applyFont="1" applyFill="1" applyBorder="1" applyAlignment="1">
      <alignment horizontal="center" vertical="center" wrapText="1"/>
    </xf>
    <xf numFmtId="0" fontId="13" fillId="2" borderId="1" xfId="0" applyFont="1" applyFill="1" applyBorder="1" applyAlignment="1">
      <alignment horizontal="left" vertical="center" wrapText="1"/>
    </xf>
    <xf numFmtId="0" fontId="20" fillId="2" borderId="1" xfId="0" applyFont="1" applyFill="1" applyBorder="1" applyAlignment="1">
      <alignment horizontal="center" vertical="center" wrapText="1"/>
    </xf>
    <xf numFmtId="0" fontId="27" fillId="10" borderId="1" xfId="0" applyFont="1" applyFill="1" applyBorder="1" applyAlignment="1">
      <alignment horizontal="left" vertical="center" wrapText="1"/>
    </xf>
    <xf numFmtId="0" fontId="20" fillId="2" borderId="0" xfId="0" applyFont="1" applyFill="1" applyAlignment="1">
      <alignment horizontal="center"/>
    </xf>
    <xf numFmtId="0" fontId="15" fillId="2" borderId="0" xfId="0" applyFont="1" applyFill="1" applyAlignment="1">
      <alignment horizontal="left" vertical="center" wrapText="1"/>
    </xf>
    <xf numFmtId="0" fontId="19" fillId="10" borderId="1" xfId="0" applyFont="1" applyFill="1" applyBorder="1" applyAlignment="1">
      <alignment horizontal="left" vertical="center"/>
    </xf>
    <xf numFmtId="0" fontId="17" fillId="2" borderId="1" xfId="0" applyFont="1" applyFill="1" applyBorder="1" applyAlignment="1">
      <alignment horizontal="left" vertical="center" wrapText="1"/>
    </xf>
    <xf numFmtId="0" fontId="17" fillId="2" borderId="0" xfId="0" applyFont="1" applyFill="1" applyAlignment="1">
      <alignment horizontal="left" vertical="center" wrapText="1"/>
    </xf>
    <xf numFmtId="0" fontId="17" fillId="2" borderId="14"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15" xfId="0" applyFont="1" applyFill="1" applyBorder="1" applyAlignment="1">
      <alignment horizontal="left" vertical="center" wrapText="1"/>
    </xf>
    <xf numFmtId="0" fontId="17" fillId="2" borderId="16" xfId="0" applyFont="1" applyFill="1" applyBorder="1" applyAlignment="1">
      <alignment horizontal="left" vertical="center" wrapText="1"/>
    </xf>
    <xf numFmtId="0" fontId="17" fillId="2" borderId="17" xfId="0" applyFont="1" applyFill="1" applyBorder="1" applyAlignment="1">
      <alignment horizontal="left" vertical="center" wrapText="1"/>
    </xf>
    <xf numFmtId="0" fontId="17" fillId="2" borderId="18" xfId="0" applyFont="1" applyFill="1" applyBorder="1" applyAlignment="1">
      <alignment horizontal="left" vertical="center" wrapText="1"/>
    </xf>
    <xf numFmtId="0" fontId="17" fillId="2" borderId="10" xfId="0" applyFont="1" applyFill="1" applyBorder="1" applyAlignment="1">
      <alignment horizontal="left" vertical="center" wrapText="1"/>
    </xf>
    <xf numFmtId="0" fontId="17" fillId="2" borderId="19" xfId="0" applyFont="1" applyFill="1" applyBorder="1" applyAlignment="1">
      <alignment horizontal="left" vertical="center" wrapText="1"/>
    </xf>
    <xf numFmtId="0" fontId="21" fillId="2" borderId="20" xfId="0" applyFont="1" applyFill="1" applyBorder="1" applyAlignment="1">
      <alignment horizontal="left" vertical="center" indent="1"/>
    </xf>
    <xf numFmtId="0" fontId="21" fillId="2" borderId="24" xfId="0" applyFont="1" applyFill="1" applyBorder="1" applyAlignment="1">
      <alignment horizontal="left" vertical="center" indent="1"/>
    </xf>
    <xf numFmtId="0" fontId="21" fillId="2" borderId="27" xfId="0" applyFont="1" applyFill="1" applyBorder="1" applyAlignment="1">
      <alignment horizontal="left" vertical="center" indent="1"/>
    </xf>
    <xf numFmtId="0" fontId="27" fillId="11" borderId="4" xfId="0" applyFont="1" applyFill="1" applyBorder="1" applyAlignment="1">
      <alignment horizontal="left" vertical="center" indent="1"/>
    </xf>
    <xf numFmtId="0" fontId="27" fillId="11" borderId="7" xfId="0" applyFont="1" applyFill="1" applyBorder="1" applyAlignment="1">
      <alignment horizontal="left" vertical="center" indent="1"/>
    </xf>
    <xf numFmtId="0" fontId="27" fillId="11" borderId="5" xfId="0" applyFont="1" applyFill="1" applyBorder="1" applyAlignment="1">
      <alignment horizontal="left" vertical="center" indent="1"/>
    </xf>
    <xf numFmtId="6" fontId="15" fillId="9" borderId="20" xfId="2" applyNumberFormat="1" applyFont="1" applyFill="1" applyBorder="1" applyAlignment="1" applyProtection="1">
      <alignment horizontal="center" vertical="center"/>
      <protection locked="0"/>
    </xf>
    <xf numFmtId="6" fontId="15" fillId="9" borderId="21" xfId="2" applyNumberFormat="1" applyFont="1" applyFill="1" applyBorder="1" applyAlignment="1" applyProtection="1">
      <alignment horizontal="center" vertical="center"/>
      <protection locked="0"/>
    </xf>
    <xf numFmtId="9" fontId="15" fillId="9" borderId="22" xfId="2" applyFont="1" applyFill="1" applyBorder="1" applyAlignment="1" applyProtection="1">
      <alignment horizontal="center" vertical="center"/>
      <protection locked="0"/>
    </xf>
    <xf numFmtId="9" fontId="15" fillId="9" borderId="23" xfId="2" applyFont="1" applyFill="1" applyBorder="1" applyAlignment="1" applyProtection="1">
      <alignment horizontal="center" vertical="center"/>
      <protection locked="0"/>
    </xf>
    <xf numFmtId="0" fontId="21" fillId="2" borderId="22" xfId="0" applyFont="1" applyFill="1" applyBorder="1" applyAlignment="1">
      <alignment horizontal="left" vertical="center" indent="1"/>
    </xf>
    <xf numFmtId="0" fontId="21" fillId="2" borderId="25" xfId="0" applyFont="1" applyFill="1" applyBorder="1" applyAlignment="1">
      <alignment horizontal="left" vertical="center" indent="1"/>
    </xf>
    <xf numFmtId="0" fontId="21" fillId="2" borderId="26" xfId="0" applyFont="1" applyFill="1" applyBorder="1" applyAlignment="1">
      <alignment horizontal="left" vertical="center" indent="1"/>
    </xf>
    <xf numFmtId="0" fontId="27" fillId="11" borderId="4" xfId="0" applyFont="1" applyFill="1" applyBorder="1" applyAlignment="1">
      <alignment horizontal="center" vertical="center"/>
    </xf>
    <xf numFmtId="0" fontId="27" fillId="11" borderId="7" xfId="0" applyFont="1" applyFill="1" applyBorder="1" applyAlignment="1">
      <alignment horizontal="center" vertical="center"/>
    </xf>
    <xf numFmtId="0" fontId="27" fillId="11" borderId="5" xfId="0" applyFont="1" applyFill="1" applyBorder="1" applyAlignment="1">
      <alignment horizontal="center" vertical="center"/>
    </xf>
    <xf numFmtId="0" fontId="26" fillId="14" borderId="4" xfId="0" applyFont="1" applyFill="1" applyBorder="1" applyAlignment="1">
      <alignment horizontal="center" vertical="center" wrapText="1"/>
    </xf>
    <xf numFmtId="0" fontId="26" fillId="14" borderId="7" xfId="0" applyFont="1" applyFill="1" applyBorder="1" applyAlignment="1">
      <alignment horizontal="center" vertical="center" wrapText="1"/>
    </xf>
    <xf numFmtId="0" fontId="26" fillId="14" borderId="5" xfId="0" applyFont="1" applyFill="1" applyBorder="1" applyAlignment="1">
      <alignment horizontal="center" vertical="center" wrapText="1"/>
    </xf>
    <xf numFmtId="0" fontId="25" fillId="2" borderId="0" xfId="0" applyFont="1" applyFill="1" applyAlignment="1">
      <alignment horizontal="left" vertical="center" wrapText="1"/>
    </xf>
    <xf numFmtId="0" fontId="17" fillId="2" borderId="0" xfId="0" applyFont="1" applyFill="1" applyAlignment="1">
      <alignment horizontal="center" vertical="center" wrapText="1"/>
    </xf>
    <xf numFmtId="0" fontId="21" fillId="2" borderId="23" xfId="0" applyFont="1" applyFill="1" applyBorder="1" applyAlignment="1">
      <alignment horizontal="left" vertical="center" indent="1"/>
    </xf>
    <xf numFmtId="0" fontId="21" fillId="2" borderId="21" xfId="0" applyFont="1" applyFill="1" applyBorder="1" applyAlignment="1">
      <alignment horizontal="left" vertical="center" indent="1"/>
    </xf>
    <xf numFmtId="0" fontId="26" fillId="10" borderId="4" xfId="0" applyFont="1" applyFill="1" applyBorder="1" applyAlignment="1">
      <alignment horizontal="center" vertical="center" wrapText="1"/>
    </xf>
    <xf numFmtId="0" fontId="26" fillId="10" borderId="7" xfId="0" applyFont="1" applyFill="1" applyBorder="1" applyAlignment="1">
      <alignment horizontal="center" vertical="center" wrapText="1"/>
    </xf>
    <xf numFmtId="0" fontId="26" fillId="10" borderId="5" xfId="0" applyFont="1" applyFill="1" applyBorder="1" applyAlignment="1">
      <alignment horizontal="center" vertical="center" wrapText="1"/>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E2EF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sheetPr>
  <dimension ref="B2:O71"/>
  <sheetViews>
    <sheetView tabSelected="1" zoomScale="120" zoomScaleNormal="120" workbookViewId="0">
      <selection activeCell="D14" sqref="D14"/>
    </sheetView>
  </sheetViews>
  <sheetFormatPr baseColWidth="10" defaultColWidth="8.83203125" defaultRowHeight="13" x14ac:dyDescent="0.15"/>
  <cols>
    <col min="1" max="2" width="8.83203125" style="89"/>
    <col min="3" max="3" width="14.83203125" style="89" customWidth="1"/>
    <col min="4" max="4" width="19.33203125" style="89" customWidth="1"/>
    <col min="5" max="5" width="11.1640625" style="89" bestFit="1" customWidth="1"/>
    <col min="6" max="16384" width="8.83203125" style="89"/>
  </cols>
  <sheetData>
    <row r="2" spans="2:15" x14ac:dyDescent="0.15">
      <c r="B2" s="86"/>
      <c r="C2" s="87"/>
      <c r="D2" s="87"/>
      <c r="E2" s="87"/>
      <c r="F2" s="87"/>
      <c r="G2" s="87"/>
      <c r="H2" s="87"/>
      <c r="I2" s="87"/>
      <c r="J2" s="87"/>
      <c r="K2" s="87"/>
      <c r="L2" s="87"/>
      <c r="M2" s="87"/>
      <c r="N2" s="87"/>
      <c r="O2" s="88"/>
    </row>
    <row r="3" spans="2:15" x14ac:dyDescent="0.15">
      <c r="B3" s="90"/>
      <c r="O3" s="91"/>
    </row>
    <row r="4" spans="2:15" ht="25" customHeight="1" x14ac:dyDescent="0.15">
      <c r="B4" s="90"/>
      <c r="C4" s="179" t="s">
        <v>450</v>
      </c>
      <c r="D4" s="179"/>
      <c r="E4" s="179"/>
      <c r="F4" s="179"/>
      <c r="G4" s="179"/>
      <c r="H4" s="179"/>
      <c r="I4" s="179"/>
      <c r="J4" s="179"/>
      <c r="K4" s="179"/>
      <c r="L4" s="179"/>
      <c r="M4" s="179"/>
      <c r="N4" s="179"/>
      <c r="O4" s="91"/>
    </row>
    <row r="5" spans="2:15" x14ac:dyDescent="0.15">
      <c r="B5" s="90"/>
      <c r="O5" s="91"/>
    </row>
    <row r="6" spans="2:15" ht="14" x14ac:dyDescent="0.15">
      <c r="B6" s="90"/>
      <c r="C6" s="153" t="s">
        <v>406</v>
      </c>
      <c r="O6" s="91"/>
    </row>
    <row r="7" spans="2:15" x14ac:dyDescent="0.15">
      <c r="B7" s="90"/>
      <c r="C7" s="180" t="s">
        <v>427</v>
      </c>
      <c r="D7" s="180"/>
      <c r="E7" s="180"/>
      <c r="F7" s="180"/>
      <c r="G7" s="180"/>
      <c r="H7" s="180"/>
      <c r="I7" s="180"/>
      <c r="J7" s="180"/>
      <c r="K7" s="180"/>
      <c r="L7" s="180"/>
      <c r="M7" s="180"/>
      <c r="N7" s="180"/>
      <c r="O7" s="91"/>
    </row>
    <row r="8" spans="2:15" x14ac:dyDescent="0.15">
      <c r="B8" s="90"/>
      <c r="C8" s="180"/>
      <c r="D8" s="180"/>
      <c r="E8" s="180"/>
      <c r="F8" s="180"/>
      <c r="G8" s="180"/>
      <c r="H8" s="180"/>
      <c r="I8" s="180"/>
      <c r="J8" s="180"/>
      <c r="K8" s="180"/>
      <c r="L8" s="180"/>
      <c r="M8" s="180"/>
      <c r="N8" s="180"/>
      <c r="O8" s="91"/>
    </row>
    <row r="9" spans="2:15" x14ac:dyDescent="0.15">
      <c r="B9" s="90"/>
      <c r="C9" s="180"/>
      <c r="D9" s="180"/>
      <c r="E9" s="180"/>
      <c r="F9" s="180"/>
      <c r="G9" s="180"/>
      <c r="H9" s="180"/>
      <c r="I9" s="180"/>
      <c r="J9" s="180"/>
      <c r="K9" s="180"/>
      <c r="L9" s="180"/>
      <c r="M9" s="180"/>
      <c r="N9" s="180"/>
      <c r="O9" s="91"/>
    </row>
    <row r="10" spans="2:15" x14ac:dyDescent="0.15">
      <c r="B10" s="90"/>
      <c r="C10" s="133"/>
      <c r="D10" s="133"/>
      <c r="E10" s="133"/>
      <c r="F10" s="133"/>
      <c r="G10" s="133"/>
      <c r="H10" s="133"/>
      <c r="I10" s="133"/>
      <c r="J10" s="133"/>
      <c r="K10" s="133"/>
      <c r="L10" s="133"/>
      <c r="M10" s="133"/>
      <c r="N10" s="133"/>
      <c r="O10" s="91"/>
    </row>
    <row r="11" spans="2:15" ht="13.25" customHeight="1" x14ac:dyDescent="0.15">
      <c r="B11" s="90"/>
      <c r="C11" s="180" t="s">
        <v>423</v>
      </c>
      <c r="D11" s="180"/>
      <c r="E11" s="180"/>
      <c r="F11" s="180"/>
      <c r="G11" s="180"/>
      <c r="H11" s="180"/>
      <c r="I11" s="180"/>
      <c r="J11" s="180"/>
      <c r="K11" s="180"/>
      <c r="L11" s="180"/>
      <c r="M11" s="180"/>
      <c r="N11" s="180"/>
      <c r="O11" s="91"/>
    </row>
    <row r="12" spans="2:15" x14ac:dyDescent="0.15">
      <c r="B12" s="90"/>
      <c r="C12" s="180"/>
      <c r="D12" s="180"/>
      <c r="E12" s="180"/>
      <c r="F12" s="180"/>
      <c r="G12" s="180"/>
      <c r="H12" s="180"/>
      <c r="I12" s="180"/>
      <c r="J12" s="180"/>
      <c r="K12" s="180"/>
      <c r="L12" s="180"/>
      <c r="M12" s="180"/>
      <c r="N12" s="180"/>
      <c r="O12" s="91"/>
    </row>
    <row r="13" spans="2:15" x14ac:dyDescent="0.15">
      <c r="B13" s="90"/>
      <c r="C13" s="133"/>
      <c r="D13" s="133"/>
      <c r="E13" s="133"/>
      <c r="F13" s="133"/>
      <c r="G13" s="133"/>
      <c r="H13" s="133"/>
      <c r="I13" s="133"/>
      <c r="J13" s="133"/>
      <c r="K13" s="133"/>
      <c r="L13" s="133"/>
      <c r="M13" s="133"/>
      <c r="N13" s="133"/>
      <c r="O13" s="91"/>
    </row>
    <row r="14" spans="2:15" ht="16.75" customHeight="1" x14ac:dyDescent="0.15">
      <c r="B14" s="90"/>
      <c r="C14" s="154" t="s">
        <v>347</v>
      </c>
      <c r="D14" s="152"/>
      <c r="E14" s="133"/>
      <c r="F14" s="133"/>
      <c r="G14" s="133"/>
      <c r="H14" s="133"/>
      <c r="I14" s="133"/>
      <c r="J14" s="133"/>
      <c r="K14" s="133"/>
      <c r="L14" s="133"/>
      <c r="M14" s="133"/>
      <c r="N14" s="133"/>
      <c r="O14" s="91"/>
    </row>
    <row r="15" spans="2:15" x14ac:dyDescent="0.15">
      <c r="B15" s="90"/>
      <c r="C15" s="155"/>
      <c r="D15" s="133"/>
      <c r="E15" s="133"/>
      <c r="F15" s="133"/>
      <c r="G15" s="133"/>
      <c r="H15" s="133"/>
      <c r="I15" s="133"/>
      <c r="J15" s="133"/>
      <c r="K15" s="133"/>
      <c r="L15" s="133"/>
      <c r="M15" s="133"/>
      <c r="N15" s="133"/>
      <c r="O15" s="91"/>
    </row>
    <row r="16" spans="2:15" x14ac:dyDescent="0.15">
      <c r="B16" s="90"/>
      <c r="C16" s="181" t="s">
        <v>424</v>
      </c>
      <c r="D16" s="181"/>
      <c r="E16" s="181"/>
      <c r="F16" s="181"/>
      <c r="G16" s="181"/>
      <c r="H16" s="181"/>
      <c r="I16" s="181"/>
      <c r="J16" s="181"/>
      <c r="K16" s="181"/>
      <c r="L16" s="181"/>
      <c r="M16" s="181"/>
      <c r="N16" s="181"/>
      <c r="O16" s="91"/>
    </row>
    <row r="17" spans="2:15" x14ac:dyDescent="0.15">
      <c r="B17" s="90"/>
      <c r="C17" s="181"/>
      <c r="D17" s="181"/>
      <c r="E17" s="181"/>
      <c r="F17" s="181"/>
      <c r="G17" s="181"/>
      <c r="H17" s="181"/>
      <c r="I17" s="181"/>
      <c r="J17" s="181"/>
      <c r="K17" s="181"/>
      <c r="L17" s="181"/>
      <c r="M17" s="181"/>
      <c r="N17" s="181"/>
      <c r="O17" s="91"/>
    </row>
    <row r="18" spans="2:15" x14ac:dyDescent="0.15">
      <c r="B18" s="90"/>
      <c r="C18" s="156"/>
      <c r="D18" s="156"/>
      <c r="E18" s="156"/>
      <c r="F18" s="156"/>
      <c r="G18" s="156"/>
      <c r="H18" s="156"/>
      <c r="I18" s="156"/>
      <c r="J18" s="156"/>
      <c r="K18" s="156"/>
      <c r="L18" s="156"/>
      <c r="M18" s="156"/>
      <c r="N18" s="156"/>
      <c r="O18" s="91"/>
    </row>
    <row r="19" spans="2:15" x14ac:dyDescent="0.15">
      <c r="B19" s="90"/>
      <c r="C19" s="181" t="s">
        <v>425</v>
      </c>
      <c r="D19" s="181"/>
      <c r="E19" s="181"/>
      <c r="F19" s="181"/>
      <c r="G19" s="181"/>
      <c r="H19" s="181"/>
      <c r="I19" s="181"/>
      <c r="J19" s="181"/>
      <c r="K19" s="181"/>
      <c r="L19" s="181"/>
      <c r="M19" s="181"/>
      <c r="N19" s="181"/>
      <c r="O19" s="91"/>
    </row>
    <row r="20" spans="2:15" x14ac:dyDescent="0.15">
      <c r="B20" s="90"/>
      <c r="C20" s="157"/>
      <c r="D20" s="157"/>
      <c r="E20" s="157"/>
      <c r="F20" s="157"/>
      <c r="G20" s="157"/>
      <c r="H20" s="157"/>
      <c r="I20" s="157"/>
      <c r="J20" s="157"/>
      <c r="K20" s="157"/>
      <c r="L20" s="157"/>
      <c r="M20" s="157"/>
      <c r="N20" s="157"/>
      <c r="O20" s="91"/>
    </row>
    <row r="21" spans="2:15" ht="16.75" customHeight="1" x14ac:dyDescent="0.15">
      <c r="B21" s="90"/>
      <c r="C21" s="157"/>
      <c r="D21" s="158" t="s">
        <v>408</v>
      </c>
      <c r="E21" s="185" t="s">
        <v>409</v>
      </c>
      <c r="F21" s="185"/>
      <c r="G21" s="185"/>
      <c r="H21" s="185"/>
      <c r="I21" s="185"/>
      <c r="J21" s="185"/>
      <c r="K21" s="185"/>
      <c r="L21" s="185"/>
      <c r="M21" s="185"/>
      <c r="N21" s="157"/>
      <c r="O21" s="91"/>
    </row>
    <row r="22" spans="2:15" x14ac:dyDescent="0.15">
      <c r="B22" s="90"/>
      <c r="C22" s="157"/>
      <c r="D22" s="184" t="s">
        <v>410</v>
      </c>
      <c r="E22" s="183" t="s">
        <v>426</v>
      </c>
      <c r="F22" s="183"/>
      <c r="G22" s="183"/>
      <c r="H22" s="183"/>
      <c r="I22" s="183"/>
      <c r="J22" s="183"/>
      <c r="K22" s="183"/>
      <c r="L22" s="183"/>
      <c r="M22" s="183"/>
      <c r="N22" s="157"/>
      <c r="O22" s="91"/>
    </row>
    <row r="23" spans="2:15" x14ac:dyDescent="0.15">
      <c r="B23" s="90"/>
      <c r="C23" s="157"/>
      <c r="D23" s="184"/>
      <c r="E23" s="183"/>
      <c r="F23" s="183"/>
      <c r="G23" s="183"/>
      <c r="H23" s="183"/>
      <c r="I23" s="183"/>
      <c r="J23" s="183"/>
      <c r="K23" s="183"/>
      <c r="L23" s="183"/>
      <c r="M23" s="183"/>
      <c r="N23" s="157"/>
      <c r="O23" s="91"/>
    </row>
    <row r="24" spans="2:15" x14ac:dyDescent="0.15">
      <c r="B24" s="90"/>
      <c r="C24" s="157"/>
      <c r="D24" s="184"/>
      <c r="E24" s="183"/>
      <c r="F24" s="183"/>
      <c r="G24" s="183"/>
      <c r="H24" s="183"/>
      <c r="I24" s="183"/>
      <c r="J24" s="183"/>
      <c r="K24" s="183"/>
      <c r="L24" s="183"/>
      <c r="M24" s="183"/>
      <c r="N24" s="157"/>
      <c r="O24" s="91"/>
    </row>
    <row r="25" spans="2:15" x14ac:dyDescent="0.15">
      <c r="B25" s="90"/>
      <c r="C25" s="157"/>
      <c r="D25" s="184"/>
      <c r="E25" s="183"/>
      <c r="F25" s="183"/>
      <c r="G25" s="183"/>
      <c r="H25" s="183"/>
      <c r="I25" s="183"/>
      <c r="J25" s="183"/>
      <c r="K25" s="183"/>
      <c r="L25" s="183"/>
      <c r="M25" s="183"/>
      <c r="N25" s="157"/>
      <c r="O25" s="91"/>
    </row>
    <row r="26" spans="2:15" x14ac:dyDescent="0.15">
      <c r="B26" s="90"/>
      <c r="C26" s="157"/>
      <c r="D26" s="184"/>
      <c r="E26" s="183"/>
      <c r="F26" s="183"/>
      <c r="G26" s="183"/>
      <c r="H26" s="183"/>
      <c r="I26" s="183"/>
      <c r="J26" s="183"/>
      <c r="K26" s="183"/>
      <c r="L26" s="183"/>
      <c r="M26" s="183"/>
      <c r="N26" s="157"/>
      <c r="O26" s="91"/>
    </row>
    <row r="27" spans="2:15" x14ac:dyDescent="0.15">
      <c r="B27" s="90"/>
      <c r="C27" s="157"/>
      <c r="D27" s="184"/>
      <c r="E27" s="183"/>
      <c r="F27" s="183"/>
      <c r="G27" s="183"/>
      <c r="H27" s="183"/>
      <c r="I27" s="183"/>
      <c r="J27" s="183"/>
      <c r="K27" s="183"/>
      <c r="L27" s="183"/>
      <c r="M27" s="183"/>
      <c r="N27" s="157"/>
      <c r="O27" s="91"/>
    </row>
    <row r="28" spans="2:15" x14ac:dyDescent="0.15">
      <c r="B28" s="90"/>
      <c r="C28" s="157"/>
      <c r="D28" s="184" t="s">
        <v>411</v>
      </c>
      <c r="E28" s="183" t="s">
        <v>445</v>
      </c>
      <c r="F28" s="183"/>
      <c r="G28" s="183"/>
      <c r="H28" s="183"/>
      <c r="I28" s="183"/>
      <c r="J28" s="183"/>
      <c r="K28" s="183"/>
      <c r="L28" s="183"/>
      <c r="M28" s="183"/>
      <c r="N28" s="157"/>
      <c r="O28" s="91"/>
    </row>
    <row r="29" spans="2:15" x14ac:dyDescent="0.15">
      <c r="B29" s="90"/>
      <c r="C29" s="157"/>
      <c r="D29" s="184"/>
      <c r="E29" s="183"/>
      <c r="F29" s="183"/>
      <c r="G29" s="183"/>
      <c r="H29" s="183"/>
      <c r="I29" s="183"/>
      <c r="J29" s="183"/>
      <c r="K29" s="183"/>
      <c r="L29" s="183"/>
      <c r="M29" s="183"/>
      <c r="N29" s="157"/>
      <c r="O29" s="91"/>
    </row>
    <row r="30" spans="2:15" x14ac:dyDescent="0.15">
      <c r="B30" s="90"/>
      <c r="C30" s="157"/>
      <c r="D30" s="184"/>
      <c r="E30" s="183"/>
      <c r="F30" s="183"/>
      <c r="G30" s="183"/>
      <c r="H30" s="183"/>
      <c r="I30" s="183"/>
      <c r="J30" s="183"/>
      <c r="K30" s="183"/>
      <c r="L30" s="183"/>
      <c r="M30" s="183"/>
      <c r="N30" s="157"/>
      <c r="O30" s="91"/>
    </row>
    <row r="31" spans="2:15" x14ac:dyDescent="0.15">
      <c r="B31" s="90"/>
      <c r="C31" s="157"/>
      <c r="D31" s="184"/>
      <c r="E31" s="183"/>
      <c r="F31" s="183"/>
      <c r="G31" s="183"/>
      <c r="H31" s="183"/>
      <c r="I31" s="183"/>
      <c r="J31" s="183"/>
      <c r="K31" s="183"/>
      <c r="L31" s="183"/>
      <c r="M31" s="183"/>
      <c r="N31" s="157"/>
      <c r="O31" s="91"/>
    </row>
    <row r="32" spans="2:15" x14ac:dyDescent="0.15">
      <c r="B32" s="90"/>
      <c r="C32" s="157"/>
      <c r="D32" s="184"/>
      <c r="E32" s="183"/>
      <c r="F32" s="183"/>
      <c r="G32" s="183"/>
      <c r="H32" s="183"/>
      <c r="I32" s="183"/>
      <c r="J32" s="183"/>
      <c r="K32" s="183"/>
      <c r="L32" s="183"/>
      <c r="M32" s="183"/>
      <c r="N32" s="157"/>
      <c r="O32" s="91"/>
    </row>
    <row r="33" spans="2:15" x14ac:dyDescent="0.15">
      <c r="B33" s="90"/>
      <c r="C33" s="157"/>
      <c r="D33" s="184"/>
      <c r="E33" s="183"/>
      <c r="F33" s="183"/>
      <c r="G33" s="183"/>
      <c r="H33" s="183"/>
      <c r="I33" s="183"/>
      <c r="J33" s="183"/>
      <c r="K33" s="183"/>
      <c r="L33" s="183"/>
      <c r="M33" s="183"/>
      <c r="N33" s="157"/>
      <c r="O33" s="91"/>
    </row>
    <row r="34" spans="2:15" x14ac:dyDescent="0.15">
      <c r="B34" s="90"/>
      <c r="C34" s="157"/>
      <c r="D34" s="184" t="s">
        <v>412</v>
      </c>
      <c r="E34" s="183" t="s">
        <v>444</v>
      </c>
      <c r="F34" s="183"/>
      <c r="G34" s="183"/>
      <c r="H34" s="183"/>
      <c r="I34" s="183"/>
      <c r="J34" s="183"/>
      <c r="K34" s="183"/>
      <c r="L34" s="183"/>
      <c r="M34" s="183"/>
      <c r="N34" s="157"/>
      <c r="O34" s="91"/>
    </row>
    <row r="35" spans="2:15" x14ac:dyDescent="0.15">
      <c r="B35" s="90"/>
      <c r="C35" s="157"/>
      <c r="D35" s="184"/>
      <c r="E35" s="183"/>
      <c r="F35" s="183"/>
      <c r="G35" s="183"/>
      <c r="H35" s="183"/>
      <c r="I35" s="183"/>
      <c r="J35" s="183"/>
      <c r="K35" s="183"/>
      <c r="L35" s="183"/>
      <c r="M35" s="183"/>
      <c r="N35" s="157"/>
      <c r="O35" s="91"/>
    </row>
    <row r="36" spans="2:15" x14ac:dyDescent="0.15">
      <c r="B36" s="90"/>
      <c r="C36" s="157"/>
      <c r="D36" s="184"/>
      <c r="E36" s="183"/>
      <c r="F36" s="183"/>
      <c r="G36" s="183"/>
      <c r="H36" s="183"/>
      <c r="I36" s="183"/>
      <c r="J36" s="183"/>
      <c r="K36" s="183"/>
      <c r="L36" s="183"/>
      <c r="M36" s="183"/>
      <c r="N36" s="157"/>
      <c r="O36" s="91"/>
    </row>
    <row r="37" spans="2:15" x14ac:dyDescent="0.15">
      <c r="B37" s="90"/>
      <c r="C37" s="157"/>
      <c r="D37" s="184"/>
      <c r="E37" s="183"/>
      <c r="F37" s="183"/>
      <c r="G37" s="183"/>
      <c r="H37" s="183"/>
      <c r="I37" s="183"/>
      <c r="J37" s="183"/>
      <c r="K37" s="183"/>
      <c r="L37" s="183"/>
      <c r="M37" s="183"/>
      <c r="N37" s="157"/>
      <c r="O37" s="91"/>
    </row>
    <row r="38" spans="2:15" x14ac:dyDescent="0.15">
      <c r="B38" s="90"/>
      <c r="C38" s="157"/>
      <c r="D38" s="184"/>
      <c r="E38" s="183"/>
      <c r="F38" s="183"/>
      <c r="G38" s="183"/>
      <c r="H38" s="183"/>
      <c r="I38" s="183"/>
      <c r="J38" s="183"/>
      <c r="K38" s="183"/>
      <c r="L38" s="183"/>
      <c r="M38" s="183"/>
      <c r="N38" s="157"/>
      <c r="O38" s="91"/>
    </row>
    <row r="39" spans="2:15" x14ac:dyDescent="0.15">
      <c r="B39" s="90"/>
      <c r="C39" s="157"/>
      <c r="D39" s="184"/>
      <c r="E39" s="183"/>
      <c r="F39" s="183"/>
      <c r="G39" s="183"/>
      <c r="H39" s="183"/>
      <c r="I39" s="183"/>
      <c r="J39" s="183"/>
      <c r="K39" s="183"/>
      <c r="L39" s="183"/>
      <c r="M39" s="183"/>
      <c r="N39" s="157"/>
      <c r="O39" s="91"/>
    </row>
    <row r="40" spans="2:15" x14ac:dyDescent="0.15">
      <c r="B40" s="90"/>
      <c r="C40" s="157"/>
      <c r="D40" s="156"/>
      <c r="E40" s="159"/>
      <c r="F40" s="157"/>
      <c r="G40" s="157"/>
      <c r="H40" s="157"/>
      <c r="I40" s="157"/>
      <c r="J40" s="157"/>
      <c r="K40" s="157"/>
      <c r="L40" s="157"/>
      <c r="M40" s="157"/>
      <c r="N40" s="157"/>
      <c r="O40" s="91"/>
    </row>
    <row r="41" spans="2:15" x14ac:dyDescent="0.15">
      <c r="B41" s="90"/>
      <c r="C41" s="186" t="s">
        <v>417</v>
      </c>
      <c r="D41" s="186"/>
      <c r="E41" s="186"/>
      <c r="F41" s="186"/>
      <c r="G41" s="186"/>
      <c r="H41" s="186"/>
      <c r="I41" s="186"/>
      <c r="J41" s="186"/>
      <c r="K41" s="186"/>
      <c r="L41" s="186"/>
      <c r="M41" s="186"/>
      <c r="N41" s="186"/>
      <c r="O41" s="91"/>
    </row>
    <row r="42" spans="2:15" x14ac:dyDescent="0.15">
      <c r="B42" s="90"/>
      <c r="C42" s="157"/>
      <c r="D42" s="157"/>
      <c r="E42" s="157"/>
      <c r="F42" s="157"/>
      <c r="G42" s="157"/>
      <c r="H42" s="157"/>
      <c r="I42" s="157"/>
      <c r="J42" s="157"/>
      <c r="K42" s="157"/>
      <c r="L42" s="157"/>
      <c r="M42" s="157"/>
      <c r="N42" s="157"/>
      <c r="O42" s="91"/>
    </row>
    <row r="43" spans="2:15" x14ac:dyDescent="0.15">
      <c r="B43" s="90"/>
      <c r="C43" s="157"/>
      <c r="D43" s="157"/>
      <c r="E43" s="157"/>
      <c r="F43" s="157"/>
      <c r="G43" s="157"/>
      <c r="H43" s="157"/>
      <c r="I43" s="157"/>
      <c r="J43" s="157"/>
      <c r="K43" s="157"/>
      <c r="L43" s="157"/>
      <c r="M43" s="157"/>
      <c r="N43" s="157"/>
      <c r="O43" s="91"/>
    </row>
    <row r="44" spans="2:15" x14ac:dyDescent="0.15">
      <c r="B44" s="86"/>
      <c r="C44" s="160"/>
      <c r="D44" s="160"/>
      <c r="E44" s="160"/>
      <c r="F44" s="160"/>
      <c r="G44" s="160"/>
      <c r="H44" s="160"/>
      <c r="I44" s="160"/>
      <c r="J44" s="160"/>
      <c r="K44" s="160"/>
      <c r="L44" s="160"/>
      <c r="M44" s="160"/>
      <c r="N44" s="160"/>
      <c r="O44" s="88"/>
    </row>
    <row r="45" spans="2:15" x14ac:dyDescent="0.15">
      <c r="B45" s="90"/>
      <c r="C45" s="157"/>
      <c r="D45" s="157"/>
      <c r="E45" s="157"/>
      <c r="F45" s="157"/>
      <c r="G45" s="157"/>
      <c r="H45" s="157"/>
      <c r="I45" s="157"/>
      <c r="J45" s="157"/>
      <c r="K45" s="157"/>
      <c r="L45" s="157"/>
      <c r="M45" s="157"/>
      <c r="N45" s="157"/>
      <c r="O45" s="91"/>
    </row>
    <row r="46" spans="2:15" ht="18" customHeight="1" x14ac:dyDescent="0.15">
      <c r="B46" s="90"/>
      <c r="C46" s="182" t="s">
        <v>413</v>
      </c>
      <c r="D46" s="182"/>
      <c r="E46" s="182"/>
      <c r="F46" s="182"/>
      <c r="G46" s="182"/>
      <c r="H46" s="182"/>
      <c r="I46" s="182"/>
      <c r="J46" s="182"/>
      <c r="K46" s="182"/>
      <c r="L46" s="182"/>
      <c r="M46" s="182"/>
      <c r="N46" s="182"/>
      <c r="O46" s="91"/>
    </row>
    <row r="47" spans="2:15" x14ac:dyDescent="0.15">
      <c r="B47" s="90"/>
      <c r="C47" s="133"/>
      <c r="D47" s="133"/>
      <c r="E47" s="133"/>
      <c r="F47" s="133"/>
      <c r="G47" s="133"/>
      <c r="H47" s="133"/>
      <c r="I47" s="133"/>
      <c r="J47" s="133"/>
      <c r="K47" s="133"/>
      <c r="L47" s="133"/>
      <c r="M47" s="133"/>
      <c r="N47" s="133"/>
      <c r="O47" s="91"/>
    </row>
    <row r="48" spans="2:15" ht="15" x14ac:dyDescent="0.15">
      <c r="B48" s="90"/>
      <c r="C48" s="161" t="s">
        <v>407</v>
      </c>
      <c r="D48" s="156"/>
      <c r="E48" s="133"/>
      <c r="F48" s="133"/>
      <c r="G48" s="133"/>
      <c r="H48" s="133"/>
      <c r="I48" s="133"/>
      <c r="J48" s="133"/>
      <c r="K48" s="133"/>
      <c r="L48" s="133"/>
      <c r="M48" s="133"/>
      <c r="N48" s="133"/>
      <c r="O48" s="91"/>
    </row>
    <row r="49" spans="2:15" ht="13.25" customHeight="1" x14ac:dyDescent="0.15">
      <c r="B49" s="90"/>
      <c r="C49" s="178" t="s">
        <v>429</v>
      </c>
      <c r="D49" s="178"/>
      <c r="E49" s="178"/>
      <c r="F49" s="178"/>
      <c r="G49" s="178"/>
      <c r="H49" s="178"/>
      <c r="I49" s="178"/>
      <c r="J49" s="178"/>
      <c r="K49" s="178"/>
      <c r="L49" s="178"/>
      <c r="M49" s="178"/>
      <c r="N49" s="178"/>
      <c r="O49" s="91"/>
    </row>
    <row r="50" spans="2:15" ht="13.25" customHeight="1" x14ac:dyDescent="0.15">
      <c r="B50" s="90"/>
      <c r="C50" s="178"/>
      <c r="D50" s="178"/>
      <c r="E50" s="178"/>
      <c r="F50" s="178"/>
      <c r="G50" s="178"/>
      <c r="H50" s="178"/>
      <c r="I50" s="178"/>
      <c r="J50" s="178"/>
      <c r="K50" s="178"/>
      <c r="L50" s="178"/>
      <c r="M50" s="178"/>
      <c r="N50" s="178"/>
      <c r="O50" s="91"/>
    </row>
    <row r="51" spans="2:15" ht="13.25" customHeight="1" x14ac:dyDescent="0.15">
      <c r="B51" s="90"/>
      <c r="C51" s="178"/>
      <c r="D51" s="178"/>
      <c r="E51" s="178"/>
      <c r="F51" s="178"/>
      <c r="G51" s="178"/>
      <c r="H51" s="178"/>
      <c r="I51" s="178"/>
      <c r="J51" s="178"/>
      <c r="K51" s="178"/>
      <c r="L51" s="178"/>
      <c r="M51" s="178"/>
      <c r="N51" s="178"/>
      <c r="O51" s="91"/>
    </row>
    <row r="52" spans="2:15" ht="13.25" customHeight="1" x14ac:dyDescent="0.15">
      <c r="B52" s="90"/>
      <c r="C52" s="178"/>
      <c r="D52" s="178"/>
      <c r="E52" s="178"/>
      <c r="F52" s="178"/>
      <c r="G52" s="178"/>
      <c r="H52" s="178"/>
      <c r="I52" s="178"/>
      <c r="J52" s="178"/>
      <c r="K52" s="178"/>
      <c r="L52" s="178"/>
      <c r="M52" s="178"/>
      <c r="N52" s="178"/>
      <c r="O52" s="91"/>
    </row>
    <row r="53" spans="2:15" x14ac:dyDescent="0.15">
      <c r="B53" s="90"/>
      <c r="C53" s="178"/>
      <c r="D53" s="178"/>
      <c r="E53" s="178"/>
      <c r="F53" s="178"/>
      <c r="G53" s="178"/>
      <c r="H53" s="178"/>
      <c r="I53" s="178"/>
      <c r="J53" s="178"/>
      <c r="K53" s="178"/>
      <c r="L53" s="178"/>
      <c r="M53" s="178"/>
      <c r="N53" s="178"/>
      <c r="O53" s="91"/>
    </row>
    <row r="54" spans="2:15" x14ac:dyDescent="0.15">
      <c r="B54" s="90"/>
      <c r="C54" s="162"/>
      <c r="D54" s="162"/>
      <c r="E54" s="162"/>
      <c r="F54" s="162"/>
      <c r="G54" s="162"/>
      <c r="H54" s="162"/>
      <c r="I54" s="162"/>
      <c r="J54" s="162"/>
      <c r="K54" s="162"/>
      <c r="L54" s="162"/>
      <c r="M54" s="162"/>
      <c r="N54" s="162"/>
      <c r="O54" s="91"/>
    </row>
    <row r="55" spans="2:15" ht="14" x14ac:dyDescent="0.15">
      <c r="B55" s="90"/>
      <c r="C55" s="163" t="s">
        <v>414</v>
      </c>
      <c r="D55" s="162"/>
      <c r="E55" s="162"/>
      <c r="F55" s="162"/>
      <c r="G55" s="162"/>
      <c r="H55" s="162"/>
      <c r="I55" s="162"/>
      <c r="J55" s="162"/>
      <c r="K55" s="162"/>
      <c r="L55" s="162"/>
      <c r="M55" s="162"/>
      <c r="N55" s="162"/>
      <c r="O55" s="91"/>
    </row>
    <row r="56" spans="2:15" x14ac:dyDescent="0.15">
      <c r="B56" s="90"/>
      <c r="C56" s="178" t="s">
        <v>428</v>
      </c>
      <c r="D56" s="178"/>
      <c r="E56" s="178"/>
      <c r="F56" s="178"/>
      <c r="G56" s="178"/>
      <c r="H56" s="178"/>
      <c r="I56" s="178"/>
      <c r="J56" s="178"/>
      <c r="K56" s="178"/>
      <c r="L56" s="178"/>
      <c r="M56" s="178"/>
      <c r="N56" s="178"/>
      <c r="O56" s="91"/>
    </row>
    <row r="57" spans="2:15" x14ac:dyDescent="0.15">
      <c r="B57" s="90"/>
      <c r="C57" s="178"/>
      <c r="D57" s="178"/>
      <c r="E57" s="178"/>
      <c r="F57" s="178"/>
      <c r="G57" s="178"/>
      <c r="H57" s="178"/>
      <c r="I57" s="178"/>
      <c r="J57" s="178"/>
      <c r="K57" s="178"/>
      <c r="L57" s="178"/>
      <c r="M57" s="178"/>
      <c r="N57" s="178"/>
      <c r="O57" s="91"/>
    </row>
    <row r="58" spans="2:15" x14ac:dyDescent="0.15">
      <c r="B58" s="90"/>
      <c r="C58" s="178"/>
      <c r="D58" s="178"/>
      <c r="E58" s="178"/>
      <c r="F58" s="178"/>
      <c r="G58" s="178"/>
      <c r="H58" s="178"/>
      <c r="I58" s="178"/>
      <c r="J58" s="178"/>
      <c r="K58" s="178"/>
      <c r="L58" s="178"/>
      <c r="M58" s="178"/>
      <c r="N58" s="178"/>
      <c r="O58" s="91"/>
    </row>
    <row r="59" spans="2:15" x14ac:dyDescent="0.15">
      <c r="B59" s="90"/>
      <c r="C59" s="178"/>
      <c r="D59" s="178"/>
      <c r="E59" s="178"/>
      <c r="F59" s="178"/>
      <c r="G59" s="178"/>
      <c r="H59" s="178"/>
      <c r="I59" s="178"/>
      <c r="J59" s="178"/>
      <c r="K59" s="178"/>
      <c r="L59" s="178"/>
      <c r="M59" s="178"/>
      <c r="N59" s="178"/>
      <c r="O59" s="91"/>
    </row>
    <row r="60" spans="2:15" x14ac:dyDescent="0.15">
      <c r="B60" s="90"/>
      <c r="C60" s="178"/>
      <c r="D60" s="178"/>
      <c r="E60" s="178"/>
      <c r="F60" s="178"/>
      <c r="G60" s="178"/>
      <c r="H60" s="178"/>
      <c r="I60" s="178"/>
      <c r="J60" s="178"/>
      <c r="K60" s="178"/>
      <c r="L60" s="178"/>
      <c r="M60" s="178"/>
      <c r="N60" s="178"/>
      <c r="O60" s="91"/>
    </row>
    <row r="61" spans="2:15" x14ac:dyDescent="0.15">
      <c r="B61" s="90"/>
      <c r="C61" s="178"/>
      <c r="D61" s="178"/>
      <c r="E61" s="178"/>
      <c r="F61" s="178"/>
      <c r="G61" s="178"/>
      <c r="H61" s="178"/>
      <c r="I61" s="178"/>
      <c r="J61" s="178"/>
      <c r="K61" s="178"/>
      <c r="L61" s="178"/>
      <c r="M61" s="178"/>
      <c r="N61" s="178"/>
      <c r="O61" s="91"/>
    </row>
    <row r="62" spans="2:15" x14ac:dyDescent="0.15">
      <c r="B62" s="90"/>
      <c r="O62" s="91"/>
    </row>
    <row r="63" spans="2:15" ht="14" x14ac:dyDescent="0.15">
      <c r="B63" s="90"/>
      <c r="C63" s="153" t="s">
        <v>430</v>
      </c>
      <c r="O63" s="91"/>
    </row>
    <row r="64" spans="2:15" x14ac:dyDescent="0.15">
      <c r="B64" s="90"/>
      <c r="C64" s="178" t="s">
        <v>431</v>
      </c>
      <c r="D64" s="178"/>
      <c r="E64" s="178"/>
      <c r="F64" s="178"/>
      <c r="G64" s="178"/>
      <c r="H64" s="178"/>
      <c r="I64" s="178"/>
      <c r="J64" s="178"/>
      <c r="K64" s="178"/>
      <c r="L64" s="178"/>
      <c r="M64" s="178"/>
      <c r="N64" s="178"/>
      <c r="O64" s="91"/>
    </row>
    <row r="65" spans="2:15" x14ac:dyDescent="0.15">
      <c r="B65" s="90"/>
      <c r="C65" s="178"/>
      <c r="D65" s="178"/>
      <c r="E65" s="178"/>
      <c r="F65" s="178"/>
      <c r="G65" s="178"/>
      <c r="H65" s="178"/>
      <c r="I65" s="178"/>
      <c r="J65" s="178"/>
      <c r="K65" s="178"/>
      <c r="L65" s="178"/>
      <c r="M65" s="178"/>
      <c r="N65" s="178"/>
      <c r="O65" s="91"/>
    </row>
    <row r="66" spans="2:15" x14ac:dyDescent="0.15">
      <c r="B66" s="90"/>
      <c r="C66" s="178"/>
      <c r="D66" s="178"/>
      <c r="E66" s="178"/>
      <c r="F66" s="178"/>
      <c r="G66" s="178"/>
      <c r="H66" s="178"/>
      <c r="I66" s="178"/>
      <c r="J66" s="178"/>
      <c r="K66" s="178"/>
      <c r="L66" s="178"/>
      <c r="M66" s="178"/>
      <c r="N66" s="178"/>
      <c r="O66" s="91"/>
    </row>
    <row r="67" spans="2:15" x14ac:dyDescent="0.15">
      <c r="B67" s="90"/>
      <c r="C67" s="178"/>
      <c r="D67" s="178"/>
      <c r="E67" s="178"/>
      <c r="F67" s="178"/>
      <c r="G67" s="178"/>
      <c r="H67" s="178"/>
      <c r="I67" s="178"/>
      <c r="J67" s="178"/>
      <c r="K67" s="178"/>
      <c r="L67" s="178"/>
      <c r="M67" s="178"/>
      <c r="N67" s="178"/>
      <c r="O67" s="91"/>
    </row>
    <row r="68" spans="2:15" x14ac:dyDescent="0.15">
      <c r="B68" s="90"/>
      <c r="C68" s="178"/>
      <c r="D68" s="178"/>
      <c r="E68" s="178"/>
      <c r="F68" s="178"/>
      <c r="G68" s="178"/>
      <c r="H68" s="178"/>
      <c r="I68" s="178"/>
      <c r="J68" s="178"/>
      <c r="K68" s="178"/>
      <c r="L68" s="178"/>
      <c r="M68" s="178"/>
      <c r="N68" s="178"/>
      <c r="O68" s="91"/>
    </row>
    <row r="69" spans="2:15" x14ac:dyDescent="0.15">
      <c r="B69" s="90"/>
      <c r="O69" s="91"/>
    </row>
    <row r="70" spans="2:15" x14ac:dyDescent="0.15">
      <c r="B70" s="90"/>
      <c r="O70" s="91"/>
    </row>
    <row r="71" spans="2:15" x14ac:dyDescent="0.15">
      <c r="B71" s="105"/>
      <c r="C71" s="132"/>
      <c r="D71" s="132"/>
      <c r="E71" s="132"/>
      <c r="F71" s="132"/>
      <c r="G71" s="132"/>
      <c r="H71" s="132"/>
      <c r="I71" s="132"/>
      <c r="J71" s="132"/>
      <c r="K71" s="132"/>
      <c r="L71" s="132"/>
      <c r="M71" s="132"/>
      <c r="N71" s="132"/>
      <c r="O71" s="108"/>
    </row>
  </sheetData>
  <sheetProtection algorithmName="SHA-512" hashValue="FKKckVdYBmFGAs1Yf7p10HVn2ZZIra+zwZvppqPdepgvwhE0jhn0x7fNBdkvu54+2NpSfhJN2+62oOe4BWgqwg==" saltValue="e05QZb2i6M8BlbQht2XmbA==" spinCount="100000" sheet="1" objects="1" scenarios="1" formatColumns="0" selectLockedCells="1"/>
  <mergeCells count="17">
    <mergeCell ref="C41:N41"/>
    <mergeCell ref="C56:N61"/>
    <mergeCell ref="C64:N68"/>
    <mergeCell ref="C4:N4"/>
    <mergeCell ref="C7:N9"/>
    <mergeCell ref="C49:N53"/>
    <mergeCell ref="C11:N12"/>
    <mergeCell ref="C16:N17"/>
    <mergeCell ref="C46:N46"/>
    <mergeCell ref="C19:N19"/>
    <mergeCell ref="E22:M27"/>
    <mergeCell ref="D22:D27"/>
    <mergeCell ref="E28:M33"/>
    <mergeCell ref="E34:M39"/>
    <mergeCell ref="D34:D39"/>
    <mergeCell ref="D28:D33"/>
    <mergeCell ref="E21:M21"/>
  </mergeCells>
  <pageMargins left="0.7" right="0.7" top="0.75" bottom="0.75" header="0.3" footer="0.3"/>
  <pageSetup orientation="portrait" horizontalDpi="300"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'Town Names'!$A$1:$A$169</xm:f>
          </x14:formula1>
          <xm:sqref>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sheetPr>
  <dimension ref="B2:N67"/>
  <sheetViews>
    <sheetView zoomScale="120" zoomScaleNormal="120" workbookViewId="0">
      <selection activeCell="D20" sqref="D20:E20"/>
    </sheetView>
  </sheetViews>
  <sheetFormatPr baseColWidth="10" defaultColWidth="8.83203125" defaultRowHeight="13" x14ac:dyDescent="0.15"/>
  <cols>
    <col min="1" max="1" width="8.83203125" style="89"/>
    <col min="2" max="2" width="5.83203125" style="89" customWidth="1"/>
    <col min="3" max="3" width="31.83203125" style="89" customWidth="1"/>
    <col min="4" max="4" width="13.5" style="89" bestFit="1" customWidth="1"/>
    <col min="5" max="5" width="4.1640625" style="89" customWidth="1"/>
    <col min="6" max="13" width="13.5" style="89" bestFit="1" customWidth="1"/>
    <col min="14" max="14" width="5.83203125" style="89" customWidth="1"/>
    <col min="15" max="16" width="8.1640625" style="89" bestFit="1" customWidth="1"/>
    <col min="17" max="16384" width="8.83203125" style="89"/>
  </cols>
  <sheetData>
    <row r="2" spans="2:14" x14ac:dyDescent="0.15">
      <c r="B2" s="86"/>
      <c r="C2" s="87"/>
      <c r="D2" s="87"/>
      <c r="E2" s="87"/>
      <c r="F2" s="87"/>
      <c r="G2" s="87"/>
      <c r="H2" s="87"/>
      <c r="I2" s="87"/>
      <c r="J2" s="87"/>
      <c r="K2" s="87"/>
      <c r="L2" s="87"/>
      <c r="M2" s="87"/>
      <c r="N2" s="88"/>
    </row>
    <row r="3" spans="2:14" x14ac:dyDescent="0.15">
      <c r="B3" s="90"/>
      <c r="N3" s="91"/>
    </row>
    <row r="4" spans="2:14" ht="25" customHeight="1" x14ac:dyDescent="0.15">
      <c r="B4" s="90"/>
      <c r="C4" s="179" t="s">
        <v>369</v>
      </c>
      <c r="D4" s="179"/>
      <c r="E4" s="179"/>
      <c r="F4" s="179"/>
      <c r="G4" s="179"/>
      <c r="H4" s="179"/>
      <c r="I4" s="179"/>
      <c r="J4" s="179"/>
      <c r="K4" s="179"/>
      <c r="L4" s="179"/>
      <c r="M4" s="179"/>
      <c r="N4" s="91"/>
    </row>
    <row r="5" spans="2:14" ht="13.25" customHeight="1" x14ac:dyDescent="0.15">
      <c r="B5" s="90"/>
      <c r="C5" s="92"/>
      <c r="D5" s="92"/>
      <c r="E5" s="92"/>
      <c r="F5" s="92"/>
      <c r="G5" s="92"/>
      <c r="H5" s="92"/>
      <c r="I5" s="92"/>
      <c r="J5" s="92"/>
      <c r="K5" s="92"/>
      <c r="L5" s="92"/>
      <c r="M5" s="92"/>
      <c r="N5" s="91"/>
    </row>
    <row r="6" spans="2:14" x14ac:dyDescent="0.15">
      <c r="B6" s="90"/>
      <c r="C6" s="187" t="s">
        <v>432</v>
      </c>
      <c r="D6" s="187"/>
      <c r="E6" s="187"/>
      <c r="F6" s="187"/>
      <c r="G6" s="187"/>
      <c r="H6" s="187"/>
      <c r="I6" s="187"/>
      <c r="J6" s="187"/>
      <c r="K6" s="187"/>
      <c r="L6" s="187"/>
      <c r="M6" s="187"/>
      <c r="N6" s="91"/>
    </row>
    <row r="7" spans="2:14" x14ac:dyDescent="0.15">
      <c r="B7" s="90"/>
      <c r="C7" s="187"/>
      <c r="D7" s="187"/>
      <c r="E7" s="187"/>
      <c r="F7" s="187"/>
      <c r="G7" s="187"/>
      <c r="H7" s="187"/>
      <c r="I7" s="187"/>
      <c r="J7" s="187"/>
      <c r="K7" s="187"/>
      <c r="L7" s="187"/>
      <c r="M7" s="187"/>
      <c r="N7" s="91"/>
    </row>
    <row r="8" spans="2:14" x14ac:dyDescent="0.15">
      <c r="B8" s="90"/>
      <c r="C8" s="187"/>
      <c r="D8" s="187"/>
      <c r="E8" s="187"/>
      <c r="F8" s="187"/>
      <c r="G8" s="187"/>
      <c r="H8" s="187"/>
      <c r="I8" s="187"/>
      <c r="J8" s="187"/>
      <c r="K8" s="187"/>
      <c r="L8" s="187"/>
      <c r="M8" s="187"/>
      <c r="N8" s="91"/>
    </row>
    <row r="9" spans="2:14" x14ac:dyDescent="0.15">
      <c r="B9" s="90"/>
      <c r="C9" s="187"/>
      <c r="D9" s="187"/>
      <c r="E9" s="187"/>
      <c r="F9" s="187"/>
      <c r="G9" s="187"/>
      <c r="H9" s="187"/>
      <c r="I9" s="187"/>
      <c r="J9" s="187"/>
      <c r="K9" s="187"/>
      <c r="L9" s="187"/>
      <c r="M9" s="187"/>
      <c r="N9" s="91"/>
    </row>
    <row r="10" spans="2:14" ht="14.5" customHeight="1" x14ac:dyDescent="0.15">
      <c r="B10" s="90"/>
      <c r="C10" s="190" t="s">
        <v>397</v>
      </c>
      <c r="D10" s="190"/>
      <c r="E10" s="190"/>
      <c r="F10" s="190"/>
      <c r="G10" s="190"/>
      <c r="H10" s="190"/>
      <c r="I10" s="190"/>
      <c r="J10" s="190"/>
      <c r="K10" s="190"/>
      <c r="L10" s="190"/>
      <c r="M10" s="190"/>
      <c r="N10" s="91"/>
    </row>
    <row r="11" spans="2:14" ht="13.25" customHeight="1" x14ac:dyDescent="0.15">
      <c r="B11" s="90"/>
      <c r="C11" s="190"/>
      <c r="D11" s="190"/>
      <c r="E11" s="190"/>
      <c r="F11" s="190"/>
      <c r="G11" s="190"/>
      <c r="H11" s="190"/>
      <c r="I11" s="190"/>
      <c r="J11" s="190"/>
      <c r="K11" s="190"/>
      <c r="L11" s="190"/>
      <c r="M11" s="190"/>
      <c r="N11" s="91"/>
    </row>
    <row r="12" spans="2:14" x14ac:dyDescent="0.15">
      <c r="B12" s="90"/>
      <c r="C12" s="93"/>
      <c r="D12" s="93"/>
      <c r="E12" s="93"/>
      <c r="F12" s="93"/>
      <c r="G12" s="93"/>
      <c r="H12" s="93"/>
      <c r="I12" s="93"/>
      <c r="J12" s="93"/>
      <c r="K12" s="93"/>
      <c r="L12" s="93"/>
      <c r="M12" s="93"/>
      <c r="N12" s="91"/>
    </row>
    <row r="13" spans="2:14" x14ac:dyDescent="0.15">
      <c r="B13" s="86"/>
      <c r="C13" s="94"/>
      <c r="D13" s="94"/>
      <c r="E13" s="94"/>
      <c r="F13" s="94"/>
      <c r="G13" s="94"/>
      <c r="H13" s="94"/>
      <c r="I13" s="94"/>
      <c r="J13" s="94"/>
      <c r="K13" s="94"/>
      <c r="L13" s="94"/>
      <c r="M13" s="94"/>
      <c r="N13" s="88"/>
    </row>
    <row r="14" spans="2:14" ht="16" x14ac:dyDescent="0.15">
      <c r="B14" s="90"/>
      <c r="C14" s="188" t="s">
        <v>370</v>
      </c>
      <c r="D14" s="188"/>
      <c r="E14" s="188"/>
      <c r="F14" s="188"/>
      <c r="G14" s="188"/>
      <c r="H14" s="188"/>
      <c r="I14" s="188"/>
      <c r="J14" s="188"/>
      <c r="K14" s="188"/>
      <c r="L14" s="188"/>
      <c r="M14" s="188"/>
      <c r="N14" s="91"/>
    </row>
    <row r="15" spans="2:14" x14ac:dyDescent="0.15">
      <c r="B15" s="90"/>
      <c r="C15" s="189" t="s">
        <v>449</v>
      </c>
      <c r="D15" s="189"/>
      <c r="E15" s="189"/>
      <c r="F15" s="189"/>
      <c r="G15" s="189"/>
      <c r="H15" s="189"/>
      <c r="I15" s="189"/>
      <c r="J15" s="189"/>
      <c r="K15" s="189"/>
      <c r="L15" s="189"/>
      <c r="M15" s="189"/>
      <c r="N15" s="91"/>
    </row>
    <row r="16" spans="2:14" x14ac:dyDescent="0.15">
      <c r="B16" s="90"/>
      <c r="C16" s="189"/>
      <c r="D16" s="189"/>
      <c r="E16" s="189"/>
      <c r="F16" s="189"/>
      <c r="G16" s="189"/>
      <c r="H16" s="189"/>
      <c r="I16" s="189"/>
      <c r="J16" s="189"/>
      <c r="K16" s="189"/>
      <c r="L16" s="189"/>
      <c r="M16" s="189"/>
      <c r="N16" s="91"/>
    </row>
    <row r="17" spans="2:14" x14ac:dyDescent="0.15">
      <c r="B17" s="90"/>
      <c r="C17" s="189"/>
      <c r="D17" s="189"/>
      <c r="E17" s="189"/>
      <c r="F17" s="189"/>
      <c r="G17" s="189"/>
      <c r="H17" s="189"/>
      <c r="I17" s="189"/>
      <c r="J17" s="189"/>
      <c r="K17" s="189"/>
      <c r="L17" s="189"/>
      <c r="M17" s="189"/>
      <c r="N17" s="91"/>
    </row>
    <row r="18" spans="2:14" x14ac:dyDescent="0.15">
      <c r="B18" s="90"/>
      <c r="C18" s="95"/>
      <c r="D18" s="95"/>
      <c r="E18" s="95"/>
      <c r="F18" s="95"/>
      <c r="G18" s="95"/>
      <c r="H18" s="95"/>
      <c r="I18" s="95"/>
      <c r="J18" s="95"/>
      <c r="K18" s="95"/>
      <c r="L18" s="95"/>
      <c r="M18" s="95"/>
      <c r="N18" s="91"/>
    </row>
    <row r="19" spans="2:14" ht="26.5" customHeight="1" x14ac:dyDescent="0.15">
      <c r="B19" s="90"/>
      <c r="C19" s="212" t="s">
        <v>359</v>
      </c>
      <c r="D19" s="213"/>
      <c r="E19" s="214"/>
      <c r="F19" s="95"/>
      <c r="G19" s="202" t="s">
        <v>391</v>
      </c>
      <c r="H19" s="203"/>
      <c r="I19" s="203"/>
      <c r="J19" s="204"/>
      <c r="K19" s="96" t="s">
        <v>368</v>
      </c>
      <c r="L19" s="97" t="s">
        <v>348</v>
      </c>
      <c r="N19" s="91"/>
    </row>
    <row r="20" spans="2:14" ht="14.5" customHeight="1" x14ac:dyDescent="0.15">
      <c r="B20" s="90"/>
      <c r="C20" s="98" t="s">
        <v>367</v>
      </c>
      <c r="D20" s="205">
        <v>11525</v>
      </c>
      <c r="E20" s="206"/>
      <c r="F20" s="95"/>
      <c r="G20" s="199" t="s">
        <v>357</v>
      </c>
      <c r="H20" s="200"/>
      <c r="I20" s="200"/>
      <c r="J20" s="201"/>
      <c r="K20" s="164"/>
      <c r="L20" s="100" t="str">
        <f>IFERROR(INDEX('FY 26'!AB:AB,MATCH(Overview!D14,'FY 26'!I:I,0),0),"")</f>
        <v/>
      </c>
      <c r="N20" s="91"/>
    </row>
    <row r="21" spans="2:14" ht="14.5" customHeight="1" x14ac:dyDescent="0.15">
      <c r="B21" s="90"/>
      <c r="C21" s="98" t="s">
        <v>349</v>
      </c>
      <c r="D21" s="207">
        <v>0.25</v>
      </c>
      <c r="E21" s="208"/>
      <c r="F21" s="95"/>
      <c r="G21" s="209" t="s">
        <v>358</v>
      </c>
      <c r="H21" s="210"/>
      <c r="I21" s="210"/>
      <c r="J21" s="211"/>
      <c r="K21" s="164"/>
      <c r="L21" s="102" t="str">
        <f>IFERROR(INDEX('FY 26'!AD:AD,MATCH(Overview!D14,'FY 26'!I:I,0),0),"")</f>
        <v/>
      </c>
      <c r="N21" s="91"/>
    </row>
    <row r="22" spans="2:14" ht="14.5" customHeight="1" x14ac:dyDescent="0.15">
      <c r="B22" s="90"/>
      <c r="C22" s="103" t="s">
        <v>351</v>
      </c>
      <c r="D22" s="207">
        <v>0.3</v>
      </c>
      <c r="E22" s="208"/>
      <c r="F22" s="95"/>
      <c r="N22" s="91"/>
    </row>
    <row r="23" spans="2:14" ht="14.5" customHeight="1" x14ac:dyDescent="0.15">
      <c r="B23" s="90"/>
      <c r="C23" s="103" t="s">
        <v>352</v>
      </c>
      <c r="D23" s="207">
        <v>0.15</v>
      </c>
      <c r="E23" s="208"/>
      <c r="F23" s="95"/>
      <c r="N23" s="91"/>
    </row>
    <row r="24" spans="2:14" ht="14.5" customHeight="1" x14ac:dyDescent="0.15">
      <c r="B24" s="90"/>
      <c r="C24" s="103" t="s">
        <v>354</v>
      </c>
      <c r="D24" s="207">
        <v>0.6</v>
      </c>
      <c r="E24" s="208"/>
      <c r="F24" s="95"/>
      <c r="G24" s="95"/>
      <c r="H24" s="95"/>
      <c r="I24" s="95"/>
      <c r="J24" s="95"/>
      <c r="K24" s="95"/>
      <c r="L24" s="95"/>
      <c r="M24" s="95"/>
      <c r="N24" s="91"/>
    </row>
    <row r="25" spans="2:14" x14ac:dyDescent="0.15">
      <c r="B25" s="90"/>
      <c r="C25" s="104"/>
      <c r="D25" s="104"/>
      <c r="E25" s="95"/>
      <c r="F25" s="95"/>
      <c r="G25" s="95"/>
      <c r="H25" s="95"/>
      <c r="I25" s="95"/>
      <c r="J25" s="95"/>
      <c r="K25" s="95"/>
      <c r="L25" s="95"/>
      <c r="M25" s="95"/>
      <c r="N25" s="91"/>
    </row>
    <row r="26" spans="2:14" x14ac:dyDescent="0.15">
      <c r="B26" s="105"/>
      <c r="C26" s="106"/>
      <c r="D26" s="106"/>
      <c r="E26" s="107"/>
      <c r="F26" s="107"/>
      <c r="G26" s="107"/>
      <c r="H26" s="107"/>
      <c r="I26" s="107"/>
      <c r="J26" s="107"/>
      <c r="K26" s="107"/>
      <c r="L26" s="107"/>
      <c r="M26" s="107"/>
      <c r="N26" s="108"/>
    </row>
    <row r="27" spans="2:14" x14ac:dyDescent="0.15">
      <c r="B27" s="90"/>
      <c r="C27" s="109"/>
      <c r="D27" s="109"/>
      <c r="E27" s="110"/>
      <c r="F27" s="110"/>
      <c r="G27" s="110"/>
      <c r="H27" s="110"/>
      <c r="I27" s="110"/>
      <c r="J27" s="110"/>
      <c r="K27" s="110"/>
      <c r="L27" s="110"/>
      <c r="M27" s="110"/>
      <c r="N27" s="91"/>
    </row>
    <row r="28" spans="2:14" ht="16" x14ac:dyDescent="0.15">
      <c r="B28" s="90"/>
      <c r="C28" s="188" t="s">
        <v>433</v>
      </c>
      <c r="D28" s="188"/>
      <c r="E28" s="188"/>
      <c r="F28" s="188"/>
      <c r="G28" s="188"/>
      <c r="H28" s="188"/>
      <c r="I28" s="188"/>
      <c r="J28" s="188"/>
      <c r="K28" s="188"/>
      <c r="L28" s="188"/>
      <c r="M28" s="188"/>
      <c r="N28" s="91"/>
    </row>
    <row r="29" spans="2:14" x14ac:dyDescent="0.15">
      <c r="B29" s="90"/>
      <c r="C29" s="189" t="s">
        <v>361</v>
      </c>
      <c r="D29" s="189"/>
      <c r="E29" s="189"/>
      <c r="F29" s="189"/>
      <c r="G29" s="189"/>
      <c r="H29" s="189"/>
      <c r="I29" s="189"/>
      <c r="J29" s="189"/>
      <c r="K29" s="189"/>
      <c r="L29" s="189"/>
      <c r="M29" s="189"/>
      <c r="N29" s="91"/>
    </row>
    <row r="30" spans="2:14" x14ac:dyDescent="0.15">
      <c r="B30" s="90"/>
      <c r="C30" s="189"/>
      <c r="D30" s="189"/>
      <c r="E30" s="189"/>
      <c r="F30" s="189"/>
      <c r="G30" s="189"/>
      <c r="H30" s="189"/>
      <c r="I30" s="189"/>
      <c r="J30" s="189"/>
      <c r="K30" s="189"/>
      <c r="L30" s="189"/>
      <c r="M30" s="189"/>
      <c r="N30" s="91"/>
    </row>
    <row r="31" spans="2:14" x14ac:dyDescent="0.15">
      <c r="B31" s="90"/>
      <c r="C31" s="93"/>
      <c r="D31" s="93"/>
      <c r="E31" s="93"/>
      <c r="F31" s="93"/>
      <c r="G31" s="93"/>
      <c r="H31" s="93"/>
      <c r="I31" s="93"/>
      <c r="J31" s="93"/>
      <c r="K31" s="93"/>
      <c r="L31" s="93"/>
      <c r="M31" s="93"/>
      <c r="N31" s="91"/>
    </row>
    <row r="32" spans="2:14" ht="28" x14ac:dyDescent="0.15">
      <c r="B32" s="90"/>
      <c r="C32" s="111"/>
      <c r="D32" s="112" t="s">
        <v>415</v>
      </c>
      <c r="F32" s="113">
        <v>2027</v>
      </c>
      <c r="G32" s="113">
        <v>2028</v>
      </c>
      <c r="H32" s="113">
        <v>2029</v>
      </c>
      <c r="I32" s="113">
        <v>2030</v>
      </c>
      <c r="J32" s="113">
        <v>2031</v>
      </c>
      <c r="K32" s="113">
        <v>2032</v>
      </c>
      <c r="L32" s="113">
        <v>2033</v>
      </c>
      <c r="M32" s="113">
        <v>2034</v>
      </c>
      <c r="N32" s="91"/>
    </row>
    <row r="33" spans="2:14" x14ac:dyDescent="0.15">
      <c r="B33" s="90"/>
      <c r="C33" s="98" t="s">
        <v>350</v>
      </c>
      <c r="D33" s="134" t="str">
        <f>IFERROR(INDEX('FY 26'!K:K,MATCH(Overview!D14,'FY 26'!I:I,0),0),"")</f>
        <v/>
      </c>
      <c r="F33" s="165"/>
      <c r="G33" s="165"/>
      <c r="H33" s="165"/>
      <c r="I33" s="165"/>
      <c r="J33" s="165"/>
      <c r="K33" s="165"/>
      <c r="L33" s="165"/>
      <c r="M33" s="165"/>
      <c r="N33" s="91"/>
    </row>
    <row r="34" spans="2:14" x14ac:dyDescent="0.15">
      <c r="B34" s="90"/>
      <c r="C34" s="103" t="s">
        <v>434</v>
      </c>
      <c r="D34" s="135" t="str">
        <f>IFERROR(INDEX('FY 26'!V:V,MATCH(Overview!D14,'FY 26'!I:I,0),0),"")</f>
        <v/>
      </c>
      <c r="F34" s="166"/>
      <c r="G34" s="166"/>
      <c r="H34" s="166"/>
      <c r="I34" s="166"/>
      <c r="J34" s="166"/>
      <c r="K34" s="166"/>
      <c r="L34" s="166"/>
      <c r="M34" s="166"/>
      <c r="N34" s="91"/>
    </row>
    <row r="35" spans="2:14" x14ac:dyDescent="0.15">
      <c r="B35" s="90"/>
      <c r="C35" s="103" t="s">
        <v>353</v>
      </c>
      <c r="D35" s="135" t="str">
        <f>IFERROR(INDEX('FY 26'!M:M,MATCH(Overview!D14,'FY 26'!I:I,0),0),"")</f>
        <v/>
      </c>
      <c r="F35" s="166"/>
      <c r="G35" s="166"/>
      <c r="H35" s="166"/>
      <c r="I35" s="166"/>
      <c r="J35" s="166"/>
      <c r="K35" s="166"/>
      <c r="L35" s="166"/>
      <c r="M35" s="166"/>
      <c r="N35" s="91"/>
    </row>
    <row r="36" spans="2:14" x14ac:dyDescent="0.15">
      <c r="B36" s="90"/>
      <c r="C36" s="103" t="s">
        <v>355</v>
      </c>
      <c r="D36" s="114" t="str">
        <f>IFERROR(D35/D33, "")</f>
        <v/>
      </c>
      <c r="F36" s="114" t="str">
        <f t="shared" ref="F36:M36" si="0">IFERROR(F35/F33, "")</f>
        <v/>
      </c>
      <c r="G36" s="114" t="str">
        <f t="shared" si="0"/>
        <v/>
      </c>
      <c r="H36" s="114" t="str">
        <f t="shared" si="0"/>
        <v/>
      </c>
      <c r="I36" s="114" t="str">
        <f t="shared" si="0"/>
        <v/>
      </c>
      <c r="J36" s="114" t="str">
        <f t="shared" si="0"/>
        <v/>
      </c>
      <c r="K36" s="114" t="str">
        <f t="shared" si="0"/>
        <v/>
      </c>
      <c r="L36" s="114" t="str">
        <f t="shared" si="0"/>
        <v/>
      </c>
      <c r="M36" s="114" t="str">
        <f t="shared" si="0"/>
        <v/>
      </c>
      <c r="N36" s="91"/>
    </row>
    <row r="37" spans="2:14" x14ac:dyDescent="0.15">
      <c r="B37" s="90"/>
      <c r="C37" s="104"/>
      <c r="D37" s="95"/>
      <c r="F37" s="115"/>
      <c r="G37" s="115"/>
      <c r="H37" s="115"/>
      <c r="I37" s="115"/>
      <c r="J37" s="115"/>
      <c r="K37" s="115"/>
      <c r="L37" s="115"/>
      <c r="M37" s="115"/>
      <c r="N37" s="91"/>
    </row>
    <row r="38" spans="2:14" ht="14" thickBot="1" x14ac:dyDescent="0.2">
      <c r="B38" s="90"/>
      <c r="C38" s="116" t="s">
        <v>356</v>
      </c>
      <c r="D38" s="117" t="str">
        <f>IFERROR(D33+(ROUND(D34*$D$21, 2))+(ROUND(D35*$D$22, 2))+MAX(ROUND(((D33*D36)-(D33*$D$24))*$D$23, 2),0), "")</f>
        <v/>
      </c>
      <c r="F38" s="117" t="str">
        <f t="shared" ref="F38:M38" si="1">IFERROR(F33+(ROUND(F34*$D$21, 2))+(ROUND(F35*$D$22, 2))+MAX(ROUND(((F33*F36)-(F33*$D$24))*$D$23, 2),0), "")</f>
        <v/>
      </c>
      <c r="G38" s="117" t="str">
        <f t="shared" si="1"/>
        <v/>
      </c>
      <c r="H38" s="117" t="str">
        <f t="shared" si="1"/>
        <v/>
      </c>
      <c r="I38" s="117" t="str">
        <f t="shared" si="1"/>
        <v/>
      </c>
      <c r="J38" s="117" t="str">
        <f t="shared" si="1"/>
        <v/>
      </c>
      <c r="K38" s="117" t="str">
        <f t="shared" si="1"/>
        <v/>
      </c>
      <c r="L38" s="117" t="str">
        <f t="shared" si="1"/>
        <v/>
      </c>
      <c r="M38" s="117" t="str">
        <f t="shared" si="1"/>
        <v/>
      </c>
      <c r="N38" s="91"/>
    </row>
    <row r="39" spans="2:14" ht="14" thickTop="1" x14ac:dyDescent="0.15">
      <c r="B39" s="90"/>
      <c r="C39" s="118"/>
      <c r="D39" s="93"/>
      <c r="E39" s="119"/>
      <c r="F39" s="119"/>
      <c r="G39" s="119"/>
      <c r="H39" s="119"/>
      <c r="I39" s="119"/>
      <c r="J39" s="119"/>
      <c r="K39" s="119"/>
      <c r="L39" s="119"/>
      <c r="M39" s="119"/>
      <c r="N39" s="91"/>
    </row>
    <row r="40" spans="2:14" x14ac:dyDescent="0.15">
      <c r="B40" s="90"/>
      <c r="C40" s="118"/>
      <c r="D40" s="118"/>
      <c r="E40" s="119"/>
      <c r="F40" s="119"/>
      <c r="G40" s="119"/>
      <c r="H40" s="119"/>
      <c r="I40" s="119"/>
      <c r="J40" s="119"/>
      <c r="K40" s="119"/>
      <c r="L40" s="119"/>
      <c r="M40" s="119"/>
      <c r="N40" s="91"/>
    </row>
    <row r="41" spans="2:14" x14ac:dyDescent="0.15">
      <c r="B41" s="86"/>
      <c r="C41" s="109"/>
      <c r="D41" s="109"/>
      <c r="E41" s="120"/>
      <c r="F41" s="120"/>
      <c r="G41" s="120"/>
      <c r="H41" s="120"/>
      <c r="I41" s="120"/>
      <c r="J41" s="120"/>
      <c r="K41" s="120"/>
      <c r="L41" s="120"/>
      <c r="M41" s="120"/>
      <c r="N41" s="88"/>
    </row>
    <row r="42" spans="2:14" ht="16" x14ac:dyDescent="0.15">
      <c r="B42" s="90"/>
      <c r="C42" s="188" t="s">
        <v>394</v>
      </c>
      <c r="D42" s="188"/>
      <c r="E42" s="188"/>
      <c r="F42" s="188"/>
      <c r="G42" s="188"/>
      <c r="H42" s="188"/>
      <c r="I42" s="188"/>
      <c r="J42" s="188"/>
      <c r="K42" s="188"/>
      <c r="L42" s="188"/>
      <c r="M42" s="188"/>
      <c r="N42" s="91"/>
    </row>
    <row r="43" spans="2:14" x14ac:dyDescent="0.15">
      <c r="B43" s="90"/>
      <c r="C43" s="189" t="s">
        <v>435</v>
      </c>
      <c r="D43" s="189"/>
      <c r="E43" s="189"/>
      <c r="F43" s="189"/>
      <c r="G43" s="189"/>
      <c r="H43" s="189"/>
      <c r="I43" s="189"/>
      <c r="J43" s="189"/>
      <c r="K43" s="189"/>
      <c r="L43" s="189"/>
      <c r="M43" s="189"/>
      <c r="N43" s="91"/>
    </row>
    <row r="44" spans="2:14" x14ac:dyDescent="0.15">
      <c r="B44" s="90"/>
      <c r="C44" s="189"/>
      <c r="D44" s="189"/>
      <c r="E44" s="189"/>
      <c r="F44" s="189"/>
      <c r="G44" s="189"/>
      <c r="H44" s="189"/>
      <c r="I44" s="189"/>
      <c r="J44" s="189"/>
      <c r="K44" s="189"/>
      <c r="L44" s="189"/>
      <c r="M44" s="189"/>
      <c r="N44" s="91"/>
    </row>
    <row r="45" spans="2:14" x14ac:dyDescent="0.15">
      <c r="B45" s="90"/>
      <c r="C45" s="189"/>
      <c r="D45" s="189"/>
      <c r="E45" s="189"/>
      <c r="F45" s="189"/>
      <c r="G45" s="189"/>
      <c r="H45" s="189"/>
      <c r="I45" s="189"/>
      <c r="J45" s="189"/>
      <c r="K45" s="189"/>
      <c r="L45" s="189"/>
      <c r="M45" s="189"/>
      <c r="N45" s="91"/>
    </row>
    <row r="46" spans="2:14" x14ac:dyDescent="0.15">
      <c r="B46" s="90"/>
      <c r="C46" s="104"/>
      <c r="D46" s="104"/>
      <c r="E46" s="121"/>
      <c r="F46" s="121"/>
      <c r="G46" s="121"/>
      <c r="H46" s="121"/>
      <c r="I46" s="121"/>
      <c r="J46" s="121"/>
      <c r="K46" s="121"/>
      <c r="L46" s="121"/>
      <c r="M46" s="121"/>
      <c r="N46" s="91"/>
    </row>
    <row r="47" spans="2:14" ht="28" x14ac:dyDescent="0.15">
      <c r="B47" s="90"/>
      <c r="C47" s="111"/>
      <c r="D47" s="112" t="s">
        <v>415</v>
      </c>
      <c r="F47" s="111">
        <v>2027</v>
      </c>
      <c r="G47" s="111">
        <v>2028</v>
      </c>
      <c r="H47" s="111">
        <v>2029</v>
      </c>
      <c r="I47" s="111">
        <v>2030</v>
      </c>
      <c r="J47" s="111">
        <v>2031</v>
      </c>
      <c r="K47" s="111">
        <v>2032</v>
      </c>
      <c r="L47" s="111">
        <v>2033</v>
      </c>
      <c r="M47" s="111">
        <v>2034</v>
      </c>
      <c r="N47" s="91"/>
    </row>
    <row r="48" spans="2:14" x14ac:dyDescent="0.15">
      <c r="B48" s="90"/>
      <c r="C48" s="122" t="s">
        <v>392</v>
      </c>
      <c r="D48" s="124">
        <v>0</v>
      </c>
      <c r="F48" s="167">
        <v>0</v>
      </c>
      <c r="G48" s="167">
        <v>0.1429</v>
      </c>
      <c r="H48" s="167">
        <v>0.16669999999999999</v>
      </c>
      <c r="I48" s="167">
        <v>0.2</v>
      </c>
      <c r="J48" s="167">
        <v>0.25</v>
      </c>
      <c r="K48" s="167">
        <v>0.33329999999999999</v>
      </c>
      <c r="L48" s="167">
        <v>0.5</v>
      </c>
      <c r="M48" s="167">
        <v>1</v>
      </c>
      <c r="N48" s="91"/>
    </row>
    <row r="49" spans="2:14" x14ac:dyDescent="0.15">
      <c r="B49" s="90"/>
      <c r="C49" s="123" t="s">
        <v>393</v>
      </c>
      <c r="D49" s="124">
        <v>1</v>
      </c>
      <c r="F49" s="124">
        <v>1</v>
      </c>
      <c r="G49" s="124">
        <v>1</v>
      </c>
      <c r="H49" s="124">
        <v>1</v>
      </c>
      <c r="I49" s="124">
        <v>1</v>
      </c>
      <c r="J49" s="124">
        <v>1</v>
      </c>
      <c r="K49" s="124">
        <v>1</v>
      </c>
      <c r="L49" s="124">
        <v>1</v>
      </c>
      <c r="M49" s="124">
        <v>1</v>
      </c>
      <c r="N49" s="91"/>
    </row>
    <row r="50" spans="2:14" x14ac:dyDescent="0.15">
      <c r="B50" s="90"/>
      <c r="C50" s="104"/>
      <c r="D50" s="104"/>
      <c r="E50" s="125"/>
      <c r="F50" s="125"/>
      <c r="G50" s="125"/>
      <c r="H50" s="125"/>
      <c r="I50" s="125"/>
      <c r="J50" s="125"/>
      <c r="K50" s="125"/>
      <c r="L50" s="125"/>
      <c r="M50" s="125"/>
      <c r="N50" s="91"/>
    </row>
    <row r="51" spans="2:14" x14ac:dyDescent="0.15">
      <c r="B51" s="105"/>
      <c r="C51" s="106"/>
      <c r="D51" s="106"/>
      <c r="E51" s="107"/>
      <c r="F51" s="107"/>
      <c r="G51" s="107"/>
      <c r="H51" s="107"/>
      <c r="I51" s="107"/>
      <c r="J51" s="107"/>
      <c r="K51" s="107"/>
      <c r="L51" s="107"/>
      <c r="M51" s="107"/>
      <c r="N51" s="108"/>
    </row>
    <row r="52" spans="2:14" x14ac:dyDescent="0.15">
      <c r="B52" s="90"/>
      <c r="C52" s="104"/>
      <c r="D52" s="104"/>
      <c r="E52" s="95"/>
      <c r="F52" s="95"/>
      <c r="G52" s="95"/>
      <c r="H52" s="95"/>
      <c r="I52" s="95"/>
      <c r="J52" s="95"/>
      <c r="K52" s="95"/>
      <c r="L52" s="95"/>
      <c r="M52" s="95"/>
      <c r="N52" s="91"/>
    </row>
    <row r="53" spans="2:14" ht="16" x14ac:dyDescent="0.15">
      <c r="B53" s="90"/>
      <c r="C53" s="188" t="s">
        <v>396</v>
      </c>
      <c r="D53" s="188"/>
      <c r="E53" s="188"/>
      <c r="F53" s="188"/>
      <c r="G53" s="188"/>
      <c r="H53" s="188"/>
      <c r="I53" s="188"/>
      <c r="J53" s="188"/>
      <c r="K53" s="188"/>
      <c r="L53" s="188"/>
      <c r="M53" s="188"/>
      <c r="N53" s="91"/>
    </row>
    <row r="54" spans="2:14" ht="13.25" customHeight="1" x14ac:dyDescent="0.15">
      <c r="B54" s="90"/>
      <c r="C54" s="191" t="s">
        <v>436</v>
      </c>
      <c r="D54" s="192"/>
      <c r="E54" s="192"/>
      <c r="F54" s="192"/>
      <c r="G54" s="192"/>
      <c r="H54" s="192"/>
      <c r="I54" s="192"/>
      <c r="J54" s="192"/>
      <c r="K54" s="192"/>
      <c r="L54" s="192"/>
      <c r="M54" s="193"/>
      <c r="N54" s="91"/>
    </row>
    <row r="55" spans="2:14" ht="13.25" customHeight="1" x14ac:dyDescent="0.15">
      <c r="B55" s="90"/>
      <c r="C55" s="194"/>
      <c r="D55" s="190"/>
      <c r="E55" s="190"/>
      <c r="F55" s="190"/>
      <c r="G55" s="190"/>
      <c r="H55" s="190"/>
      <c r="I55" s="190"/>
      <c r="J55" s="190"/>
      <c r="K55" s="190"/>
      <c r="L55" s="190"/>
      <c r="M55" s="195"/>
      <c r="N55" s="91"/>
    </row>
    <row r="56" spans="2:14" x14ac:dyDescent="0.15">
      <c r="B56" s="90"/>
      <c r="C56" s="196"/>
      <c r="D56" s="197"/>
      <c r="E56" s="197"/>
      <c r="F56" s="197"/>
      <c r="G56" s="197"/>
      <c r="H56" s="197"/>
      <c r="I56" s="197"/>
      <c r="J56" s="197"/>
      <c r="K56" s="197"/>
      <c r="L56" s="197"/>
      <c r="M56" s="198"/>
      <c r="N56" s="91"/>
    </row>
    <row r="57" spans="2:14" x14ac:dyDescent="0.15">
      <c r="B57" s="90"/>
      <c r="C57" s="104"/>
      <c r="D57" s="104"/>
      <c r="E57" s="95"/>
      <c r="F57" s="95"/>
      <c r="G57" s="95"/>
      <c r="H57" s="95"/>
      <c r="I57" s="95"/>
      <c r="J57" s="95"/>
      <c r="K57" s="95"/>
      <c r="L57" s="95"/>
      <c r="M57" s="95"/>
      <c r="N57" s="91"/>
    </row>
    <row r="58" spans="2:14" ht="28" x14ac:dyDescent="0.15">
      <c r="B58" s="90"/>
      <c r="C58" s="126"/>
      <c r="D58" s="112" t="s">
        <v>415</v>
      </c>
      <c r="F58" s="126">
        <v>2027</v>
      </c>
      <c r="G58" s="126">
        <v>2028</v>
      </c>
      <c r="H58" s="126">
        <v>2029</v>
      </c>
      <c r="I58" s="126">
        <v>2030</v>
      </c>
      <c r="J58" s="126">
        <v>2031</v>
      </c>
      <c r="K58" s="126">
        <v>2032</v>
      </c>
      <c r="L58" s="126">
        <v>2033</v>
      </c>
      <c r="M58" s="126">
        <v>2034</v>
      </c>
      <c r="N58" s="91"/>
    </row>
    <row r="59" spans="2:14" s="138" customFormat="1" ht="19" customHeight="1" x14ac:dyDescent="0.2">
      <c r="B59" s="137"/>
      <c r="C59" s="101" t="s">
        <v>398</v>
      </c>
      <c r="D59" s="127">
        <v>0</v>
      </c>
      <c r="F59" s="136" t="str">
        <f>IF(OR(F33="", D33=""),"",INDEX('FY 26 - Changed'!$CU:$CU,MATCH(Overview!$D$14,'FY 26 - Changed'!$I:$I,0),0))</f>
        <v/>
      </c>
      <c r="G59" s="136" t="str">
        <f>IF(OR(G33="", F33="", D33=""),"",INDEX('FY 26 - Changed'!$CV:$CV,MATCH(Overview!$D$14,'FY 26 - Changed'!$I:$I,0),0))</f>
        <v/>
      </c>
      <c r="H59" s="136" t="str">
        <f>IF(OR(H33="", G33="",F33="",D33=""),"",INDEX('FY 26 - Changed'!$CW:$CW,MATCH(Overview!$D$14,'FY 26 - Changed'!$I:$I,0),0))</f>
        <v/>
      </c>
      <c r="I59" s="136" t="str">
        <f>IF(OR(I33="",H33="",G33="",F33="",D33=""),"",INDEX('FY 26 - Changed'!$CX:$CX,MATCH(Overview!$D$14,'FY 26 - Changed'!$I:$I,0),0))</f>
        <v/>
      </c>
      <c r="J59" s="136" t="str">
        <f>IF(OR(J33="",I33="",H33="",G33="",F33="",D33=""),"",INDEX('FY 26 - Changed'!$CY:$CY,MATCH(Overview!$D$14,'FY 26 - Changed'!$I:$I,0),0))</f>
        <v/>
      </c>
      <c r="K59" s="136" t="str">
        <f>IF(OR(K33="",J33="",I33="",H33="",G33="",F33="",D33=""),"",INDEX('FY 26 - Changed'!$CZ:$CZ,MATCH(Overview!$D$14,'FY 26 - Changed'!$I:$I,0),0))</f>
        <v/>
      </c>
      <c r="L59" s="136" t="str">
        <f>IF(OR(L33="",K33="",J33="",I33="",H33="",G33="",F33="",D33=""),"",INDEX('FY 26 - Changed'!$DA:$DA,MATCH(Overview!$D$14,'FY 26 - Changed'!$I:$I,0),0))</f>
        <v/>
      </c>
      <c r="M59" s="136" t="str">
        <f>IF(OR(M33="",L33="",K33="",J33="",I33="",H33="",G33="",F33="",D33=""),"",INDEX('FY 26 - Changed'!$DB:$DB,MATCH(Overview!$D$14,'FY 26 - Changed'!$I:$I,0),0))</f>
        <v/>
      </c>
      <c r="N59" s="139"/>
    </row>
    <row r="60" spans="2:14" s="138" customFormat="1" ht="19" customHeight="1" x14ac:dyDescent="0.2">
      <c r="B60" s="137"/>
      <c r="C60" s="101" t="s">
        <v>399</v>
      </c>
      <c r="D60" s="127" t="str">
        <f>IFERROR(INDEX('FY 26'!CJ:CJ,MATCH(Overview!$D$14,'FY 26'!$I:$I,0),0),"")</f>
        <v/>
      </c>
      <c r="F60" s="127" t="str">
        <f>IFERROR(INDEX('FY 26'!CK:CK,MATCH(Overview!$D$14,'FY 26'!$I:$I,0),0),"")</f>
        <v/>
      </c>
      <c r="G60" s="127" t="str">
        <f>IFERROR(INDEX('FY 26'!CL:CL,MATCH(Overview!$D$14,'FY 26'!$I:$I,0),0),"")</f>
        <v/>
      </c>
      <c r="H60" s="127" t="str">
        <f>IFERROR(INDEX('FY 26'!CM:CM,MATCH(Overview!$D$14,'FY 26'!$I:$I,0),0),"")</f>
        <v/>
      </c>
      <c r="I60" s="127" t="str">
        <f>IFERROR(INDEX('FY 26'!CN:CN,MATCH(Overview!$D$14,'FY 26'!$I:$I,0),0),"")</f>
        <v/>
      </c>
      <c r="J60" s="127" t="str">
        <f>IFERROR(INDEX('FY 26'!CO:CO,MATCH(Overview!$D$14,'FY 26'!$I:$I,0),0), "")</f>
        <v/>
      </c>
      <c r="K60" s="127" t="str">
        <f>IFERROR(INDEX('FY 26'!CP:CP,MATCH(Overview!$D$14,'FY 26'!$I:$I,0),0), "")</f>
        <v/>
      </c>
      <c r="L60" s="127" t="str">
        <f>IFERROR(INDEX('FY 26'!CQ:CQ,MATCH(Overview!$D$14,'FY 26'!$I:$I,0),0),"")</f>
        <v/>
      </c>
      <c r="M60" s="127" t="str">
        <f>IFERROR(INDEX('FY 26'!CR:CR,MATCH(Overview!$D$14,'FY 26'!$I:$I,0),0),"")</f>
        <v/>
      </c>
      <c r="N60" s="139"/>
    </row>
    <row r="61" spans="2:14" x14ac:dyDescent="0.15">
      <c r="B61" s="90"/>
      <c r="C61" s="140"/>
      <c r="D61" s="104"/>
      <c r="E61" s="95"/>
      <c r="F61" s="95"/>
      <c r="G61" s="95"/>
      <c r="H61" s="95"/>
      <c r="I61" s="95"/>
      <c r="J61" s="95"/>
      <c r="K61" s="95"/>
      <c r="L61" s="95"/>
      <c r="M61" s="95"/>
      <c r="N61" s="91"/>
    </row>
    <row r="62" spans="2:14" x14ac:dyDescent="0.15">
      <c r="B62" s="90"/>
      <c r="C62" s="140"/>
      <c r="D62" s="95"/>
      <c r="F62" s="95"/>
      <c r="G62" s="95"/>
      <c r="H62" s="95"/>
      <c r="I62" s="95"/>
      <c r="J62" s="95"/>
      <c r="K62" s="95"/>
      <c r="L62" s="95"/>
      <c r="M62" s="95"/>
      <c r="N62" s="91"/>
    </row>
    <row r="63" spans="2:14" s="138" customFormat="1" ht="19" customHeight="1" x14ac:dyDescent="0.2">
      <c r="B63" s="137"/>
      <c r="C63" s="99" t="s">
        <v>382</v>
      </c>
      <c r="D63" s="128">
        <v>0</v>
      </c>
      <c r="F63" s="129" t="str">
        <f t="shared" ref="F63:M63" si="2">IF(F59="", "", F59-F60)</f>
        <v/>
      </c>
      <c r="G63" s="129" t="str">
        <f t="shared" si="2"/>
        <v/>
      </c>
      <c r="H63" s="129" t="str">
        <f t="shared" si="2"/>
        <v/>
      </c>
      <c r="I63" s="129" t="str">
        <f t="shared" si="2"/>
        <v/>
      </c>
      <c r="J63" s="129" t="str">
        <f t="shared" si="2"/>
        <v/>
      </c>
      <c r="K63" s="129" t="str">
        <f t="shared" si="2"/>
        <v/>
      </c>
      <c r="L63" s="129" t="str">
        <f t="shared" si="2"/>
        <v/>
      </c>
      <c r="M63" s="129" t="str">
        <f t="shared" si="2"/>
        <v/>
      </c>
      <c r="N63" s="139"/>
    </row>
    <row r="64" spans="2:14" x14ac:dyDescent="0.15">
      <c r="B64" s="90"/>
      <c r="C64" s="140"/>
      <c r="D64" s="95"/>
      <c r="F64" s="95"/>
      <c r="G64" s="95"/>
      <c r="H64" s="95"/>
      <c r="I64" s="95"/>
      <c r="J64" s="95"/>
      <c r="K64" s="95"/>
      <c r="L64" s="95"/>
      <c r="M64" s="95"/>
      <c r="N64" s="91"/>
    </row>
    <row r="65" spans="2:14" s="138" customFormat="1" ht="19" customHeight="1" x14ac:dyDescent="0.2">
      <c r="B65" s="137"/>
      <c r="C65" s="99" t="s">
        <v>383</v>
      </c>
      <c r="D65" s="128">
        <v>0</v>
      </c>
      <c r="F65" s="130" t="str">
        <f t="shared" ref="F65:M65" si="3">IF(F59="", "", F63/F60)</f>
        <v/>
      </c>
      <c r="G65" s="130" t="str">
        <f t="shared" si="3"/>
        <v/>
      </c>
      <c r="H65" s="130" t="str">
        <f t="shared" si="3"/>
        <v/>
      </c>
      <c r="I65" s="130" t="str">
        <f t="shared" si="3"/>
        <v/>
      </c>
      <c r="J65" s="130" t="str">
        <f t="shared" si="3"/>
        <v/>
      </c>
      <c r="K65" s="130" t="str">
        <f t="shared" si="3"/>
        <v/>
      </c>
      <c r="L65" s="130" t="str">
        <f t="shared" si="3"/>
        <v/>
      </c>
      <c r="M65" s="130" t="str">
        <f t="shared" si="3"/>
        <v/>
      </c>
      <c r="N65" s="139"/>
    </row>
    <row r="66" spans="2:14" x14ac:dyDescent="0.15">
      <c r="B66" s="90"/>
      <c r="C66" s="131"/>
      <c r="N66" s="91"/>
    </row>
    <row r="67" spans="2:14" x14ac:dyDescent="0.15">
      <c r="B67" s="105"/>
      <c r="C67" s="132"/>
      <c r="D67" s="132"/>
      <c r="E67" s="132"/>
      <c r="F67" s="132"/>
      <c r="G67" s="132"/>
      <c r="H67" s="132"/>
      <c r="I67" s="132"/>
      <c r="J67" s="132"/>
      <c r="K67" s="132"/>
      <c r="L67" s="132"/>
      <c r="M67" s="132"/>
      <c r="N67" s="108"/>
    </row>
  </sheetData>
  <sheetProtection algorithmName="SHA-512" hashValue="izWnXOnAYn5NSQloJxZLM5bNQlz2LAcI9M3um29NHFdS/EO83KC3YXITOgsrExrD3IUtaj5KYfj3nQBIVVRDvw==" saltValue="EevLvtRx1KJT+kAFHx4YBQ==" spinCount="100000" sheet="1" objects="1" scenarios="1" formatColumns="0" selectLockedCells="1"/>
  <protectedRanges>
    <protectedRange algorithmName="SHA-512" hashValue="CDNeRUKY4WtHYoE0asUSMrkzd47cmGfhmpFes0PdTMYvChJryFJbvciSbSU7oweIdH0sQ3CYpKrbMR9vTRmqxw==" saltValue="LBSfQOavgKR7A/+eXW0lmA==" spinCount="100000" sqref="F48:M48" name="Range4"/>
    <protectedRange algorithmName="SHA-512" hashValue="MW3oEJoSwGmsBwxwFq5Uvq+HaajHTQ7HEs9/wBDRzrgf6YwswMmcDblOtaZhEAWas4bfwznKkyojxJa3pj9NxA==" saltValue="2QyTUmaoXGdXdDYhBkD5ow==" spinCount="100000" sqref="F33:M35" name="Range3"/>
    <protectedRange algorithmName="SHA-512" hashValue="BuGwjNkTQRYBTCrvdONi/P4scup/B9+WJOGsQTNX0q4sQ0mpwqemx/usdK+ctUGyPXDpNanWAgc9REUK3hqitQ==" saltValue="cTmWuDzgoa2NdJYRl1WPvA==" spinCount="100000" sqref="K20:K21" name="Range2"/>
    <protectedRange algorithmName="SHA-512" hashValue="B/UtqwXlhT2l3hA8kP8dwM30rwpPACr13D+u3rVlwtR7Vs73XapHp/U6tNZbx176z2xLU6SZE+e6qeGRWK1YGw==" saltValue="ctwvOJb0ErFmcWrjPltpww==" spinCount="100000" sqref="D20:E24" name="Range1"/>
  </protectedRanges>
  <mergeCells count="20">
    <mergeCell ref="C28:M28"/>
    <mergeCell ref="C54:M56"/>
    <mergeCell ref="G20:J20"/>
    <mergeCell ref="G19:J19"/>
    <mergeCell ref="D20:E20"/>
    <mergeCell ref="D21:E21"/>
    <mergeCell ref="D22:E22"/>
    <mergeCell ref="D23:E23"/>
    <mergeCell ref="D24:E24"/>
    <mergeCell ref="C53:M53"/>
    <mergeCell ref="C42:M42"/>
    <mergeCell ref="C43:M45"/>
    <mergeCell ref="C29:M30"/>
    <mergeCell ref="G21:J21"/>
    <mergeCell ref="C19:E19"/>
    <mergeCell ref="C4:M4"/>
    <mergeCell ref="C6:M9"/>
    <mergeCell ref="C14:M14"/>
    <mergeCell ref="C15:M17"/>
    <mergeCell ref="C10:M1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B2:O105"/>
  <sheetViews>
    <sheetView topLeftCell="A43" zoomScale="120" zoomScaleNormal="120" workbookViewId="0">
      <selection activeCell="E19" sqref="E19"/>
    </sheetView>
  </sheetViews>
  <sheetFormatPr baseColWidth="10" defaultColWidth="8.83203125" defaultRowHeight="13" x14ac:dyDescent="0.15"/>
  <cols>
    <col min="1" max="2" width="8.83203125" style="89"/>
    <col min="3" max="3" width="31.83203125" style="89" bestFit="1" customWidth="1"/>
    <col min="4" max="7" width="12.5" style="89" bestFit="1" customWidth="1"/>
    <col min="8" max="8" width="12.5" style="89" customWidth="1"/>
    <col min="9" max="9" width="4.1640625" style="89" customWidth="1"/>
    <col min="10" max="13" width="12.5" style="89" customWidth="1"/>
    <col min="14" max="14" width="12.5" style="89" bestFit="1" customWidth="1"/>
    <col min="15" max="17" width="8.1640625" style="89" bestFit="1" customWidth="1"/>
    <col min="18" max="16384" width="8.83203125" style="89"/>
  </cols>
  <sheetData>
    <row r="2" spans="2:15" x14ac:dyDescent="0.15">
      <c r="B2" s="86"/>
      <c r="C2" s="87"/>
      <c r="D2" s="87"/>
      <c r="E2" s="87"/>
      <c r="F2" s="87"/>
      <c r="G2" s="87"/>
      <c r="H2" s="87"/>
      <c r="I2" s="87"/>
      <c r="J2" s="87"/>
      <c r="K2" s="87"/>
      <c r="L2" s="87"/>
      <c r="M2" s="87"/>
      <c r="N2" s="87"/>
      <c r="O2" s="88"/>
    </row>
    <row r="3" spans="2:15" x14ac:dyDescent="0.15">
      <c r="B3" s="90"/>
      <c r="O3" s="91"/>
    </row>
    <row r="4" spans="2:15" ht="25" customHeight="1" x14ac:dyDescent="0.15">
      <c r="B4" s="90"/>
      <c r="C4" s="179" t="s">
        <v>390</v>
      </c>
      <c r="D4" s="179"/>
      <c r="E4" s="179"/>
      <c r="F4" s="179"/>
      <c r="G4" s="179"/>
      <c r="H4" s="179"/>
      <c r="I4" s="179"/>
      <c r="J4" s="179"/>
      <c r="K4" s="179"/>
      <c r="L4" s="179"/>
      <c r="M4" s="179"/>
      <c r="N4" s="179"/>
      <c r="O4" s="91"/>
    </row>
    <row r="5" spans="2:15" ht="13.25" customHeight="1" x14ac:dyDescent="0.15">
      <c r="B5" s="90"/>
      <c r="C5" s="92"/>
      <c r="D5" s="92"/>
      <c r="E5" s="92"/>
      <c r="F5" s="92"/>
      <c r="G5" s="92"/>
      <c r="H5" s="92"/>
      <c r="I5" s="92"/>
      <c r="J5" s="92"/>
      <c r="K5" s="92"/>
      <c r="L5" s="92"/>
      <c r="M5" s="92"/>
      <c r="N5" s="92"/>
      <c r="O5" s="91"/>
    </row>
    <row r="6" spans="2:15" x14ac:dyDescent="0.15">
      <c r="B6" s="90"/>
      <c r="C6" s="187" t="s">
        <v>443</v>
      </c>
      <c r="D6" s="187"/>
      <c r="E6" s="187"/>
      <c r="F6" s="187"/>
      <c r="G6" s="187"/>
      <c r="H6" s="187"/>
      <c r="I6" s="187"/>
      <c r="J6" s="187"/>
      <c r="K6" s="187"/>
      <c r="L6" s="187"/>
      <c r="M6" s="187"/>
      <c r="N6" s="187"/>
      <c r="O6" s="91"/>
    </row>
    <row r="7" spans="2:15" x14ac:dyDescent="0.15">
      <c r="B7" s="90"/>
      <c r="C7" s="187"/>
      <c r="D7" s="187"/>
      <c r="E7" s="187"/>
      <c r="F7" s="187"/>
      <c r="G7" s="187"/>
      <c r="H7" s="187"/>
      <c r="I7" s="187"/>
      <c r="J7" s="187"/>
      <c r="K7" s="187"/>
      <c r="L7" s="187"/>
      <c r="M7" s="187"/>
      <c r="N7" s="187"/>
      <c r="O7" s="91"/>
    </row>
    <row r="8" spans="2:15" x14ac:dyDescent="0.15">
      <c r="B8" s="90"/>
      <c r="C8" s="187"/>
      <c r="D8" s="187"/>
      <c r="E8" s="187"/>
      <c r="F8" s="187"/>
      <c r="G8" s="187"/>
      <c r="H8" s="187"/>
      <c r="I8" s="187"/>
      <c r="J8" s="187"/>
      <c r="K8" s="187"/>
      <c r="L8" s="187"/>
      <c r="M8" s="187"/>
      <c r="N8" s="187"/>
      <c r="O8" s="91"/>
    </row>
    <row r="9" spans="2:15" x14ac:dyDescent="0.15">
      <c r="B9" s="90"/>
      <c r="C9" s="187"/>
      <c r="D9" s="187"/>
      <c r="E9" s="187"/>
      <c r="F9" s="187"/>
      <c r="G9" s="187"/>
      <c r="H9" s="187"/>
      <c r="I9" s="187"/>
      <c r="J9" s="187"/>
      <c r="K9" s="187"/>
      <c r="L9" s="187"/>
      <c r="M9" s="187"/>
      <c r="N9" s="187"/>
      <c r="O9" s="91"/>
    </row>
    <row r="10" spans="2:15" x14ac:dyDescent="0.15">
      <c r="B10" s="90"/>
      <c r="C10" s="190" t="s">
        <v>400</v>
      </c>
      <c r="D10" s="190"/>
      <c r="E10" s="190"/>
      <c r="F10" s="190"/>
      <c r="G10" s="190"/>
      <c r="H10" s="190"/>
      <c r="I10" s="190"/>
      <c r="J10" s="190"/>
      <c r="K10" s="190"/>
      <c r="L10" s="190"/>
      <c r="M10" s="190"/>
      <c r="N10" s="190"/>
      <c r="O10" s="91"/>
    </row>
    <row r="11" spans="2:15" x14ac:dyDescent="0.15">
      <c r="B11" s="90"/>
      <c r="C11" s="190"/>
      <c r="D11" s="190"/>
      <c r="E11" s="190"/>
      <c r="F11" s="190"/>
      <c r="G11" s="190"/>
      <c r="H11" s="190"/>
      <c r="I11" s="190"/>
      <c r="J11" s="190"/>
      <c r="K11" s="190"/>
      <c r="L11" s="190"/>
      <c r="M11" s="190"/>
      <c r="N11" s="190"/>
      <c r="O11" s="91"/>
    </row>
    <row r="12" spans="2:15" x14ac:dyDescent="0.15">
      <c r="B12" s="90"/>
      <c r="C12" s="93"/>
      <c r="D12" s="93"/>
      <c r="E12" s="93"/>
      <c r="F12" s="93"/>
      <c r="G12" s="93"/>
      <c r="H12" s="93"/>
      <c r="I12" s="93"/>
      <c r="J12" s="93"/>
      <c r="K12" s="93"/>
      <c r="L12" s="93"/>
      <c r="M12" s="93"/>
      <c r="N12" s="93"/>
      <c r="O12" s="91"/>
    </row>
    <row r="13" spans="2:15" x14ac:dyDescent="0.15">
      <c r="B13" s="86"/>
      <c r="C13" s="94"/>
      <c r="D13" s="94"/>
      <c r="E13" s="94"/>
      <c r="F13" s="94"/>
      <c r="G13" s="94"/>
      <c r="H13" s="94"/>
      <c r="I13" s="94"/>
      <c r="J13" s="94"/>
      <c r="K13" s="94"/>
      <c r="L13" s="94"/>
      <c r="M13" s="94"/>
      <c r="N13" s="94"/>
      <c r="O13" s="88"/>
    </row>
    <row r="14" spans="2:15" ht="16" x14ac:dyDescent="0.15">
      <c r="B14" s="90"/>
      <c r="C14" s="188" t="s">
        <v>438</v>
      </c>
      <c r="D14" s="188"/>
      <c r="E14" s="188"/>
      <c r="F14" s="188"/>
      <c r="G14" s="188"/>
      <c r="H14" s="188"/>
      <c r="I14" s="188"/>
      <c r="J14" s="188"/>
      <c r="K14" s="188"/>
      <c r="L14" s="188"/>
      <c r="M14" s="188"/>
      <c r="N14" s="188"/>
      <c r="O14" s="91"/>
    </row>
    <row r="15" spans="2:15" x14ac:dyDescent="0.15">
      <c r="B15" s="90"/>
      <c r="C15" s="189" t="s">
        <v>437</v>
      </c>
      <c r="D15" s="189"/>
      <c r="E15" s="189"/>
      <c r="F15" s="189"/>
      <c r="G15" s="189"/>
      <c r="H15" s="189"/>
      <c r="I15" s="189"/>
      <c r="J15" s="189"/>
      <c r="K15" s="189"/>
      <c r="L15" s="189"/>
      <c r="M15" s="189"/>
      <c r="N15" s="189"/>
      <c r="O15" s="91"/>
    </row>
    <row r="16" spans="2:15" x14ac:dyDescent="0.15">
      <c r="B16" s="90"/>
      <c r="C16" s="189"/>
      <c r="D16" s="189"/>
      <c r="E16" s="189"/>
      <c r="F16" s="189"/>
      <c r="G16" s="189"/>
      <c r="H16" s="189"/>
      <c r="I16" s="189"/>
      <c r="J16" s="189"/>
      <c r="K16" s="189"/>
      <c r="L16" s="189"/>
      <c r="M16" s="189"/>
      <c r="N16" s="189"/>
      <c r="O16" s="91"/>
    </row>
    <row r="17" spans="2:15" x14ac:dyDescent="0.15">
      <c r="B17" s="90"/>
      <c r="C17" s="95"/>
      <c r="D17" s="95"/>
      <c r="E17" s="95"/>
      <c r="F17" s="95"/>
      <c r="G17" s="95"/>
      <c r="H17" s="95"/>
      <c r="I17" s="95"/>
      <c r="J17" s="95"/>
      <c r="K17" s="95"/>
      <c r="L17" s="95"/>
      <c r="M17" s="95"/>
      <c r="N17" s="95"/>
      <c r="O17" s="91"/>
    </row>
    <row r="18" spans="2:15" ht="26.5" customHeight="1" x14ac:dyDescent="0.15">
      <c r="B18" s="90"/>
      <c r="C18" s="212" t="s">
        <v>439</v>
      </c>
      <c r="D18" s="213"/>
      <c r="E18" s="214"/>
      <c r="O18" s="91"/>
    </row>
    <row r="19" spans="2:15" ht="14.5" customHeight="1" x14ac:dyDescent="0.15">
      <c r="B19" s="90"/>
      <c r="C19" s="199" t="s">
        <v>385</v>
      </c>
      <c r="D19" s="221"/>
      <c r="E19" s="176"/>
      <c r="O19" s="91"/>
    </row>
    <row r="20" spans="2:15" ht="14.5" customHeight="1" x14ac:dyDescent="0.15">
      <c r="B20" s="90"/>
      <c r="C20" s="209" t="s">
        <v>386</v>
      </c>
      <c r="D20" s="220"/>
      <c r="E20" s="176"/>
      <c r="O20" s="91"/>
    </row>
    <row r="21" spans="2:15" ht="14.5" customHeight="1" x14ac:dyDescent="0.15">
      <c r="B21" s="90"/>
      <c r="C21" s="209" t="s">
        <v>360</v>
      </c>
      <c r="D21" s="220"/>
      <c r="E21" s="176"/>
      <c r="F21" s="168"/>
      <c r="O21" s="91"/>
    </row>
    <row r="22" spans="2:15" x14ac:dyDescent="0.15">
      <c r="B22" s="90"/>
      <c r="C22" s="104"/>
      <c r="D22" s="95"/>
      <c r="E22" s="95"/>
      <c r="F22" s="95"/>
      <c r="G22" s="95"/>
      <c r="H22" s="95"/>
      <c r="I22" s="95"/>
      <c r="J22" s="95"/>
      <c r="K22" s="95"/>
      <c r="L22" s="95"/>
      <c r="M22" s="95"/>
      <c r="N22" s="95"/>
      <c r="O22" s="91"/>
    </row>
    <row r="23" spans="2:15" x14ac:dyDescent="0.15">
      <c r="B23" s="105"/>
      <c r="C23" s="106"/>
      <c r="D23" s="107"/>
      <c r="E23" s="107"/>
      <c r="F23" s="107"/>
      <c r="G23" s="107"/>
      <c r="H23" s="107"/>
      <c r="I23" s="107"/>
      <c r="J23" s="107"/>
      <c r="K23" s="107"/>
      <c r="L23" s="107"/>
      <c r="M23" s="107"/>
      <c r="N23" s="107"/>
      <c r="O23" s="108"/>
    </row>
    <row r="24" spans="2:15" x14ac:dyDescent="0.15">
      <c r="B24" s="90"/>
      <c r="C24" s="109"/>
      <c r="D24" s="110"/>
      <c r="E24" s="110"/>
      <c r="F24" s="110"/>
      <c r="G24" s="110"/>
      <c r="H24" s="110"/>
      <c r="I24" s="110"/>
      <c r="J24" s="110"/>
      <c r="K24" s="110"/>
      <c r="L24" s="110"/>
      <c r="M24" s="110"/>
      <c r="N24" s="110"/>
      <c r="O24" s="91"/>
    </row>
    <row r="25" spans="2:15" ht="16" x14ac:dyDescent="0.15">
      <c r="B25" s="90"/>
      <c r="C25" s="188" t="s">
        <v>440</v>
      </c>
      <c r="D25" s="188"/>
      <c r="E25" s="188"/>
      <c r="F25" s="188"/>
      <c r="G25" s="188"/>
      <c r="H25" s="188"/>
      <c r="I25" s="188"/>
      <c r="J25" s="188"/>
      <c r="K25" s="188"/>
      <c r="L25" s="188"/>
      <c r="M25" s="188"/>
      <c r="N25" s="188"/>
      <c r="O25" s="91"/>
    </row>
    <row r="26" spans="2:15" x14ac:dyDescent="0.15">
      <c r="B26" s="90"/>
      <c r="C26" s="189" t="s">
        <v>441</v>
      </c>
      <c r="D26" s="189"/>
      <c r="E26" s="189"/>
      <c r="F26" s="189"/>
      <c r="G26" s="189"/>
      <c r="H26" s="189"/>
      <c r="I26" s="189"/>
      <c r="J26" s="189"/>
      <c r="K26" s="189"/>
      <c r="L26" s="189"/>
      <c r="M26" s="189"/>
      <c r="N26" s="189"/>
      <c r="O26" s="91"/>
    </row>
    <row r="27" spans="2:15" x14ac:dyDescent="0.15">
      <c r="B27" s="90"/>
      <c r="C27" s="189"/>
      <c r="D27" s="189"/>
      <c r="E27" s="189"/>
      <c r="F27" s="189"/>
      <c r="G27" s="189"/>
      <c r="H27" s="189"/>
      <c r="I27" s="189"/>
      <c r="J27" s="189"/>
      <c r="K27" s="189"/>
      <c r="L27" s="189"/>
      <c r="M27" s="189"/>
      <c r="N27" s="189"/>
      <c r="O27" s="91"/>
    </row>
    <row r="28" spans="2:15" x14ac:dyDescent="0.15">
      <c r="B28" s="90"/>
      <c r="C28" s="189"/>
      <c r="D28" s="189"/>
      <c r="E28" s="189"/>
      <c r="F28" s="189"/>
      <c r="G28" s="189"/>
      <c r="H28" s="189"/>
      <c r="I28" s="189"/>
      <c r="J28" s="189"/>
      <c r="K28" s="189"/>
      <c r="L28" s="189"/>
      <c r="M28" s="189"/>
      <c r="N28" s="189"/>
      <c r="O28" s="91"/>
    </row>
    <row r="29" spans="2:15" x14ac:dyDescent="0.15">
      <c r="B29" s="90"/>
      <c r="C29" s="93"/>
      <c r="D29" s="93"/>
      <c r="E29" s="93"/>
      <c r="F29" s="93"/>
      <c r="G29" s="93"/>
      <c r="H29" s="93"/>
      <c r="I29" s="93"/>
      <c r="J29" s="93"/>
      <c r="K29" s="93"/>
      <c r="L29" s="93"/>
      <c r="M29" s="93"/>
      <c r="N29" s="93"/>
      <c r="O29" s="91"/>
    </row>
    <row r="30" spans="2:15" ht="14" x14ac:dyDescent="0.15">
      <c r="B30" s="90"/>
      <c r="C30" s="215" t="s">
        <v>401</v>
      </c>
      <c r="D30" s="216"/>
      <c r="E30" s="216"/>
      <c r="F30" s="216"/>
      <c r="G30" s="216"/>
      <c r="H30" s="216"/>
      <c r="I30" s="216"/>
      <c r="J30" s="216"/>
      <c r="K30" s="216"/>
      <c r="L30" s="216"/>
      <c r="M30" s="216"/>
      <c r="N30" s="217"/>
      <c r="O30" s="91"/>
    </row>
    <row r="31" spans="2:15" x14ac:dyDescent="0.15">
      <c r="B31" s="90"/>
      <c r="C31" s="93"/>
      <c r="D31" s="93"/>
      <c r="E31" s="93"/>
      <c r="F31" s="93"/>
      <c r="G31" s="93"/>
      <c r="H31" s="93"/>
      <c r="I31" s="93"/>
      <c r="J31" s="93"/>
      <c r="K31" s="93"/>
      <c r="L31" s="93"/>
      <c r="M31" s="93"/>
      <c r="N31" s="93"/>
      <c r="O31" s="91"/>
    </row>
    <row r="32" spans="2:15" ht="13.25" customHeight="1" x14ac:dyDescent="0.15">
      <c r="B32" s="90"/>
      <c r="C32" s="93"/>
      <c r="D32" s="219" t="s">
        <v>388</v>
      </c>
      <c r="E32" s="219"/>
      <c r="F32" s="219"/>
      <c r="G32" s="219"/>
      <c r="H32" s="219"/>
      <c r="I32" s="93"/>
      <c r="J32" s="219" t="s">
        <v>416</v>
      </c>
      <c r="K32" s="219"/>
      <c r="L32" s="219"/>
      <c r="M32" s="219"/>
      <c r="N32" s="219"/>
      <c r="O32" s="91"/>
    </row>
    <row r="33" spans="2:15" x14ac:dyDescent="0.15">
      <c r="B33" s="90"/>
      <c r="C33" s="111"/>
      <c r="D33" s="111">
        <v>2026</v>
      </c>
      <c r="E33" s="111">
        <v>2027</v>
      </c>
      <c r="F33" s="111">
        <v>2028</v>
      </c>
      <c r="G33" s="111">
        <v>2029</v>
      </c>
      <c r="H33" s="111">
        <v>2030</v>
      </c>
      <c r="J33" s="111">
        <v>2026</v>
      </c>
      <c r="K33" s="111">
        <v>2027</v>
      </c>
      <c r="L33" s="111">
        <v>2028</v>
      </c>
      <c r="M33" s="111">
        <v>2029</v>
      </c>
      <c r="N33" s="111">
        <v>2030</v>
      </c>
      <c r="O33" s="91"/>
    </row>
    <row r="34" spans="2:15" x14ac:dyDescent="0.15">
      <c r="B34" s="90"/>
      <c r="C34" s="169">
        <f>Overview!D14</f>
        <v>0</v>
      </c>
      <c r="D34" s="177"/>
      <c r="E34" s="177"/>
      <c r="F34" s="177"/>
      <c r="G34" s="177"/>
      <c r="H34" s="177"/>
      <c r="J34" s="170" t="str">
        <f>IF(OR(D34="",$E$19=""), "", D34*$E$19)</f>
        <v/>
      </c>
      <c r="K34" s="170" t="str">
        <f t="shared" ref="K34:N34" si="0">IF(OR(E34="",$E$19=""), "", E34*$E$19)</f>
        <v/>
      </c>
      <c r="L34" s="170" t="str">
        <f t="shared" si="0"/>
        <v/>
      </c>
      <c r="M34" s="170" t="str">
        <f t="shared" si="0"/>
        <v/>
      </c>
      <c r="N34" s="170" t="str">
        <f t="shared" si="0"/>
        <v/>
      </c>
      <c r="O34" s="91"/>
    </row>
    <row r="35" spans="2:15" x14ac:dyDescent="0.15">
      <c r="B35" s="90"/>
      <c r="C35" s="93"/>
      <c r="D35" s="93"/>
      <c r="E35" s="93"/>
      <c r="F35" s="93"/>
      <c r="G35" s="93"/>
      <c r="H35" s="93"/>
      <c r="I35" s="93"/>
      <c r="J35" s="93"/>
      <c r="K35" s="93"/>
      <c r="L35" s="93"/>
      <c r="M35" s="93"/>
      <c r="N35" s="93"/>
      <c r="O35" s="91"/>
    </row>
    <row r="36" spans="2:15" x14ac:dyDescent="0.15">
      <c r="B36" s="90"/>
      <c r="C36" s="93"/>
      <c r="D36" s="93"/>
      <c r="E36" s="93"/>
      <c r="F36" s="93"/>
      <c r="G36" s="93"/>
      <c r="H36" s="93"/>
      <c r="I36" s="93"/>
      <c r="J36" s="93"/>
      <c r="K36" s="93"/>
      <c r="L36" s="93"/>
      <c r="M36" s="93"/>
      <c r="N36" s="93"/>
      <c r="O36" s="91"/>
    </row>
    <row r="37" spans="2:15" ht="14" x14ac:dyDescent="0.15">
      <c r="B37" s="90"/>
      <c r="C37" s="215" t="s">
        <v>404</v>
      </c>
      <c r="D37" s="216"/>
      <c r="E37" s="216"/>
      <c r="F37" s="216"/>
      <c r="G37" s="216"/>
      <c r="H37" s="216"/>
      <c r="I37" s="216"/>
      <c r="J37" s="216"/>
      <c r="K37" s="216"/>
      <c r="L37" s="216"/>
      <c r="M37" s="216"/>
      <c r="N37" s="217"/>
      <c r="O37" s="91"/>
    </row>
    <row r="38" spans="2:15" x14ac:dyDescent="0.15">
      <c r="B38" s="90"/>
      <c r="C38" s="93"/>
      <c r="D38" s="93"/>
      <c r="E38" s="93"/>
      <c r="F38" s="93"/>
      <c r="G38" s="93"/>
      <c r="H38" s="93"/>
      <c r="I38" s="93"/>
      <c r="J38" s="93"/>
      <c r="K38" s="93"/>
      <c r="L38" s="93"/>
      <c r="M38" s="93"/>
      <c r="N38" s="93"/>
      <c r="O38" s="91"/>
    </row>
    <row r="39" spans="2:15" x14ac:dyDescent="0.15">
      <c r="B39" s="90"/>
      <c r="C39" s="93"/>
      <c r="D39" s="219" t="s">
        <v>388</v>
      </c>
      <c r="E39" s="219"/>
      <c r="F39" s="219"/>
      <c r="G39" s="219"/>
      <c r="H39" s="219"/>
      <c r="J39" s="219" t="s">
        <v>403</v>
      </c>
      <c r="K39" s="219"/>
      <c r="L39" s="219"/>
      <c r="M39" s="219"/>
      <c r="N39" s="219"/>
      <c r="O39" s="91"/>
    </row>
    <row r="40" spans="2:15" x14ac:dyDescent="0.15">
      <c r="B40" s="90"/>
      <c r="C40" s="111" t="s">
        <v>402</v>
      </c>
      <c r="D40" s="111">
        <v>2026</v>
      </c>
      <c r="E40" s="111">
        <v>2027</v>
      </c>
      <c r="F40" s="111">
        <v>2028</v>
      </c>
      <c r="G40" s="111">
        <v>2029</v>
      </c>
      <c r="H40" s="111">
        <v>2030</v>
      </c>
      <c r="J40" s="111">
        <v>2026</v>
      </c>
      <c r="K40" s="111">
        <v>2027</v>
      </c>
      <c r="L40" s="111">
        <v>2028</v>
      </c>
      <c r="M40" s="111">
        <v>2029</v>
      </c>
      <c r="N40" s="111">
        <v>2030</v>
      </c>
      <c r="O40" s="91"/>
    </row>
    <row r="41" spans="2:15" x14ac:dyDescent="0.15">
      <c r="B41" s="90"/>
      <c r="C41" s="177"/>
      <c r="D41" s="177"/>
      <c r="E41" s="177"/>
      <c r="F41" s="177"/>
      <c r="G41" s="177"/>
      <c r="H41" s="177"/>
      <c r="J41" s="170" t="str">
        <f>IF(OR(D41="",$C41=""),"",D41*MAX(INDEX('FY 26'!$BB:$BB,MATCH('BOE Magnet'!$C41,'FY 26'!$I:$I,0),0),$E$20+$E$21))</f>
        <v/>
      </c>
      <c r="K41" s="170" t="str">
        <f>IF(OR(E41="",$C41=""),"",E41*MAX(INDEX('FY 26'!$BB:$BB,MATCH('BOE Magnet'!$C41,'FY 26'!$I:$I,0),0),$E$20+$E$21))</f>
        <v/>
      </c>
      <c r="L41" s="170" t="str">
        <f>IF(OR(F41="",$C41=""),"",F41*MAX(INDEX('FY 26'!$BB:$BB,MATCH('BOE Magnet'!$C41,'FY 26'!$I:$I,0),0),$E$20+$E$21))</f>
        <v/>
      </c>
      <c r="M41" s="170" t="str">
        <f>IF(OR(G41="",$C41=""),"",G41*MAX(INDEX('FY 26'!$BB:$BB,MATCH('BOE Magnet'!$C41,'FY 26'!$I:$I,0),0),$E$20+$E$21))</f>
        <v/>
      </c>
      <c r="N41" s="170" t="str">
        <f>IF(OR(H41="",$C41=""),"",H41*MAX(INDEX('FY 26'!$BB:$BB,MATCH('BOE Magnet'!$C41,'FY 26'!$I:$I,0),0),$E$20+$E$21))</f>
        <v/>
      </c>
      <c r="O41" s="91"/>
    </row>
    <row r="42" spans="2:15" x14ac:dyDescent="0.15">
      <c r="B42" s="90"/>
      <c r="C42" s="177"/>
      <c r="D42" s="177"/>
      <c r="E42" s="177"/>
      <c r="F42" s="177"/>
      <c r="G42" s="177"/>
      <c r="H42" s="177"/>
      <c r="J42" s="170" t="str">
        <f>IF(OR(D42="",$C42=""),"",D42*MAX(INDEX('FY 26'!$BB:$BB,MATCH('BOE Magnet'!$C42,'FY 26'!$I:$I,0),0),$E$20+$E$21))</f>
        <v/>
      </c>
      <c r="K42" s="170" t="str">
        <f>IF(OR(E42="",$C42=""),"",E42*MAX(INDEX('FY 26'!$BB:$BB,MATCH('BOE Magnet'!$C42,'FY 26'!$I:$I,0),0),$E$20+$E$21))</f>
        <v/>
      </c>
      <c r="L42" s="170" t="str">
        <f>IF(OR(F42="",$C42=""),"",F42*MAX(INDEX('FY 26'!$BB:$BB,MATCH('BOE Magnet'!$C42,'FY 26'!$I:$I,0),0),$E$20+$E$21))</f>
        <v/>
      </c>
      <c r="M42" s="170" t="str">
        <f>IF(OR(G42="",$C42=""),"",G42*MAX(INDEX('FY 26'!$BB:$BB,MATCH('BOE Magnet'!$C42,'FY 26'!$I:$I,0),0),$E$20+$E$21))</f>
        <v/>
      </c>
      <c r="N42" s="170" t="str">
        <f>IF(OR(H42="",$C42=""),"",H42*MAX(INDEX('FY 26'!$BB:$BB,MATCH('BOE Magnet'!$C42,'FY 26'!$I:$I,0),0),$E$20+$E$21))</f>
        <v/>
      </c>
      <c r="O42" s="91"/>
    </row>
    <row r="43" spans="2:15" x14ac:dyDescent="0.15">
      <c r="B43" s="90"/>
      <c r="C43" s="177"/>
      <c r="D43" s="177"/>
      <c r="E43" s="177"/>
      <c r="F43" s="177"/>
      <c r="G43" s="177"/>
      <c r="H43" s="177"/>
      <c r="J43" s="170" t="str">
        <f>IF(OR(D43="",$C43=""),"",D43*MAX(INDEX('FY 26'!$BB:$BB,MATCH('BOE Magnet'!$C43,'FY 26'!$I:$I,0),0),$E$20+$E$21))</f>
        <v/>
      </c>
      <c r="K43" s="170" t="str">
        <f>IF(OR(E43="",$C43=""),"",E43*MAX(INDEX('FY 26'!$BB:$BB,MATCH('BOE Magnet'!$C43,'FY 26'!$I:$I,0),0),$E$20+$E$21))</f>
        <v/>
      </c>
      <c r="L43" s="170" t="str">
        <f>IF(OR(F43="",$C43=""),"",F43*MAX(INDEX('FY 26'!$BB:$BB,MATCH('BOE Magnet'!$C43,'FY 26'!$I:$I,0),0),$E$20+$E$21))</f>
        <v/>
      </c>
      <c r="M43" s="170" t="str">
        <f>IF(OR(G43="",$C43=""),"",G43*MAX(INDEX('FY 26'!$BB:$BB,MATCH('BOE Magnet'!$C43,'FY 26'!$I:$I,0),0),$E$20+$E$21))</f>
        <v/>
      </c>
      <c r="N43" s="170" t="str">
        <f>IF(OR(H43="",$C43=""),"",H43*MAX(INDEX('FY 26'!$BB:$BB,MATCH('BOE Magnet'!$C43,'FY 26'!$I:$I,0),0),$E$20+$E$21))</f>
        <v/>
      </c>
      <c r="O43" s="91"/>
    </row>
    <row r="44" spans="2:15" x14ac:dyDescent="0.15">
      <c r="B44" s="90"/>
      <c r="C44" s="177"/>
      <c r="D44" s="177"/>
      <c r="E44" s="177"/>
      <c r="F44" s="177"/>
      <c r="G44" s="177"/>
      <c r="H44" s="177"/>
      <c r="J44" s="170" t="str">
        <f>IF(OR(D44="",$C44=""),"",D44*MAX(INDEX('FY 26'!$BB:$BB,MATCH('BOE Magnet'!$C44,'FY 26'!$I:$I,0),0),$E$20+$E$21))</f>
        <v/>
      </c>
      <c r="K44" s="170" t="str">
        <f>IF(OR(E44="",$C44=""),"",E44*MAX(INDEX('FY 26'!$BB:$BB,MATCH('BOE Magnet'!$C44,'FY 26'!$I:$I,0),0),$E$20+$E$21))</f>
        <v/>
      </c>
      <c r="L44" s="170" t="str">
        <f>IF(OR(F44="",$C44=""),"",F44*MAX(INDEX('FY 26'!$BB:$BB,MATCH('BOE Magnet'!$C44,'FY 26'!$I:$I,0),0),$E$20+$E$21))</f>
        <v/>
      </c>
      <c r="M44" s="170" t="str">
        <f>IF(OR(G44="",$C44=""),"",G44*MAX(INDEX('FY 26'!$BB:$BB,MATCH('BOE Magnet'!$C44,'FY 26'!$I:$I,0),0),$E$20+$E$21))</f>
        <v/>
      </c>
      <c r="N44" s="170" t="str">
        <f>IF(OR(H44="",$C44=""),"",H44*MAX(INDEX('FY 26'!$BB:$BB,MATCH('BOE Magnet'!$C44,'FY 26'!$I:$I,0),0),$E$20+$E$21))</f>
        <v/>
      </c>
      <c r="O44" s="91"/>
    </row>
    <row r="45" spans="2:15" x14ac:dyDescent="0.15">
      <c r="B45" s="90"/>
      <c r="C45" s="177"/>
      <c r="D45" s="177"/>
      <c r="E45" s="177"/>
      <c r="F45" s="177"/>
      <c r="G45" s="177"/>
      <c r="H45" s="177"/>
      <c r="J45" s="170" t="str">
        <f>IF(OR(D45="",$C45=""),"",D45*MAX(INDEX('FY 26'!$BB:$BB,MATCH('BOE Magnet'!$C45,'FY 26'!$I:$I,0),0),$E$20+$E$21))</f>
        <v/>
      </c>
      <c r="K45" s="170" t="str">
        <f>IF(OR(E45="",$C45=""),"",E45*MAX(INDEX('FY 26'!$BB:$BB,MATCH('BOE Magnet'!$C45,'FY 26'!$I:$I,0),0),$E$20+$E$21))</f>
        <v/>
      </c>
      <c r="L45" s="170" t="str">
        <f>IF(OR(F45="",$C45=""),"",F45*MAX(INDEX('FY 26'!$BB:$BB,MATCH('BOE Magnet'!$C45,'FY 26'!$I:$I,0),0),$E$20+$E$21))</f>
        <v/>
      </c>
      <c r="M45" s="170" t="str">
        <f>IF(OR(G45="",$C45=""),"",G45*MAX(INDEX('FY 26'!$BB:$BB,MATCH('BOE Magnet'!$C45,'FY 26'!$I:$I,0),0),$E$20+$E$21))</f>
        <v/>
      </c>
      <c r="N45" s="170" t="str">
        <f>IF(OR(H45="",$C45=""),"",H45*MAX(INDEX('FY 26'!$BB:$BB,MATCH('BOE Magnet'!$C45,'FY 26'!$I:$I,0),0),$E$20+$E$21))</f>
        <v/>
      </c>
      <c r="O45" s="91"/>
    </row>
    <row r="46" spans="2:15" x14ac:dyDescent="0.15">
      <c r="B46" s="90"/>
      <c r="C46" s="177"/>
      <c r="D46" s="177"/>
      <c r="E46" s="177"/>
      <c r="F46" s="177"/>
      <c r="G46" s="177"/>
      <c r="H46" s="177"/>
      <c r="J46" s="170" t="str">
        <f>IF(OR(D46="",$C46=""),"",D46*MAX(INDEX('FY 26'!$BB:$BB,MATCH('BOE Magnet'!$C46,'FY 26'!$I:$I,0),0),$E$20+$E$21))</f>
        <v/>
      </c>
      <c r="K46" s="170" t="str">
        <f>IF(OR(E46="",$C46=""),"",E46*MAX(INDEX('FY 26'!$BB:$BB,MATCH('BOE Magnet'!$C46,'FY 26'!$I:$I,0),0),$E$20+$E$21))</f>
        <v/>
      </c>
      <c r="L46" s="170" t="str">
        <f>IF(OR(F46="",$C46=""),"",F46*MAX(INDEX('FY 26'!$BB:$BB,MATCH('BOE Magnet'!$C46,'FY 26'!$I:$I,0),0),$E$20+$E$21))</f>
        <v/>
      </c>
      <c r="M46" s="170" t="str">
        <f>IF(OR(G46="",$C46=""),"",G46*MAX(INDEX('FY 26'!$BB:$BB,MATCH('BOE Magnet'!$C46,'FY 26'!$I:$I,0),0),$E$20+$E$21))</f>
        <v/>
      </c>
      <c r="N46" s="170" t="str">
        <f>IF(OR(H46="",$C46=""),"",H46*MAX(INDEX('FY 26'!$BB:$BB,MATCH('BOE Magnet'!$C46,'FY 26'!$I:$I,0),0),$E$20+$E$21))</f>
        <v/>
      </c>
      <c r="O46" s="91"/>
    </row>
    <row r="47" spans="2:15" x14ac:dyDescent="0.15">
      <c r="B47" s="90"/>
      <c r="C47" s="177"/>
      <c r="D47" s="177"/>
      <c r="E47" s="177"/>
      <c r="F47" s="177"/>
      <c r="G47" s="177"/>
      <c r="H47" s="177"/>
      <c r="J47" s="170" t="str">
        <f>IF(OR(D47="",$C47=""),"",D47*MAX(INDEX('FY 26'!$BB:$BB,MATCH('BOE Magnet'!$C47,'FY 26'!$I:$I,0),0),$E$20+$E$21))</f>
        <v/>
      </c>
      <c r="K47" s="170" t="str">
        <f>IF(OR(E47="",$C47=""),"",E47*MAX(INDEX('FY 26'!$BB:$BB,MATCH('BOE Magnet'!$C47,'FY 26'!$I:$I,0),0),$E$20+$E$21))</f>
        <v/>
      </c>
      <c r="L47" s="170" t="str">
        <f>IF(OR(F47="",$C47=""),"",F47*MAX(INDEX('FY 26'!$BB:$BB,MATCH('BOE Magnet'!$C47,'FY 26'!$I:$I,0),0),$E$20+$E$21))</f>
        <v/>
      </c>
      <c r="M47" s="170" t="str">
        <f>IF(OR(G47="",$C47=""),"",G47*MAX(INDEX('FY 26'!$BB:$BB,MATCH('BOE Magnet'!$C47,'FY 26'!$I:$I,0),0),$E$20+$E$21))</f>
        <v/>
      </c>
      <c r="N47" s="170" t="str">
        <f>IF(OR(H47="",$C47=""),"",H47*MAX(INDEX('FY 26'!$BB:$BB,MATCH('BOE Magnet'!$C47,'FY 26'!$I:$I,0),0),$E$20+$E$21))</f>
        <v/>
      </c>
      <c r="O47" s="91"/>
    </row>
    <row r="48" spans="2:15" x14ac:dyDescent="0.15">
      <c r="B48" s="90"/>
      <c r="C48" s="177"/>
      <c r="D48" s="177"/>
      <c r="E48" s="177"/>
      <c r="F48" s="177"/>
      <c r="G48" s="177"/>
      <c r="H48" s="177"/>
      <c r="J48" s="170" t="str">
        <f>IF(OR(D48="",$C48=""),"",D48*MAX(INDEX('FY 26'!$BB:$BB,MATCH('BOE Magnet'!$C48,'FY 26'!$I:$I,0),0),$E$20+$E$21))</f>
        <v/>
      </c>
      <c r="K48" s="170" t="str">
        <f>IF(OR(E48="",$C48=""),"",E48*MAX(INDEX('FY 26'!$BB:$BB,MATCH('BOE Magnet'!$C48,'FY 26'!$I:$I,0),0),$E$20+$E$21))</f>
        <v/>
      </c>
      <c r="L48" s="170" t="str">
        <f>IF(OR(F48="",$C48=""),"",F48*MAX(INDEX('FY 26'!$BB:$BB,MATCH('BOE Magnet'!$C48,'FY 26'!$I:$I,0),0),$E$20+$E$21))</f>
        <v/>
      </c>
      <c r="M48" s="170" t="str">
        <f>IF(OR(G48="",$C48=""),"",G48*MAX(INDEX('FY 26'!$BB:$BB,MATCH('BOE Magnet'!$C48,'FY 26'!$I:$I,0),0),$E$20+$E$21))</f>
        <v/>
      </c>
      <c r="N48" s="170" t="str">
        <f>IF(OR(H48="",$C48=""),"",H48*MAX(INDEX('FY 26'!$BB:$BB,MATCH('BOE Magnet'!$C48,'FY 26'!$I:$I,0),0),$E$20+$E$21))</f>
        <v/>
      </c>
      <c r="O48" s="91"/>
    </row>
    <row r="49" spans="2:15" x14ac:dyDescent="0.15">
      <c r="B49" s="90"/>
      <c r="C49" s="177"/>
      <c r="D49" s="177"/>
      <c r="E49" s="177"/>
      <c r="F49" s="177"/>
      <c r="G49" s="177"/>
      <c r="H49" s="177"/>
      <c r="J49" s="170" t="str">
        <f>IF(OR(D49="",$C49=""),"",D49*MAX(INDEX('FY 26'!$BB:$BB,MATCH('BOE Magnet'!$C49,'FY 26'!$I:$I,0),0),$E$20+$E$21))</f>
        <v/>
      </c>
      <c r="K49" s="170" t="str">
        <f>IF(OR(E49="",$C49=""),"",E49*MAX(INDEX('FY 26'!$BB:$BB,MATCH('BOE Magnet'!$C49,'FY 26'!$I:$I,0),0),$E$20+$E$21))</f>
        <v/>
      </c>
      <c r="L49" s="170" t="str">
        <f>IF(OR(F49="",$C49=""),"",F49*MAX(INDEX('FY 26'!$BB:$BB,MATCH('BOE Magnet'!$C49,'FY 26'!$I:$I,0),0),$E$20+$E$21))</f>
        <v/>
      </c>
      <c r="M49" s="170" t="str">
        <f>IF(OR(G49="",$C49=""),"",G49*MAX(INDEX('FY 26'!$BB:$BB,MATCH('BOE Magnet'!$C49,'FY 26'!$I:$I,0),0),$E$20+$E$21))</f>
        <v/>
      </c>
      <c r="N49" s="170" t="str">
        <f>IF(OR(H49="",$C49=""),"",H49*MAX(INDEX('FY 26'!$BB:$BB,MATCH('BOE Magnet'!$C49,'FY 26'!$I:$I,0),0),$E$20+$E$21))</f>
        <v/>
      </c>
      <c r="O49" s="91"/>
    </row>
    <row r="50" spans="2:15" x14ac:dyDescent="0.15">
      <c r="B50" s="90"/>
      <c r="C50" s="177"/>
      <c r="D50" s="177"/>
      <c r="E50" s="177"/>
      <c r="F50" s="177"/>
      <c r="G50" s="177"/>
      <c r="H50" s="177"/>
      <c r="J50" s="170" t="str">
        <f>IF(OR(D50="",$C50=""),"",D50*MAX(INDEX('FY 26'!$BB:$BB,MATCH('BOE Magnet'!$C50,'FY 26'!$I:$I,0),0),$E$20+$E$21))</f>
        <v/>
      </c>
      <c r="K50" s="170" t="str">
        <f>IF(OR(E50="",$C50=""),"",E50*MAX(INDEX('FY 26'!$BB:$BB,MATCH('BOE Magnet'!$C50,'FY 26'!$I:$I,0),0),$E$20+$E$21))</f>
        <v/>
      </c>
      <c r="L50" s="170" t="str">
        <f>IF(OR(F50="",$C50=""),"",F50*MAX(INDEX('FY 26'!$BB:$BB,MATCH('BOE Magnet'!$C50,'FY 26'!$I:$I,0),0),$E$20+$E$21))</f>
        <v/>
      </c>
      <c r="M50" s="170" t="str">
        <f>IF(OR(G50="",$C50=""),"",G50*MAX(INDEX('FY 26'!$BB:$BB,MATCH('BOE Magnet'!$C50,'FY 26'!$I:$I,0),0),$E$20+$E$21))</f>
        <v/>
      </c>
      <c r="N50" s="170" t="str">
        <f>IF(OR(H50="",$C50=""),"",H50*MAX(INDEX('FY 26'!$BB:$BB,MATCH('BOE Magnet'!$C50,'FY 26'!$I:$I,0),0),$E$20+$E$21))</f>
        <v/>
      </c>
      <c r="O50" s="91"/>
    </row>
    <row r="51" spans="2:15" x14ac:dyDescent="0.15">
      <c r="B51" s="90"/>
      <c r="C51" s="177"/>
      <c r="D51" s="177"/>
      <c r="E51" s="177"/>
      <c r="F51" s="177"/>
      <c r="G51" s="177"/>
      <c r="H51" s="177"/>
      <c r="J51" s="170" t="str">
        <f>IF(OR(D51="",$C51=""),"",D51*MAX(INDEX('FY 26'!$BB:$BB,MATCH('BOE Magnet'!$C51,'FY 26'!$I:$I,0),0),$E$20+$E$21))</f>
        <v/>
      </c>
      <c r="K51" s="170" t="str">
        <f>IF(OR(E51="",$C51=""),"",E51*MAX(INDEX('FY 26'!$BB:$BB,MATCH('BOE Magnet'!$C51,'FY 26'!$I:$I,0),0),$E$20+$E$21))</f>
        <v/>
      </c>
      <c r="L51" s="170" t="str">
        <f>IF(OR(F51="",$C51=""),"",F51*MAX(INDEX('FY 26'!$BB:$BB,MATCH('BOE Magnet'!$C51,'FY 26'!$I:$I,0),0),$E$20+$E$21))</f>
        <v/>
      </c>
      <c r="M51" s="170" t="str">
        <f>IF(OR(G51="",$C51=""),"",G51*MAX(INDEX('FY 26'!$BB:$BB,MATCH('BOE Magnet'!$C51,'FY 26'!$I:$I,0),0),$E$20+$E$21))</f>
        <v/>
      </c>
      <c r="N51" s="170" t="str">
        <f>IF(OR(H51="",$C51=""),"",H51*MAX(INDEX('FY 26'!$BB:$BB,MATCH('BOE Magnet'!$C51,'FY 26'!$I:$I,0),0),$E$20+$E$21))</f>
        <v/>
      </c>
      <c r="O51" s="91"/>
    </row>
    <row r="52" spans="2:15" x14ac:dyDescent="0.15">
      <c r="B52" s="90"/>
      <c r="C52" s="177"/>
      <c r="D52" s="177"/>
      <c r="E52" s="177"/>
      <c r="F52" s="177"/>
      <c r="G52" s="177"/>
      <c r="H52" s="177"/>
      <c r="J52" s="170" t="str">
        <f>IF(OR(D52="",$C52=""),"",D52*MAX(INDEX('FY 26'!$BB:$BB,MATCH('BOE Magnet'!$C52,'FY 26'!$I:$I,0),0),$E$20+$E$21))</f>
        <v/>
      </c>
      <c r="K52" s="170" t="str">
        <f>IF(OR(E52="",$C52=""),"",E52*MAX(INDEX('FY 26'!$BB:$BB,MATCH('BOE Magnet'!$C52,'FY 26'!$I:$I,0),0),$E$20+$E$21))</f>
        <v/>
      </c>
      <c r="L52" s="170" t="str">
        <f>IF(OR(F52="",$C52=""),"",F52*MAX(INDEX('FY 26'!$BB:$BB,MATCH('BOE Magnet'!$C52,'FY 26'!$I:$I,0),0),$E$20+$E$21))</f>
        <v/>
      </c>
      <c r="M52" s="170" t="str">
        <f>IF(OR(G52="",$C52=""),"",G52*MAX(INDEX('FY 26'!$BB:$BB,MATCH('BOE Magnet'!$C52,'FY 26'!$I:$I,0),0),$E$20+$E$21))</f>
        <v/>
      </c>
      <c r="N52" s="170" t="str">
        <f>IF(OR(H52="",$C52=""),"",H52*MAX(INDEX('FY 26'!$BB:$BB,MATCH('BOE Magnet'!$C52,'FY 26'!$I:$I,0),0),$E$20+$E$21))</f>
        <v/>
      </c>
      <c r="O52" s="91"/>
    </row>
    <row r="53" spans="2:15" x14ac:dyDescent="0.15">
      <c r="B53" s="90"/>
      <c r="C53" s="177"/>
      <c r="D53" s="177"/>
      <c r="E53" s="177"/>
      <c r="F53" s="177"/>
      <c r="G53" s="177"/>
      <c r="H53" s="177"/>
      <c r="J53" s="170" t="str">
        <f>IF(OR(D53="",$C53=""),"",D53*MAX(INDEX('FY 26'!$BB:$BB,MATCH('BOE Magnet'!$C53,'FY 26'!$I:$I,0),0),$E$20+$E$21))</f>
        <v/>
      </c>
      <c r="K53" s="170" t="str">
        <f>IF(OR(E53="",$C53=""),"",E53*MAX(INDEX('FY 26'!$BB:$BB,MATCH('BOE Magnet'!$C53,'FY 26'!$I:$I,0),0),$E$20+$E$21))</f>
        <v/>
      </c>
      <c r="L53" s="170" t="str">
        <f>IF(OR(F53="",$C53=""),"",F53*MAX(INDEX('FY 26'!$BB:$BB,MATCH('BOE Magnet'!$C53,'FY 26'!$I:$I,0),0),$E$20+$E$21))</f>
        <v/>
      </c>
      <c r="M53" s="170" t="str">
        <f>IF(OR(G53="",$C53=""),"",G53*MAX(INDEX('FY 26'!$BB:$BB,MATCH('BOE Magnet'!$C53,'FY 26'!$I:$I,0),0),$E$20+$E$21))</f>
        <v/>
      </c>
      <c r="N53" s="170" t="str">
        <f>IF(OR(H53="",$C53=""),"",H53*MAX(INDEX('FY 26'!$BB:$BB,MATCH('BOE Magnet'!$C53,'FY 26'!$I:$I,0),0),$E$20+$E$21))</f>
        <v/>
      </c>
      <c r="O53" s="91"/>
    </row>
    <row r="54" spans="2:15" x14ac:dyDescent="0.15">
      <c r="B54" s="90"/>
      <c r="C54" s="177"/>
      <c r="D54" s="177"/>
      <c r="E54" s="177"/>
      <c r="F54" s="177"/>
      <c r="G54" s="177"/>
      <c r="H54" s="177"/>
      <c r="J54" s="170" t="str">
        <f>IF(OR(D54="",$C54=""),"",D54*MAX(INDEX('FY 26'!$BB:$BB,MATCH('BOE Magnet'!$C54,'FY 26'!$I:$I,0),0),$E$20+$E$21))</f>
        <v/>
      </c>
      <c r="K54" s="170" t="str">
        <f>IF(OR(E54="",$C54=""),"",E54*MAX(INDEX('FY 26'!$BB:$BB,MATCH('BOE Magnet'!$C54,'FY 26'!$I:$I,0),0),$E$20+$E$21))</f>
        <v/>
      </c>
      <c r="L54" s="170" t="str">
        <f>IF(OR(F54="",$C54=""),"",F54*MAX(INDEX('FY 26'!$BB:$BB,MATCH('BOE Magnet'!$C54,'FY 26'!$I:$I,0),0),$E$20+$E$21))</f>
        <v/>
      </c>
      <c r="M54" s="170" t="str">
        <f>IF(OR(G54="",$C54=""),"",G54*MAX(INDEX('FY 26'!$BB:$BB,MATCH('BOE Magnet'!$C54,'FY 26'!$I:$I,0),0),$E$20+$E$21))</f>
        <v/>
      </c>
      <c r="N54" s="170" t="str">
        <f>IF(OR(H54="",$C54=""),"",H54*MAX(INDEX('FY 26'!$BB:$BB,MATCH('BOE Magnet'!$C54,'FY 26'!$I:$I,0),0),$E$20+$E$21))</f>
        <v/>
      </c>
      <c r="O54" s="91"/>
    </row>
    <row r="55" spans="2:15" x14ac:dyDescent="0.15">
      <c r="B55" s="90"/>
      <c r="C55" s="177"/>
      <c r="D55" s="177"/>
      <c r="E55" s="177"/>
      <c r="F55" s="177"/>
      <c r="G55" s="177"/>
      <c r="H55" s="177"/>
      <c r="J55" s="170" t="str">
        <f>IF(OR(D55="",$C55=""),"",D55*MAX(INDEX('FY 26'!$BB:$BB,MATCH('BOE Magnet'!$C55,'FY 26'!$I:$I,0),0),$E$20+$E$21))</f>
        <v/>
      </c>
      <c r="K55" s="170" t="str">
        <f>IF(OR(E55="",$C55=""),"",E55*MAX(INDEX('FY 26'!$BB:$BB,MATCH('BOE Magnet'!$C55,'FY 26'!$I:$I,0),0),$E$20+$E$21))</f>
        <v/>
      </c>
      <c r="L55" s="170" t="str">
        <f>IF(OR(F55="",$C55=""),"",F55*MAX(INDEX('FY 26'!$BB:$BB,MATCH('BOE Magnet'!$C55,'FY 26'!$I:$I,0),0),$E$20+$E$21))</f>
        <v/>
      </c>
      <c r="M55" s="170" t="str">
        <f>IF(OR(G55="",$C55=""),"",G55*MAX(INDEX('FY 26'!$BB:$BB,MATCH('BOE Magnet'!$C55,'FY 26'!$I:$I,0),0),$E$20+$E$21))</f>
        <v/>
      </c>
      <c r="N55" s="170" t="str">
        <f>IF(OR(H55="",$C55=""),"",H55*MAX(INDEX('FY 26'!$BB:$BB,MATCH('BOE Magnet'!$C55,'FY 26'!$I:$I,0),0),$E$20+$E$21))</f>
        <v/>
      </c>
      <c r="O55" s="91"/>
    </row>
    <row r="56" spans="2:15" x14ac:dyDescent="0.15">
      <c r="B56" s="90"/>
      <c r="C56" s="177"/>
      <c r="D56" s="177"/>
      <c r="E56" s="177"/>
      <c r="F56" s="177"/>
      <c r="G56" s="177"/>
      <c r="H56" s="177"/>
      <c r="J56" s="170" t="str">
        <f>IF(OR(D56="",$C56=""),"",D56*MAX(INDEX('FY 26'!$BB:$BB,MATCH('BOE Magnet'!$C56,'FY 26'!$I:$I,0),0),$E$20+$E$21))</f>
        <v/>
      </c>
      <c r="K56" s="170" t="str">
        <f>IF(OR(E56="",$C56=""),"",E56*MAX(INDEX('FY 26'!$BB:$BB,MATCH('BOE Magnet'!$C56,'FY 26'!$I:$I,0),0),$E$20+$E$21))</f>
        <v/>
      </c>
      <c r="L56" s="170" t="str">
        <f>IF(OR(F56="",$C56=""),"",F56*MAX(INDEX('FY 26'!$BB:$BB,MATCH('BOE Magnet'!$C56,'FY 26'!$I:$I,0),0),$E$20+$E$21))</f>
        <v/>
      </c>
      <c r="M56" s="170" t="str">
        <f>IF(OR(G56="",$C56=""),"",G56*MAX(INDEX('FY 26'!$BB:$BB,MATCH('BOE Magnet'!$C56,'FY 26'!$I:$I,0),0),$E$20+$E$21))</f>
        <v/>
      </c>
      <c r="N56" s="170" t="str">
        <f>IF(OR(H56="",$C56=""),"",H56*MAX(INDEX('FY 26'!$BB:$BB,MATCH('BOE Magnet'!$C56,'FY 26'!$I:$I,0),0),$E$20+$E$21))</f>
        <v/>
      </c>
      <c r="O56" s="91"/>
    </row>
    <row r="57" spans="2:15" x14ac:dyDescent="0.15">
      <c r="B57" s="90"/>
      <c r="C57" s="177"/>
      <c r="D57" s="177"/>
      <c r="E57" s="177"/>
      <c r="F57" s="177"/>
      <c r="G57" s="177"/>
      <c r="H57" s="177"/>
      <c r="J57" s="170" t="str">
        <f>IF(OR(D57="",$C57=""),"",D57*MAX(INDEX('FY 26'!$BB:$BB,MATCH('BOE Magnet'!$C57,'FY 26'!$I:$I,0),0),$E$20+$E$21))</f>
        <v/>
      </c>
      <c r="K57" s="170" t="str">
        <f>IF(OR(E57="",$C57=""),"",E57*MAX(INDEX('FY 26'!$BB:$BB,MATCH('BOE Magnet'!$C57,'FY 26'!$I:$I,0),0),$E$20+$E$21))</f>
        <v/>
      </c>
      <c r="L57" s="170" t="str">
        <f>IF(OR(F57="",$C57=""),"",F57*MAX(INDEX('FY 26'!$BB:$BB,MATCH('BOE Magnet'!$C57,'FY 26'!$I:$I,0),0),$E$20+$E$21))</f>
        <v/>
      </c>
      <c r="M57" s="170" t="str">
        <f>IF(OR(G57="",$C57=""),"",G57*MAX(INDEX('FY 26'!$BB:$BB,MATCH('BOE Magnet'!$C57,'FY 26'!$I:$I,0),0),$E$20+$E$21))</f>
        <v/>
      </c>
      <c r="N57" s="170" t="str">
        <f>IF(OR(H57="",$C57=""),"",H57*MAX(INDEX('FY 26'!$BB:$BB,MATCH('BOE Magnet'!$C57,'FY 26'!$I:$I,0),0),$E$20+$E$21))</f>
        <v/>
      </c>
      <c r="O57" s="91"/>
    </row>
    <row r="58" spans="2:15" x14ac:dyDescent="0.15">
      <c r="B58" s="90"/>
      <c r="C58" s="177"/>
      <c r="D58" s="177"/>
      <c r="E58" s="177"/>
      <c r="F58" s="177"/>
      <c r="G58" s="177"/>
      <c r="H58" s="177"/>
      <c r="J58" s="170" t="str">
        <f>IF(OR(D58="",$C58=""),"",D58*MAX(INDEX('FY 26'!$BB:$BB,MATCH('BOE Magnet'!$C58,'FY 26'!$I:$I,0),0),$E$20+$E$21))</f>
        <v/>
      </c>
      <c r="K58" s="170" t="str">
        <f>IF(OR(E58="",$C58=""),"",E58*MAX(INDEX('FY 26'!$BB:$BB,MATCH('BOE Magnet'!$C58,'FY 26'!$I:$I,0),0),$E$20+$E$21))</f>
        <v/>
      </c>
      <c r="L58" s="170" t="str">
        <f>IF(OR(F58="",$C58=""),"",F58*MAX(INDEX('FY 26'!$BB:$BB,MATCH('BOE Magnet'!$C58,'FY 26'!$I:$I,0),0),$E$20+$E$21))</f>
        <v/>
      </c>
      <c r="M58" s="170" t="str">
        <f>IF(OR(G58="",$C58=""),"",G58*MAX(INDEX('FY 26'!$BB:$BB,MATCH('BOE Magnet'!$C58,'FY 26'!$I:$I,0),0),$E$20+$E$21))</f>
        <v/>
      </c>
      <c r="N58" s="170" t="str">
        <f>IF(OR(H58="",$C58=""),"",H58*MAX(INDEX('FY 26'!$BB:$BB,MATCH('BOE Magnet'!$C58,'FY 26'!$I:$I,0),0),$E$20+$E$21))</f>
        <v/>
      </c>
      <c r="O58" s="91"/>
    </row>
    <row r="59" spans="2:15" x14ac:dyDescent="0.15">
      <c r="B59" s="90"/>
      <c r="C59" s="177"/>
      <c r="D59" s="177"/>
      <c r="E59" s="177"/>
      <c r="F59" s="177"/>
      <c r="G59" s="177"/>
      <c r="H59" s="177"/>
      <c r="J59" s="170" t="str">
        <f>IF(OR(D59="",$C59=""),"",D59*MAX(INDEX('FY 26'!$BB:$BB,MATCH('BOE Magnet'!$C59,'FY 26'!$I:$I,0),0),$E$20+$E$21))</f>
        <v/>
      </c>
      <c r="K59" s="170" t="str">
        <f>IF(OR(E59="",$C59=""),"",E59*MAX(INDEX('FY 26'!$BB:$BB,MATCH('BOE Magnet'!$C59,'FY 26'!$I:$I,0),0),$E$20+$E$21))</f>
        <v/>
      </c>
      <c r="L59" s="170" t="str">
        <f>IF(OR(F59="",$C59=""),"",F59*MAX(INDEX('FY 26'!$BB:$BB,MATCH('BOE Magnet'!$C59,'FY 26'!$I:$I,0),0),$E$20+$E$21))</f>
        <v/>
      </c>
      <c r="M59" s="170" t="str">
        <f>IF(OR(G59="",$C59=""),"",G59*MAX(INDEX('FY 26'!$BB:$BB,MATCH('BOE Magnet'!$C59,'FY 26'!$I:$I,0),0),$E$20+$E$21))</f>
        <v/>
      </c>
      <c r="N59" s="170" t="str">
        <f>IF(OR(H59="",$C59=""),"",H59*MAX(INDEX('FY 26'!$BB:$BB,MATCH('BOE Magnet'!$C59,'FY 26'!$I:$I,0),0),$E$20+$E$21))</f>
        <v/>
      </c>
      <c r="O59" s="91"/>
    </row>
    <row r="60" spans="2:15" x14ac:dyDescent="0.15">
      <c r="B60" s="90"/>
      <c r="C60" s="177"/>
      <c r="D60" s="177"/>
      <c r="E60" s="177"/>
      <c r="F60" s="177"/>
      <c r="G60" s="177"/>
      <c r="H60" s="177"/>
      <c r="J60" s="170" t="str">
        <f>IF(OR(D60="",$C60=""),"",D60*MAX(INDEX('FY 26'!$BB:$BB,MATCH('BOE Magnet'!$C60,'FY 26'!$I:$I,0),0),$E$20+$E$21))</f>
        <v/>
      </c>
      <c r="K60" s="170" t="str">
        <f>IF(OR(E60="",$C60=""),"",E60*MAX(INDEX('FY 26'!$BB:$BB,MATCH('BOE Magnet'!$C60,'FY 26'!$I:$I,0),0),$E$20+$E$21))</f>
        <v/>
      </c>
      <c r="L60" s="170" t="str">
        <f>IF(OR(F60="",$C60=""),"",F60*MAX(INDEX('FY 26'!$BB:$BB,MATCH('BOE Magnet'!$C60,'FY 26'!$I:$I,0),0),$E$20+$E$21))</f>
        <v/>
      </c>
      <c r="M60" s="170" t="str">
        <f>IF(OR(G60="",$C60=""),"",G60*MAX(INDEX('FY 26'!$BB:$BB,MATCH('BOE Magnet'!$C60,'FY 26'!$I:$I,0),0),$E$20+$E$21))</f>
        <v/>
      </c>
      <c r="N60" s="170" t="str">
        <f>IF(OR(H60="",$C60=""),"",H60*MAX(INDEX('FY 26'!$BB:$BB,MATCH('BOE Magnet'!$C60,'FY 26'!$I:$I,0),0),$E$20+$E$21))</f>
        <v/>
      </c>
      <c r="O60" s="91"/>
    </row>
    <row r="61" spans="2:15" x14ac:dyDescent="0.15">
      <c r="B61" s="90"/>
      <c r="C61" s="177"/>
      <c r="D61" s="177"/>
      <c r="E61" s="177"/>
      <c r="F61" s="177"/>
      <c r="G61" s="177"/>
      <c r="H61" s="177"/>
      <c r="J61" s="170" t="str">
        <f>IF(OR(D61="",$C61=""),"",D61*MAX(INDEX('FY 26'!$BB:$BB,MATCH('BOE Magnet'!$C61,'FY 26'!$I:$I,0),0),$E$20+$E$21))</f>
        <v/>
      </c>
      <c r="K61" s="170" t="str">
        <f>IF(OR(E61="",$C61=""),"",E61*MAX(INDEX('FY 26'!$BB:$BB,MATCH('BOE Magnet'!$C61,'FY 26'!$I:$I,0),0),$E$20+$E$21))</f>
        <v/>
      </c>
      <c r="L61" s="170" t="str">
        <f>IF(OR(F61="",$C61=""),"",F61*MAX(INDEX('FY 26'!$BB:$BB,MATCH('BOE Magnet'!$C61,'FY 26'!$I:$I,0),0),$E$20+$E$21))</f>
        <v/>
      </c>
      <c r="M61" s="170" t="str">
        <f>IF(OR(G61="",$C61=""),"",G61*MAX(INDEX('FY 26'!$BB:$BB,MATCH('BOE Magnet'!$C61,'FY 26'!$I:$I,0),0),$E$20+$E$21))</f>
        <v/>
      </c>
      <c r="N61" s="170" t="str">
        <f>IF(OR(H61="",$C61=""),"",H61*MAX(INDEX('FY 26'!$BB:$BB,MATCH('BOE Magnet'!$C61,'FY 26'!$I:$I,0),0),$E$20+$E$21))</f>
        <v/>
      </c>
      <c r="O61" s="91"/>
    </row>
    <row r="62" spans="2:15" x14ac:dyDescent="0.15">
      <c r="B62" s="90"/>
      <c r="C62" s="177"/>
      <c r="D62" s="177"/>
      <c r="E62" s="177"/>
      <c r="F62" s="177"/>
      <c r="G62" s="177"/>
      <c r="H62" s="177"/>
      <c r="J62" s="170" t="str">
        <f>IF(OR(D62="",$C62=""),"",D62*MAX(INDEX('FY 26'!$BB:$BB,MATCH('BOE Magnet'!$C62,'FY 26'!$I:$I,0),0),$E$20+$E$21))</f>
        <v/>
      </c>
      <c r="K62" s="170" t="str">
        <f>IF(OR(E62="",$C62=""),"",E62*MAX(INDEX('FY 26'!$BB:$BB,MATCH('BOE Magnet'!$C62,'FY 26'!$I:$I,0),0),$E$20+$E$21))</f>
        <v/>
      </c>
      <c r="L62" s="170" t="str">
        <f>IF(OR(F62="",$C62=""),"",F62*MAX(INDEX('FY 26'!$BB:$BB,MATCH('BOE Magnet'!$C62,'FY 26'!$I:$I,0),0),$E$20+$E$21))</f>
        <v/>
      </c>
      <c r="M62" s="170" t="str">
        <f>IF(OR(G62="",$C62=""),"",G62*MAX(INDEX('FY 26'!$BB:$BB,MATCH('BOE Magnet'!$C62,'FY 26'!$I:$I,0),0),$E$20+$E$21))</f>
        <v/>
      </c>
      <c r="N62" s="170" t="str">
        <f>IF(OR(H62="",$C62=""),"",H62*MAX(INDEX('FY 26'!$BB:$BB,MATCH('BOE Magnet'!$C62,'FY 26'!$I:$I,0),0),$E$20+$E$21))</f>
        <v/>
      </c>
      <c r="O62" s="91"/>
    </row>
    <row r="63" spans="2:15" x14ac:dyDescent="0.15">
      <c r="B63" s="90"/>
      <c r="C63" s="177"/>
      <c r="D63" s="177"/>
      <c r="E63" s="177"/>
      <c r="F63" s="177"/>
      <c r="G63" s="177"/>
      <c r="H63" s="177"/>
      <c r="J63" s="170" t="str">
        <f>IF(OR(D63="",$C63=""),"",D63*MAX(INDEX('FY 26'!$BB:$BB,MATCH('BOE Magnet'!$C63,'FY 26'!$I:$I,0),0),$E$20+$E$21))</f>
        <v/>
      </c>
      <c r="K63" s="170" t="str">
        <f>IF(OR(E63="",$C63=""),"",E63*MAX(INDEX('FY 26'!$BB:$BB,MATCH('BOE Magnet'!$C63,'FY 26'!$I:$I,0),0),$E$20+$E$21))</f>
        <v/>
      </c>
      <c r="L63" s="170" t="str">
        <f>IF(OR(F63="",$C63=""),"",F63*MAX(INDEX('FY 26'!$BB:$BB,MATCH('BOE Magnet'!$C63,'FY 26'!$I:$I,0),0),$E$20+$E$21))</f>
        <v/>
      </c>
      <c r="M63" s="170" t="str">
        <f>IF(OR(G63="",$C63=""),"",G63*MAX(INDEX('FY 26'!$BB:$BB,MATCH('BOE Magnet'!$C63,'FY 26'!$I:$I,0),0),$E$20+$E$21))</f>
        <v/>
      </c>
      <c r="N63" s="170" t="str">
        <f>IF(OR(H63="",$C63=""),"",H63*MAX(INDEX('FY 26'!$BB:$BB,MATCH('BOE Magnet'!$C63,'FY 26'!$I:$I,0),0),$E$20+$E$21))</f>
        <v/>
      </c>
      <c r="O63" s="91"/>
    </row>
    <row r="64" spans="2:15" x14ac:dyDescent="0.15">
      <c r="B64" s="90"/>
      <c r="C64" s="177"/>
      <c r="D64" s="177"/>
      <c r="E64" s="177"/>
      <c r="F64" s="177"/>
      <c r="G64" s="177"/>
      <c r="H64" s="177"/>
      <c r="J64" s="170" t="str">
        <f>IF(OR(D64="",$C64=""),"",D64*MAX(INDEX('FY 26'!$BB:$BB,MATCH('BOE Magnet'!$C64,'FY 26'!$I:$I,0),0),$E$20+$E$21))</f>
        <v/>
      </c>
      <c r="K64" s="170" t="str">
        <f>IF(OR(E64="",$C64=""),"",E64*MAX(INDEX('FY 26'!$BB:$BB,MATCH('BOE Magnet'!$C64,'FY 26'!$I:$I,0),0),$E$20+$E$21))</f>
        <v/>
      </c>
      <c r="L64" s="170" t="str">
        <f>IF(OR(F64="",$C64=""),"",F64*MAX(INDEX('FY 26'!$BB:$BB,MATCH('BOE Magnet'!$C64,'FY 26'!$I:$I,0),0),$E$20+$E$21))</f>
        <v/>
      </c>
      <c r="M64" s="170" t="str">
        <f>IF(OR(G64="",$C64=""),"",G64*MAX(INDEX('FY 26'!$BB:$BB,MATCH('BOE Magnet'!$C64,'FY 26'!$I:$I,0),0),$E$20+$E$21))</f>
        <v/>
      </c>
      <c r="N64" s="170" t="str">
        <f>IF(OR(H64="",$C64=""),"",H64*MAX(INDEX('FY 26'!$BB:$BB,MATCH('BOE Magnet'!$C64,'FY 26'!$I:$I,0),0),$E$20+$E$21))</f>
        <v/>
      </c>
      <c r="O64" s="91"/>
    </row>
    <row r="65" spans="2:15" x14ac:dyDescent="0.15">
      <c r="B65" s="90"/>
      <c r="C65" s="177"/>
      <c r="D65" s="177"/>
      <c r="E65" s="177"/>
      <c r="F65" s="177"/>
      <c r="G65" s="177"/>
      <c r="H65" s="177"/>
      <c r="J65" s="170" t="str">
        <f>IF(OR(D65="",$C65=""),"",D65*MAX(INDEX('FY 26'!$BB:$BB,MATCH('BOE Magnet'!$C65,'FY 26'!$I:$I,0),0),$E$20+$E$21))</f>
        <v/>
      </c>
      <c r="K65" s="170" t="str">
        <f>IF(OR(E65="",$C65=""),"",E65*MAX(INDEX('FY 26'!$BB:$BB,MATCH('BOE Magnet'!$C65,'FY 26'!$I:$I,0),0),$E$20+$E$21))</f>
        <v/>
      </c>
      <c r="L65" s="170" t="str">
        <f>IF(OR(F65="",$C65=""),"",F65*MAX(INDEX('FY 26'!$BB:$BB,MATCH('BOE Magnet'!$C65,'FY 26'!$I:$I,0),0),$E$20+$E$21))</f>
        <v/>
      </c>
      <c r="M65" s="170" t="str">
        <f>IF(OR(G65="",$C65=""),"",G65*MAX(INDEX('FY 26'!$BB:$BB,MATCH('BOE Magnet'!$C65,'FY 26'!$I:$I,0),0),$E$20+$E$21))</f>
        <v/>
      </c>
      <c r="N65" s="170" t="str">
        <f>IF(OR(H65="",$C65=""),"",H65*MAX(INDEX('FY 26'!$BB:$BB,MATCH('BOE Magnet'!$C65,'FY 26'!$I:$I,0),0),$E$20+$E$21))</f>
        <v/>
      </c>
      <c r="O65" s="91"/>
    </row>
    <row r="66" spans="2:15" x14ac:dyDescent="0.15">
      <c r="B66" s="90"/>
      <c r="C66" s="177"/>
      <c r="D66" s="177"/>
      <c r="E66" s="177"/>
      <c r="F66" s="177"/>
      <c r="G66" s="177"/>
      <c r="H66" s="177"/>
      <c r="J66" s="170" t="str">
        <f>IF(OR(D66="",$C66=""),"",D66*MAX(INDEX('FY 26'!$BB:$BB,MATCH('BOE Magnet'!$C66,'FY 26'!$I:$I,0),0),$E$20+$E$21))</f>
        <v/>
      </c>
      <c r="K66" s="170" t="str">
        <f>IF(OR(E66="",$C66=""),"",E66*MAX(INDEX('FY 26'!$BB:$BB,MATCH('BOE Magnet'!$C66,'FY 26'!$I:$I,0),0),$E$20+$E$21))</f>
        <v/>
      </c>
      <c r="L66" s="170" t="str">
        <f>IF(OR(F66="",$C66=""),"",F66*MAX(INDEX('FY 26'!$BB:$BB,MATCH('BOE Magnet'!$C66,'FY 26'!$I:$I,0),0),$E$20+$E$21))</f>
        <v/>
      </c>
      <c r="M66" s="170" t="str">
        <f>IF(OR(G66="",$C66=""),"",G66*MAX(INDEX('FY 26'!$BB:$BB,MATCH('BOE Magnet'!$C66,'FY 26'!$I:$I,0),0),$E$20+$E$21))</f>
        <v/>
      </c>
      <c r="N66" s="170" t="str">
        <f>IF(OR(H66="",$C66=""),"",H66*MAX(INDEX('FY 26'!$BB:$BB,MATCH('BOE Magnet'!$C66,'FY 26'!$I:$I,0),0),$E$20+$E$21))</f>
        <v/>
      </c>
      <c r="O66" s="91"/>
    </row>
    <row r="67" spans="2:15" x14ac:dyDescent="0.15">
      <c r="B67" s="90"/>
      <c r="C67" s="177"/>
      <c r="D67" s="177"/>
      <c r="E67" s="177"/>
      <c r="F67" s="177"/>
      <c r="G67" s="177"/>
      <c r="H67" s="177"/>
      <c r="J67" s="170" t="str">
        <f>IF(OR(D67="",$C67=""),"",D67*MAX(INDEX('FY 26'!$BB:$BB,MATCH('BOE Magnet'!$C67,'FY 26'!$I:$I,0),0),$E$20+$E$21))</f>
        <v/>
      </c>
      <c r="K67" s="170" t="str">
        <f>IF(OR(E67="",$C67=""),"",E67*MAX(INDEX('FY 26'!$BB:$BB,MATCH('BOE Magnet'!$C67,'FY 26'!$I:$I,0),0),$E$20+$E$21))</f>
        <v/>
      </c>
      <c r="L67" s="170" t="str">
        <f>IF(OR(F67="",$C67=""),"",F67*MAX(INDEX('FY 26'!$BB:$BB,MATCH('BOE Magnet'!$C67,'FY 26'!$I:$I,0),0),$E$20+$E$21))</f>
        <v/>
      </c>
      <c r="M67" s="170" t="str">
        <f>IF(OR(G67="",$C67=""),"",G67*MAX(INDEX('FY 26'!$BB:$BB,MATCH('BOE Magnet'!$C67,'FY 26'!$I:$I,0),0),$E$20+$E$21))</f>
        <v/>
      </c>
      <c r="N67" s="170" t="str">
        <f>IF(OR(H67="",$C67=""),"",H67*MAX(INDEX('FY 26'!$BB:$BB,MATCH('BOE Magnet'!$C67,'FY 26'!$I:$I,0),0),$E$20+$E$21))</f>
        <v/>
      </c>
      <c r="O67" s="91"/>
    </row>
    <row r="68" spans="2:15" x14ac:dyDescent="0.15">
      <c r="B68" s="90"/>
      <c r="C68" s="177"/>
      <c r="D68" s="177"/>
      <c r="E68" s="177"/>
      <c r="F68" s="177"/>
      <c r="G68" s="177"/>
      <c r="H68" s="177"/>
      <c r="J68" s="170" t="str">
        <f>IF(OR(D68="",$C68=""),"",D68*MAX(INDEX('FY 26'!$BB:$BB,MATCH('BOE Magnet'!$C68,'FY 26'!$I:$I,0),0),$E$20+$E$21))</f>
        <v/>
      </c>
      <c r="K68" s="170" t="str">
        <f>IF(OR(E68="",$C68=""),"",E68*MAX(INDEX('FY 26'!$BB:$BB,MATCH('BOE Magnet'!$C68,'FY 26'!$I:$I,0),0),$E$20+$E$21))</f>
        <v/>
      </c>
      <c r="L68" s="170" t="str">
        <f>IF(OR(F68="",$C68=""),"",F68*MAX(INDEX('FY 26'!$BB:$BB,MATCH('BOE Magnet'!$C68,'FY 26'!$I:$I,0),0),$E$20+$E$21))</f>
        <v/>
      </c>
      <c r="M68" s="170" t="str">
        <f>IF(OR(G68="",$C68=""),"",G68*MAX(INDEX('FY 26'!$BB:$BB,MATCH('BOE Magnet'!$C68,'FY 26'!$I:$I,0),0),$E$20+$E$21))</f>
        <v/>
      </c>
      <c r="N68" s="170" t="str">
        <f>IF(OR(H68="",$C68=""),"",H68*MAX(INDEX('FY 26'!$BB:$BB,MATCH('BOE Magnet'!$C68,'FY 26'!$I:$I,0),0),$E$20+$E$21))</f>
        <v/>
      </c>
      <c r="O68" s="91"/>
    </row>
    <row r="69" spans="2:15" x14ac:dyDescent="0.15">
      <c r="B69" s="90"/>
      <c r="C69" s="177"/>
      <c r="D69" s="177"/>
      <c r="E69" s="177"/>
      <c r="F69" s="177"/>
      <c r="G69" s="177"/>
      <c r="H69" s="177"/>
      <c r="J69" s="170" t="str">
        <f>IF(OR(D69="",$C69=""),"",D69*MAX(INDEX('FY 26'!$BB:$BB,MATCH('BOE Magnet'!$C69,'FY 26'!$I:$I,0),0),$E$20+$E$21))</f>
        <v/>
      </c>
      <c r="K69" s="170" t="str">
        <f>IF(OR(E69="",$C69=""),"",E69*MAX(INDEX('FY 26'!$BB:$BB,MATCH('BOE Magnet'!$C69,'FY 26'!$I:$I,0),0),$E$20+$E$21))</f>
        <v/>
      </c>
      <c r="L69" s="170" t="str">
        <f>IF(OR(F69="",$C69=""),"",F69*MAX(INDEX('FY 26'!$BB:$BB,MATCH('BOE Magnet'!$C69,'FY 26'!$I:$I,0),0),$E$20+$E$21))</f>
        <v/>
      </c>
      <c r="M69" s="170" t="str">
        <f>IF(OR(G69="",$C69=""),"",G69*MAX(INDEX('FY 26'!$BB:$BB,MATCH('BOE Magnet'!$C69,'FY 26'!$I:$I,0),0),$E$20+$E$21))</f>
        <v/>
      </c>
      <c r="N69" s="170" t="str">
        <f>IF(OR(H69="",$C69=""),"",H69*MAX(INDEX('FY 26'!$BB:$BB,MATCH('BOE Magnet'!$C69,'FY 26'!$I:$I,0),0),$E$20+$E$21))</f>
        <v/>
      </c>
      <c r="O69" s="91"/>
    </row>
    <row r="70" spans="2:15" x14ac:dyDescent="0.15">
      <c r="B70" s="90"/>
      <c r="C70" s="177"/>
      <c r="D70" s="177"/>
      <c r="E70" s="177"/>
      <c r="F70" s="177"/>
      <c r="G70" s="177"/>
      <c r="H70" s="177"/>
      <c r="J70" s="170" t="str">
        <f>IF(OR(D70="",$C70=""),"",D70*MAX(INDEX('FY 26'!$BB:$BB,MATCH('BOE Magnet'!$C70,'FY 26'!$I:$I,0),0),$E$20+$E$21))</f>
        <v/>
      </c>
      <c r="K70" s="170" t="str">
        <f>IF(OR(E70="",$C70=""),"",E70*MAX(INDEX('FY 26'!$BB:$BB,MATCH('BOE Magnet'!$C70,'FY 26'!$I:$I,0),0),$E$20+$E$21))</f>
        <v/>
      </c>
      <c r="L70" s="170" t="str">
        <f>IF(OR(F70="",$C70=""),"",F70*MAX(INDEX('FY 26'!$BB:$BB,MATCH('BOE Magnet'!$C70,'FY 26'!$I:$I,0),0),$E$20+$E$21))</f>
        <v/>
      </c>
      <c r="M70" s="170" t="str">
        <f>IF(OR(G70="",$C70=""),"",G70*MAX(INDEX('FY 26'!$BB:$BB,MATCH('BOE Magnet'!$C70,'FY 26'!$I:$I,0),0),$E$20+$E$21))</f>
        <v/>
      </c>
      <c r="N70" s="170" t="str">
        <f>IF(OR(H70="",$C70=""),"",H70*MAX(INDEX('FY 26'!$BB:$BB,MATCH('BOE Magnet'!$C70,'FY 26'!$I:$I,0),0),$E$20+$E$21))</f>
        <v/>
      </c>
      <c r="O70" s="91"/>
    </row>
    <row r="71" spans="2:15" x14ac:dyDescent="0.15">
      <c r="B71" s="90"/>
      <c r="C71" s="118"/>
      <c r="D71" s="171"/>
      <c r="E71" s="171"/>
      <c r="F71" s="171"/>
      <c r="G71" s="171"/>
      <c r="H71" s="171"/>
      <c r="J71" s="171"/>
      <c r="K71" s="171"/>
      <c r="L71" s="171"/>
      <c r="M71" s="171"/>
      <c r="N71" s="171"/>
      <c r="O71" s="91"/>
    </row>
    <row r="72" spans="2:15" x14ac:dyDescent="0.15">
      <c r="B72" s="90"/>
      <c r="C72" s="99" t="s">
        <v>81</v>
      </c>
      <c r="D72" s="172">
        <f>SUM(D41:D70)</f>
        <v>0</v>
      </c>
      <c r="E72" s="172">
        <f>SUM(E41:E70)</f>
        <v>0</v>
      </c>
      <c r="F72" s="172">
        <f>SUM(F41:F70)</f>
        <v>0</v>
      </c>
      <c r="G72" s="172">
        <f>SUM(G41:G70)</f>
        <v>0</v>
      </c>
      <c r="H72" s="172">
        <f>SUM(H41:H70)</f>
        <v>0</v>
      </c>
      <c r="I72" s="95"/>
      <c r="J72" s="172">
        <f>SUM(J41:J70)</f>
        <v>0</v>
      </c>
      <c r="K72" s="172">
        <f>SUM(K41:K70)</f>
        <v>0</v>
      </c>
      <c r="L72" s="172">
        <f>SUM(L41:L70)</f>
        <v>0</v>
      </c>
      <c r="M72" s="172">
        <f>SUM(M41:M70)</f>
        <v>0</v>
      </c>
      <c r="N72" s="172">
        <f>SUM(N41:N70)</f>
        <v>0</v>
      </c>
      <c r="O72" s="91"/>
    </row>
    <row r="73" spans="2:15" x14ac:dyDescent="0.15">
      <c r="B73" s="90"/>
      <c r="C73" s="118"/>
      <c r="D73" s="171"/>
      <c r="E73" s="171"/>
      <c r="F73" s="171"/>
      <c r="G73" s="171"/>
      <c r="H73" s="171"/>
      <c r="J73" s="171"/>
      <c r="K73" s="171"/>
      <c r="L73" s="171"/>
      <c r="M73" s="171"/>
      <c r="N73" s="171"/>
      <c r="O73" s="91"/>
    </row>
    <row r="74" spans="2:15" x14ac:dyDescent="0.15">
      <c r="B74" s="90"/>
      <c r="C74" s="118"/>
      <c r="D74" s="171"/>
      <c r="E74" s="171"/>
      <c r="F74" s="171"/>
      <c r="G74" s="171"/>
      <c r="H74" s="171"/>
      <c r="J74" s="171"/>
      <c r="K74" s="171"/>
      <c r="L74" s="171"/>
      <c r="M74" s="171"/>
      <c r="N74" s="171"/>
      <c r="O74" s="91"/>
    </row>
    <row r="75" spans="2:15" x14ac:dyDescent="0.15">
      <c r="B75" s="90"/>
      <c r="C75" s="218" t="s">
        <v>451</v>
      </c>
      <c r="D75" s="218"/>
      <c r="E75" s="218"/>
      <c r="F75" s="218"/>
      <c r="G75" s="218"/>
      <c r="H75" s="218"/>
      <c r="I75" s="218"/>
      <c r="J75" s="218"/>
      <c r="K75" s="218"/>
      <c r="L75" s="218"/>
      <c r="M75" s="218"/>
      <c r="N75" s="218"/>
      <c r="O75" s="91"/>
    </row>
    <row r="76" spans="2:15" x14ac:dyDescent="0.15">
      <c r="B76" s="90"/>
      <c r="C76" s="218"/>
      <c r="D76" s="218"/>
      <c r="E76" s="218"/>
      <c r="F76" s="218"/>
      <c r="G76" s="218"/>
      <c r="H76" s="218"/>
      <c r="I76" s="218"/>
      <c r="J76" s="218"/>
      <c r="K76" s="218"/>
      <c r="L76" s="218"/>
      <c r="M76" s="218"/>
      <c r="N76" s="218"/>
      <c r="O76" s="91"/>
    </row>
    <row r="77" spans="2:15" x14ac:dyDescent="0.15">
      <c r="B77" s="90"/>
      <c r="C77" s="218"/>
      <c r="D77" s="218"/>
      <c r="E77" s="218"/>
      <c r="F77" s="218"/>
      <c r="G77" s="218"/>
      <c r="H77" s="218"/>
      <c r="I77" s="218"/>
      <c r="J77" s="218"/>
      <c r="K77" s="218"/>
      <c r="L77" s="218"/>
      <c r="M77" s="218"/>
      <c r="N77" s="218"/>
      <c r="O77" s="91"/>
    </row>
    <row r="78" spans="2:15" x14ac:dyDescent="0.15">
      <c r="B78" s="90"/>
      <c r="C78" s="218"/>
      <c r="D78" s="218"/>
      <c r="E78" s="218"/>
      <c r="F78" s="218"/>
      <c r="G78" s="218"/>
      <c r="H78" s="218"/>
      <c r="I78" s="218"/>
      <c r="J78" s="218"/>
      <c r="K78" s="218"/>
      <c r="L78" s="218"/>
      <c r="M78" s="218"/>
      <c r="N78" s="218"/>
      <c r="O78" s="91"/>
    </row>
    <row r="79" spans="2:15" x14ac:dyDescent="0.15">
      <c r="B79" s="90"/>
      <c r="C79" s="151"/>
      <c r="D79" s="151"/>
      <c r="E79" s="151"/>
      <c r="F79" s="151"/>
      <c r="G79" s="151"/>
      <c r="H79" s="151"/>
      <c r="I79" s="151"/>
      <c r="J79" s="151"/>
      <c r="K79" s="151"/>
      <c r="L79" s="151"/>
      <c r="M79" s="151"/>
      <c r="N79" s="151"/>
      <c r="O79" s="91"/>
    </row>
    <row r="80" spans="2:15" x14ac:dyDescent="0.15">
      <c r="B80" s="90"/>
      <c r="C80" s="118"/>
      <c r="D80" s="171"/>
      <c r="E80" s="171"/>
      <c r="F80" s="171"/>
      <c r="G80" s="171"/>
      <c r="H80" s="171"/>
      <c r="I80" s="171"/>
      <c r="J80" s="171"/>
      <c r="K80" s="171"/>
      <c r="L80" s="171"/>
      <c r="M80" s="171"/>
      <c r="N80" s="171"/>
      <c r="O80" s="91"/>
    </row>
    <row r="81" spans="2:15" x14ac:dyDescent="0.15">
      <c r="B81" s="86"/>
      <c r="C81" s="109"/>
      <c r="D81" s="173"/>
      <c r="E81" s="173"/>
      <c r="F81" s="173"/>
      <c r="G81" s="173"/>
      <c r="H81" s="173"/>
      <c r="I81" s="173"/>
      <c r="J81" s="173"/>
      <c r="K81" s="173"/>
      <c r="L81" s="173"/>
      <c r="M81" s="173"/>
      <c r="N81" s="173"/>
      <c r="O81" s="88"/>
    </row>
    <row r="82" spans="2:15" ht="16" x14ac:dyDescent="0.15">
      <c r="B82" s="90"/>
      <c r="C82" s="188" t="s">
        <v>394</v>
      </c>
      <c r="D82" s="188"/>
      <c r="E82" s="188"/>
      <c r="F82" s="188"/>
      <c r="G82" s="188"/>
      <c r="H82" s="188"/>
      <c r="I82" s="188"/>
      <c r="J82" s="188"/>
      <c r="K82" s="188"/>
      <c r="L82" s="188"/>
      <c r="M82" s="188"/>
      <c r="N82" s="188"/>
      <c r="O82" s="91"/>
    </row>
    <row r="83" spans="2:15" x14ac:dyDescent="0.15">
      <c r="B83" s="90"/>
      <c r="C83" s="189" t="s">
        <v>447</v>
      </c>
      <c r="D83" s="189"/>
      <c r="E83" s="189"/>
      <c r="F83" s="189"/>
      <c r="G83" s="189"/>
      <c r="H83" s="189"/>
      <c r="I83" s="189"/>
      <c r="J83" s="189"/>
      <c r="K83" s="189"/>
      <c r="L83" s="189"/>
      <c r="M83" s="189"/>
      <c r="N83" s="189"/>
      <c r="O83" s="91"/>
    </row>
    <row r="84" spans="2:15" x14ac:dyDescent="0.15">
      <c r="B84" s="90"/>
      <c r="C84" s="189"/>
      <c r="D84" s="189"/>
      <c r="E84" s="189"/>
      <c r="F84" s="189"/>
      <c r="G84" s="189"/>
      <c r="H84" s="189"/>
      <c r="I84" s="189"/>
      <c r="J84" s="189"/>
      <c r="K84" s="189"/>
      <c r="L84" s="189"/>
      <c r="M84" s="189"/>
      <c r="N84" s="189"/>
      <c r="O84" s="91"/>
    </row>
    <row r="85" spans="2:15" x14ac:dyDescent="0.15">
      <c r="B85" s="90"/>
      <c r="C85" s="189"/>
      <c r="D85" s="189"/>
      <c r="E85" s="189"/>
      <c r="F85" s="189"/>
      <c r="G85" s="189"/>
      <c r="H85" s="189"/>
      <c r="I85" s="189"/>
      <c r="J85" s="189"/>
      <c r="K85" s="189"/>
      <c r="L85" s="189"/>
      <c r="M85" s="189"/>
      <c r="N85" s="189"/>
      <c r="O85" s="91"/>
    </row>
    <row r="86" spans="2:15" x14ac:dyDescent="0.15">
      <c r="B86" s="90"/>
      <c r="C86" s="104"/>
      <c r="D86" s="174"/>
      <c r="E86" s="174"/>
      <c r="F86" s="174"/>
      <c r="G86" s="174"/>
      <c r="H86" s="174"/>
      <c r="I86" s="174"/>
      <c r="J86" s="174"/>
      <c r="K86" s="174"/>
      <c r="L86" s="174"/>
      <c r="M86" s="174"/>
      <c r="N86" s="174"/>
      <c r="O86" s="91"/>
    </row>
    <row r="87" spans="2:15" x14ac:dyDescent="0.15">
      <c r="B87" s="90"/>
      <c r="C87" s="111"/>
      <c r="D87" s="111">
        <v>2026</v>
      </c>
      <c r="E87" s="111">
        <v>2027</v>
      </c>
      <c r="F87" s="111">
        <v>2028</v>
      </c>
      <c r="G87" s="111">
        <v>2029</v>
      </c>
      <c r="H87" s="111">
        <v>2030</v>
      </c>
      <c r="O87" s="91"/>
    </row>
    <row r="88" spans="2:15" x14ac:dyDescent="0.15">
      <c r="B88" s="90"/>
      <c r="C88" s="99" t="s">
        <v>362</v>
      </c>
      <c r="D88" s="167">
        <v>0.42</v>
      </c>
      <c r="E88" s="167">
        <v>0.42</v>
      </c>
      <c r="F88" s="167">
        <v>0.42</v>
      </c>
      <c r="G88" s="167">
        <v>0.42</v>
      </c>
      <c r="H88" s="167">
        <v>0.42</v>
      </c>
      <c r="O88" s="91"/>
    </row>
    <row r="89" spans="2:15" x14ac:dyDescent="0.15">
      <c r="B89" s="90"/>
      <c r="C89" s="101" t="s">
        <v>363</v>
      </c>
      <c r="D89" s="167">
        <v>0.58000000000000007</v>
      </c>
      <c r="E89" s="167">
        <v>0.58000000000000007</v>
      </c>
      <c r="F89" s="167">
        <v>0.58000000000000007</v>
      </c>
      <c r="G89" s="167">
        <v>0.58000000000000007</v>
      </c>
      <c r="H89" s="167">
        <v>0.58000000000000007</v>
      </c>
      <c r="O89" s="91"/>
    </row>
    <row r="90" spans="2:15" x14ac:dyDescent="0.15">
      <c r="B90" s="90"/>
      <c r="C90" s="104"/>
      <c r="D90" s="95"/>
      <c r="E90" s="95"/>
      <c r="F90" s="95"/>
      <c r="G90" s="95"/>
      <c r="H90" s="95"/>
      <c r="J90" s="95"/>
      <c r="K90" s="95"/>
      <c r="L90" s="95"/>
      <c r="M90" s="95"/>
      <c r="N90" s="95"/>
      <c r="O90" s="91"/>
    </row>
    <row r="91" spans="2:15" x14ac:dyDescent="0.15">
      <c r="B91" s="105"/>
      <c r="C91" s="106"/>
      <c r="D91" s="107"/>
      <c r="E91" s="107"/>
      <c r="F91" s="107"/>
      <c r="G91" s="107"/>
      <c r="H91" s="107"/>
      <c r="I91" s="107"/>
      <c r="J91" s="107"/>
      <c r="K91" s="107"/>
      <c r="L91" s="107"/>
      <c r="M91" s="107"/>
      <c r="N91" s="107"/>
      <c r="O91" s="108"/>
    </row>
    <row r="92" spans="2:15" x14ac:dyDescent="0.15">
      <c r="B92" s="90"/>
      <c r="C92" s="104"/>
      <c r="D92" s="95"/>
      <c r="E92" s="95"/>
      <c r="F92" s="95"/>
      <c r="G92" s="95"/>
      <c r="H92" s="95"/>
      <c r="I92" s="95"/>
      <c r="J92" s="95"/>
      <c r="K92" s="95"/>
      <c r="L92" s="95"/>
      <c r="M92" s="95"/>
      <c r="N92" s="95"/>
      <c r="O92" s="91"/>
    </row>
    <row r="93" spans="2:15" ht="16" x14ac:dyDescent="0.15">
      <c r="B93" s="90"/>
      <c r="C93" s="188" t="s">
        <v>395</v>
      </c>
      <c r="D93" s="188"/>
      <c r="E93" s="188"/>
      <c r="F93" s="188"/>
      <c r="G93" s="188"/>
      <c r="H93" s="188"/>
      <c r="I93" s="188"/>
      <c r="J93" s="188"/>
      <c r="K93" s="188"/>
      <c r="L93" s="188"/>
      <c r="M93" s="188"/>
      <c r="N93" s="188"/>
      <c r="O93" s="91"/>
    </row>
    <row r="94" spans="2:15" ht="15" customHeight="1" x14ac:dyDescent="0.15">
      <c r="B94" s="90"/>
      <c r="C94" s="191" t="s">
        <v>364</v>
      </c>
      <c r="D94" s="192"/>
      <c r="E94" s="192"/>
      <c r="F94" s="192"/>
      <c r="G94" s="192"/>
      <c r="H94" s="192"/>
      <c r="I94" s="192"/>
      <c r="J94" s="192"/>
      <c r="K94" s="192"/>
      <c r="L94" s="192"/>
      <c r="M94" s="192"/>
      <c r="N94" s="193"/>
      <c r="O94" s="91"/>
    </row>
    <row r="95" spans="2:15" ht="13.25" customHeight="1" x14ac:dyDescent="0.15">
      <c r="B95" s="90"/>
      <c r="C95" s="196"/>
      <c r="D95" s="197"/>
      <c r="E95" s="197"/>
      <c r="F95" s="197"/>
      <c r="G95" s="197"/>
      <c r="H95" s="197"/>
      <c r="I95" s="197"/>
      <c r="J95" s="197"/>
      <c r="K95" s="197"/>
      <c r="L95" s="197"/>
      <c r="M95" s="197"/>
      <c r="N95" s="198"/>
      <c r="O95" s="91"/>
    </row>
    <row r="96" spans="2:15" x14ac:dyDescent="0.15">
      <c r="B96" s="90"/>
      <c r="C96" s="104"/>
      <c r="D96" s="95"/>
      <c r="E96" s="95"/>
      <c r="F96" s="95"/>
      <c r="G96" s="95"/>
      <c r="H96" s="95"/>
      <c r="J96" s="95"/>
      <c r="K96" s="95"/>
      <c r="L96" s="95"/>
      <c r="M96" s="95"/>
      <c r="N96" s="95"/>
      <c r="O96" s="91"/>
    </row>
    <row r="97" spans="2:15" x14ac:dyDescent="0.15">
      <c r="B97" s="90"/>
      <c r="C97" s="126"/>
      <c r="D97" s="126">
        <v>2026</v>
      </c>
      <c r="E97" s="126">
        <v>2027</v>
      </c>
      <c r="F97" s="126">
        <v>2028</v>
      </c>
      <c r="G97" s="126">
        <v>2029</v>
      </c>
      <c r="H97" s="126">
        <v>2030</v>
      </c>
      <c r="O97" s="91"/>
    </row>
    <row r="98" spans="2:15" ht="19" customHeight="1" x14ac:dyDescent="0.15">
      <c r="B98" s="90"/>
      <c r="C98" s="101" t="s">
        <v>387</v>
      </c>
      <c r="D98" s="170" t="str">
        <f>IF(OR($E$19="",$E$20="",$E$21=""),"",((((J72+(D34*$E$19))-((D72*$E$20)+($E$19*D34)))*D88)+((D72*$E$20)+($E$19*D34))))</f>
        <v/>
      </c>
      <c r="E98" s="170" t="str">
        <f>IF(OR($E$19="",$E$20="",$E$21=""),"",((((K72+(E34*$E$19))-((E72*$E$20)+($E$19*E34)))*E88)+((E72*$E$20)+($E$19*E34))))</f>
        <v/>
      </c>
      <c r="F98" s="170" t="str">
        <f>IF(OR($E$19="",$E$20="",$E$21=""),"",((((L72+(F34*$E$19))-((F72*$E$20)+($E$19*F34)))*F88)+((F72*$E$20)+($E$19*F34))))</f>
        <v/>
      </c>
      <c r="G98" s="170" t="str">
        <f>IF(OR($E$19="",$E$20="",$E$21=""),"",((((M72+(G34*$E$19))-((G72*$E$20)+($E$19*G34)))*G88)+((G72*$E$20)+($E$19*G34))))</f>
        <v/>
      </c>
      <c r="H98" s="170" t="str">
        <f>IF(OR($E$19="",$E$20="",$E$21=""),"",((((N72+(H34*$E$19))-((H72*$E$20)+($E$19*H34)))*H88)+((H72*$E$20)+($E$19*H34))))</f>
        <v/>
      </c>
      <c r="O98" s="91"/>
    </row>
    <row r="99" spans="2:15" x14ac:dyDescent="0.15">
      <c r="B99" s="90"/>
      <c r="C99" s="104"/>
      <c r="D99" s="95"/>
      <c r="E99" s="95"/>
      <c r="F99" s="95"/>
      <c r="G99" s="95"/>
      <c r="H99" s="95"/>
      <c r="I99" s="95"/>
      <c r="O99" s="91"/>
    </row>
    <row r="100" spans="2:15" ht="19" customHeight="1" x14ac:dyDescent="0.15">
      <c r="B100" s="90"/>
      <c r="C100" s="99" t="s">
        <v>365</v>
      </c>
      <c r="D100" s="172">
        <f>$E$21*D72*D89</f>
        <v>0</v>
      </c>
      <c r="E100" s="172">
        <f>$E$21*E72*E89</f>
        <v>0</v>
      </c>
      <c r="F100" s="172">
        <f>$E$21*F72*F89</f>
        <v>0</v>
      </c>
      <c r="G100" s="172">
        <f>$E$21*G72*G89</f>
        <v>0</v>
      </c>
      <c r="H100" s="172">
        <f>$E$21*H72*H89</f>
        <v>0</v>
      </c>
      <c r="I100" s="95"/>
      <c r="O100" s="91"/>
    </row>
    <row r="101" spans="2:15" x14ac:dyDescent="0.15">
      <c r="B101" s="90"/>
      <c r="I101" s="95"/>
      <c r="O101" s="91"/>
    </row>
    <row r="102" spans="2:15" ht="19" customHeight="1" x14ac:dyDescent="0.15">
      <c r="B102" s="90"/>
      <c r="C102" s="99" t="s">
        <v>366</v>
      </c>
      <c r="D102" s="175">
        <f>IFERROR(D98+D100, 0)</f>
        <v>0</v>
      </c>
      <c r="E102" s="175">
        <f t="shared" ref="E102:H102" si="1">IFERROR(E98+E100, 0)</f>
        <v>0</v>
      </c>
      <c r="F102" s="175">
        <f t="shared" si="1"/>
        <v>0</v>
      </c>
      <c r="G102" s="175">
        <f t="shared" si="1"/>
        <v>0</v>
      </c>
      <c r="H102" s="175">
        <f t="shared" si="1"/>
        <v>0</v>
      </c>
      <c r="I102" s="95"/>
      <c r="O102" s="91"/>
    </row>
    <row r="103" spans="2:15" x14ac:dyDescent="0.15">
      <c r="B103" s="90"/>
      <c r="I103" s="95"/>
      <c r="O103" s="91"/>
    </row>
    <row r="104" spans="2:15" x14ac:dyDescent="0.15">
      <c r="B104" s="90"/>
      <c r="C104" s="131"/>
      <c r="I104" s="95"/>
      <c r="O104" s="91"/>
    </row>
    <row r="105" spans="2:15" x14ac:dyDescent="0.15">
      <c r="B105" s="105"/>
      <c r="C105" s="132"/>
      <c r="D105" s="132"/>
      <c r="E105" s="132"/>
      <c r="F105" s="132"/>
      <c r="G105" s="132"/>
      <c r="H105" s="132"/>
      <c r="I105" s="132"/>
      <c r="J105" s="132"/>
      <c r="K105" s="132"/>
      <c r="L105" s="132"/>
      <c r="M105" s="132"/>
      <c r="N105" s="132"/>
      <c r="O105" s="108"/>
    </row>
  </sheetData>
  <sheetProtection algorithmName="SHA-512" hashValue="DzVvpKQNZARRYXxI8RQQ13wOmTtswV4cyid9whkMKpP0tg1BkYk2BtP6/N42Q03qku8wqV0ubBfsIefLyfYNlQ==" saltValue="Tkq18MsRfdIbHZ8/juD7Hg==" spinCount="100000" sheet="1" objects="1" scenarios="1" formatColumns="0" selectLockedCells="1"/>
  <protectedRanges>
    <protectedRange algorithmName="SHA-512" hashValue="fg0j6KgjXDxEnvQ9p47okuq/fLFJg7E54/kxSknCd2JOHUFbLa8+BYNO3ExWSrOf11UZ44dLLUdyVSWGKze8Rg==" saltValue="zckpVKQSCK0CQCzxsAz5lg==" spinCount="100000" sqref="D88:H89" name="Range4"/>
    <protectedRange algorithmName="SHA-512" hashValue="qn7n1Ckv/dnr2mTEzt2kws1JOOoggQjAUVgJ+MU8mZ0dXnaa16CGo2XdIvmuH/Cu9oCXCacwBssAdIzmcf6Xdw==" saltValue="RhRHzIqq40oXrBsCTXn6NA==" spinCount="100000" sqref="C41:H70" name="Range3"/>
    <protectedRange algorithmName="SHA-512" hashValue="uHJsRxt+G4qVgvJbutdoSHM77sVoa9UZicobINyIhOjib9KknsrjJ/Ne4MZO/a4QsvGBXFeDMJxoig+gr3ouLA==" saltValue="tGeHs/KcP/bDtA5ZvJFCXQ==" spinCount="100000" sqref="D34:H34" name="Range2"/>
    <protectedRange algorithmName="SHA-512" hashValue="zT7shWd9ZJJ27PyE3PjIODZAJwaxf10aOIvOfJtNmhnc4mrxXB+FoIDF6YEnaOf6mkfPHD9Y12TLR1YQ58IJ8w==" saltValue="gZCxK2ftrPAMh8/730cJ8w==" spinCount="100000" sqref="E19:E21" name="Range1"/>
  </protectedRanges>
  <mergeCells count="22">
    <mergeCell ref="C94:N95"/>
    <mergeCell ref="C37:N37"/>
    <mergeCell ref="C75:N78"/>
    <mergeCell ref="C18:E18"/>
    <mergeCell ref="D39:H39"/>
    <mergeCell ref="J39:N39"/>
    <mergeCell ref="C21:D21"/>
    <mergeCell ref="C19:D19"/>
    <mergeCell ref="C20:D20"/>
    <mergeCell ref="C30:N30"/>
    <mergeCell ref="D32:H32"/>
    <mergeCell ref="J32:N32"/>
    <mergeCell ref="C25:N25"/>
    <mergeCell ref="C26:N28"/>
    <mergeCell ref="C82:N82"/>
    <mergeCell ref="C83:N85"/>
    <mergeCell ref="C93:N93"/>
    <mergeCell ref="C4:N4"/>
    <mergeCell ref="C10:N11"/>
    <mergeCell ref="C14:N14"/>
    <mergeCell ref="C15:N16"/>
    <mergeCell ref="C6:N9"/>
  </mergeCells>
  <pageMargins left="0.7" right="0.7" top="0.75" bottom="0.75" header="0.3" footer="0.3"/>
  <pageSetup orientation="portrait" horizontalDpi="300" verticalDpi="300" r:id="rId1"/>
  <ignoredErrors>
    <ignoredError sqref="D72:H72"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'Town Names'!$A$1:$A$169</xm:f>
          </x14:formula1>
          <xm:sqref>C41:C70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169"/>
  <sheetViews>
    <sheetView topLeftCell="A145" workbookViewId="0">
      <selection activeCell="C8" sqref="C8"/>
    </sheetView>
  </sheetViews>
  <sheetFormatPr baseColWidth="10" defaultColWidth="8.83203125" defaultRowHeight="15" x14ac:dyDescent="0.2"/>
  <sheetData>
    <row r="1" spans="1:1" x14ac:dyDescent="0.2">
      <c r="A1" s="2" t="s">
        <v>170</v>
      </c>
    </row>
    <row r="2" spans="1:1" x14ac:dyDescent="0.2">
      <c r="A2" s="2" t="s">
        <v>172</v>
      </c>
    </row>
    <row r="3" spans="1:1" x14ac:dyDescent="0.2">
      <c r="A3" s="2" t="s">
        <v>174</v>
      </c>
    </row>
    <row r="4" spans="1:1" x14ac:dyDescent="0.2">
      <c r="A4" s="2" t="s">
        <v>176</v>
      </c>
    </row>
    <row r="5" spans="1:1" x14ac:dyDescent="0.2">
      <c r="A5" s="2" t="s">
        <v>177</v>
      </c>
    </row>
    <row r="6" spans="1:1" x14ac:dyDescent="0.2">
      <c r="A6" s="2" t="s">
        <v>178</v>
      </c>
    </row>
    <row r="7" spans="1:1" x14ac:dyDescent="0.2">
      <c r="A7" s="2" t="s">
        <v>180</v>
      </c>
    </row>
    <row r="8" spans="1:1" x14ac:dyDescent="0.2">
      <c r="A8" s="2" t="s">
        <v>181</v>
      </c>
    </row>
    <row r="9" spans="1:1" x14ac:dyDescent="0.2">
      <c r="A9" s="2" t="s">
        <v>182</v>
      </c>
    </row>
    <row r="10" spans="1:1" x14ac:dyDescent="0.2">
      <c r="A10" s="2" t="s">
        <v>183</v>
      </c>
    </row>
    <row r="11" spans="1:1" x14ac:dyDescent="0.2">
      <c r="A11" s="2" t="s">
        <v>185</v>
      </c>
    </row>
    <row r="12" spans="1:1" x14ac:dyDescent="0.2">
      <c r="A12" s="2" t="s">
        <v>186</v>
      </c>
    </row>
    <row r="13" spans="1:1" x14ac:dyDescent="0.2">
      <c r="A13" s="2" t="s">
        <v>187</v>
      </c>
    </row>
    <row r="14" spans="1:1" x14ac:dyDescent="0.2">
      <c r="A14" s="2" t="s">
        <v>188</v>
      </c>
    </row>
    <row r="15" spans="1:1" x14ac:dyDescent="0.2">
      <c r="A15" s="2" t="s">
        <v>190</v>
      </c>
    </row>
    <row r="16" spans="1:1" x14ac:dyDescent="0.2">
      <c r="A16" s="2" t="s">
        <v>191</v>
      </c>
    </row>
    <row r="17" spans="1:1" x14ac:dyDescent="0.2">
      <c r="A17" s="2" t="s">
        <v>192</v>
      </c>
    </row>
    <row r="18" spans="1:1" x14ac:dyDescent="0.2">
      <c r="A18" s="2" t="s">
        <v>193</v>
      </c>
    </row>
    <row r="19" spans="1:1" x14ac:dyDescent="0.2">
      <c r="A19" s="2" t="s">
        <v>194</v>
      </c>
    </row>
    <row r="20" spans="1:1" x14ac:dyDescent="0.2">
      <c r="A20" s="2" t="s">
        <v>195</v>
      </c>
    </row>
    <row r="21" spans="1:1" x14ac:dyDescent="0.2">
      <c r="A21" s="2" t="s">
        <v>196</v>
      </c>
    </row>
    <row r="22" spans="1:1" x14ac:dyDescent="0.2">
      <c r="A22" s="2" t="s">
        <v>198</v>
      </c>
    </row>
    <row r="23" spans="1:1" x14ac:dyDescent="0.2">
      <c r="A23" s="2" t="s">
        <v>199</v>
      </c>
    </row>
    <row r="24" spans="1:1" x14ac:dyDescent="0.2">
      <c r="A24" s="2" t="s">
        <v>200</v>
      </c>
    </row>
    <row r="25" spans="1:1" x14ac:dyDescent="0.2">
      <c r="A25" s="2" t="s">
        <v>201</v>
      </c>
    </row>
    <row r="26" spans="1:1" x14ac:dyDescent="0.2">
      <c r="A26" s="2" t="s">
        <v>202</v>
      </c>
    </row>
    <row r="27" spans="1:1" x14ac:dyDescent="0.2">
      <c r="A27" s="2" t="s">
        <v>203</v>
      </c>
    </row>
    <row r="28" spans="1:1" x14ac:dyDescent="0.2">
      <c r="A28" s="2" t="s">
        <v>204</v>
      </c>
    </row>
    <row r="29" spans="1:1" x14ac:dyDescent="0.2">
      <c r="A29" s="2" t="s">
        <v>205</v>
      </c>
    </row>
    <row r="30" spans="1:1" x14ac:dyDescent="0.2">
      <c r="A30" s="2" t="s">
        <v>206</v>
      </c>
    </row>
    <row r="31" spans="1:1" x14ac:dyDescent="0.2">
      <c r="A31" s="2" t="s">
        <v>207</v>
      </c>
    </row>
    <row r="32" spans="1:1" x14ac:dyDescent="0.2">
      <c r="A32" s="2" t="s">
        <v>208</v>
      </c>
    </row>
    <row r="33" spans="1:1" x14ac:dyDescent="0.2">
      <c r="A33" s="2" t="s">
        <v>209</v>
      </c>
    </row>
    <row r="34" spans="1:1" x14ac:dyDescent="0.2">
      <c r="A34" s="2" t="s">
        <v>210</v>
      </c>
    </row>
    <row r="35" spans="1:1" x14ac:dyDescent="0.2">
      <c r="A35" s="2" t="s">
        <v>212</v>
      </c>
    </row>
    <row r="36" spans="1:1" x14ac:dyDescent="0.2">
      <c r="A36" s="2" t="s">
        <v>213</v>
      </c>
    </row>
    <row r="37" spans="1:1" x14ac:dyDescent="0.2">
      <c r="A37" s="2" t="s">
        <v>214</v>
      </c>
    </row>
    <row r="38" spans="1:1" x14ac:dyDescent="0.2">
      <c r="A38" s="2" t="s">
        <v>215</v>
      </c>
    </row>
    <row r="39" spans="1:1" x14ac:dyDescent="0.2">
      <c r="A39" s="2" t="s">
        <v>216</v>
      </c>
    </row>
    <row r="40" spans="1:1" x14ac:dyDescent="0.2">
      <c r="A40" s="2" t="s">
        <v>217</v>
      </c>
    </row>
    <row r="41" spans="1:1" x14ac:dyDescent="0.2">
      <c r="A41" s="2" t="s">
        <v>218</v>
      </c>
    </row>
    <row r="42" spans="1:1" x14ac:dyDescent="0.2">
      <c r="A42" s="2" t="s">
        <v>219</v>
      </c>
    </row>
    <row r="43" spans="1:1" x14ac:dyDescent="0.2">
      <c r="A43" s="2" t="s">
        <v>220</v>
      </c>
    </row>
    <row r="44" spans="1:1" x14ac:dyDescent="0.2">
      <c r="A44" s="2" t="s">
        <v>221</v>
      </c>
    </row>
    <row r="45" spans="1:1" x14ac:dyDescent="0.2">
      <c r="A45" s="2" t="s">
        <v>222</v>
      </c>
    </row>
    <row r="46" spans="1:1" x14ac:dyDescent="0.2">
      <c r="A46" s="2" t="s">
        <v>223</v>
      </c>
    </row>
    <row r="47" spans="1:1" x14ac:dyDescent="0.2">
      <c r="A47" s="2" t="s">
        <v>224</v>
      </c>
    </row>
    <row r="48" spans="1:1" x14ac:dyDescent="0.2">
      <c r="A48" s="2" t="s">
        <v>225</v>
      </c>
    </row>
    <row r="49" spans="1:1" x14ac:dyDescent="0.2">
      <c r="A49" s="2" t="s">
        <v>226</v>
      </c>
    </row>
    <row r="50" spans="1:1" x14ac:dyDescent="0.2">
      <c r="A50" s="2" t="s">
        <v>227</v>
      </c>
    </row>
    <row r="51" spans="1:1" x14ac:dyDescent="0.2">
      <c r="A51" s="2" t="s">
        <v>228</v>
      </c>
    </row>
    <row r="52" spans="1:1" x14ac:dyDescent="0.2">
      <c r="A52" s="2" t="s">
        <v>229</v>
      </c>
    </row>
    <row r="53" spans="1:1" x14ac:dyDescent="0.2">
      <c r="A53" s="2" t="s">
        <v>230</v>
      </c>
    </row>
    <row r="54" spans="1:1" x14ac:dyDescent="0.2">
      <c r="A54" s="2" t="s">
        <v>231</v>
      </c>
    </row>
    <row r="55" spans="1:1" x14ac:dyDescent="0.2">
      <c r="A55" s="2" t="s">
        <v>232</v>
      </c>
    </row>
    <row r="56" spans="1:1" x14ac:dyDescent="0.2">
      <c r="A56" s="2" t="s">
        <v>233</v>
      </c>
    </row>
    <row r="57" spans="1:1" x14ac:dyDescent="0.2">
      <c r="A57" s="2" t="s">
        <v>234</v>
      </c>
    </row>
    <row r="58" spans="1:1" x14ac:dyDescent="0.2">
      <c r="A58" s="2" t="s">
        <v>235</v>
      </c>
    </row>
    <row r="59" spans="1:1" x14ac:dyDescent="0.2">
      <c r="A59" s="2" t="s">
        <v>236</v>
      </c>
    </row>
    <row r="60" spans="1:1" x14ac:dyDescent="0.2">
      <c r="A60" s="2" t="s">
        <v>237</v>
      </c>
    </row>
    <row r="61" spans="1:1" x14ac:dyDescent="0.2">
      <c r="A61" s="2" t="s">
        <v>238</v>
      </c>
    </row>
    <row r="62" spans="1:1" x14ac:dyDescent="0.2">
      <c r="A62" s="2" t="s">
        <v>239</v>
      </c>
    </row>
    <row r="63" spans="1:1" x14ac:dyDescent="0.2">
      <c r="A63" s="2" t="s">
        <v>240</v>
      </c>
    </row>
    <row r="64" spans="1:1" x14ac:dyDescent="0.2">
      <c r="A64" s="2" t="s">
        <v>241</v>
      </c>
    </row>
    <row r="65" spans="1:1" x14ac:dyDescent="0.2">
      <c r="A65" s="2" t="s">
        <v>242</v>
      </c>
    </row>
    <row r="66" spans="1:1" x14ac:dyDescent="0.2">
      <c r="A66" s="2" t="s">
        <v>243</v>
      </c>
    </row>
    <row r="67" spans="1:1" x14ac:dyDescent="0.2">
      <c r="A67" s="2" t="s">
        <v>244</v>
      </c>
    </row>
    <row r="68" spans="1:1" x14ac:dyDescent="0.2">
      <c r="A68" s="2" t="s">
        <v>245</v>
      </c>
    </row>
    <row r="69" spans="1:1" x14ac:dyDescent="0.2">
      <c r="A69" s="2" t="s">
        <v>246</v>
      </c>
    </row>
    <row r="70" spans="1:1" x14ac:dyDescent="0.2">
      <c r="A70" s="2" t="s">
        <v>247</v>
      </c>
    </row>
    <row r="71" spans="1:1" x14ac:dyDescent="0.2">
      <c r="A71" s="2" t="s">
        <v>248</v>
      </c>
    </row>
    <row r="72" spans="1:1" x14ac:dyDescent="0.2">
      <c r="A72" s="2" t="s">
        <v>249</v>
      </c>
    </row>
    <row r="73" spans="1:1" x14ac:dyDescent="0.2">
      <c r="A73" s="2" t="s">
        <v>250</v>
      </c>
    </row>
    <row r="74" spans="1:1" x14ac:dyDescent="0.2">
      <c r="A74" s="2" t="s">
        <v>251</v>
      </c>
    </row>
    <row r="75" spans="1:1" x14ac:dyDescent="0.2">
      <c r="A75" s="2" t="s">
        <v>252</v>
      </c>
    </row>
    <row r="76" spans="1:1" x14ac:dyDescent="0.2">
      <c r="A76" s="2" t="s">
        <v>253</v>
      </c>
    </row>
    <row r="77" spans="1:1" x14ac:dyDescent="0.2">
      <c r="A77" s="2" t="s">
        <v>254</v>
      </c>
    </row>
    <row r="78" spans="1:1" x14ac:dyDescent="0.2">
      <c r="A78" s="2" t="s">
        <v>255</v>
      </c>
    </row>
    <row r="79" spans="1:1" x14ac:dyDescent="0.2">
      <c r="A79" s="2" t="s">
        <v>256</v>
      </c>
    </row>
    <row r="80" spans="1:1" x14ac:dyDescent="0.2">
      <c r="A80" s="2" t="s">
        <v>257</v>
      </c>
    </row>
    <row r="81" spans="1:1" x14ac:dyDescent="0.2">
      <c r="A81" s="2" t="s">
        <v>258</v>
      </c>
    </row>
    <row r="82" spans="1:1" x14ac:dyDescent="0.2">
      <c r="A82" s="2" t="s">
        <v>259</v>
      </c>
    </row>
    <row r="83" spans="1:1" x14ac:dyDescent="0.2">
      <c r="A83" s="2" t="s">
        <v>260</v>
      </c>
    </row>
    <row r="84" spans="1:1" x14ac:dyDescent="0.2">
      <c r="A84" s="2" t="s">
        <v>261</v>
      </c>
    </row>
    <row r="85" spans="1:1" x14ac:dyDescent="0.2">
      <c r="A85" s="2" t="s">
        <v>262</v>
      </c>
    </row>
    <row r="86" spans="1:1" x14ac:dyDescent="0.2">
      <c r="A86" s="2" t="s">
        <v>263</v>
      </c>
    </row>
    <row r="87" spans="1:1" x14ac:dyDescent="0.2">
      <c r="A87" s="2" t="s">
        <v>264</v>
      </c>
    </row>
    <row r="88" spans="1:1" x14ac:dyDescent="0.2">
      <c r="A88" s="2" t="s">
        <v>265</v>
      </c>
    </row>
    <row r="89" spans="1:1" x14ac:dyDescent="0.2">
      <c r="A89" s="2" t="s">
        <v>266</v>
      </c>
    </row>
    <row r="90" spans="1:1" x14ac:dyDescent="0.2">
      <c r="A90" s="2" t="s">
        <v>267</v>
      </c>
    </row>
    <row r="91" spans="1:1" x14ac:dyDescent="0.2">
      <c r="A91" s="2" t="s">
        <v>268</v>
      </c>
    </row>
    <row r="92" spans="1:1" x14ac:dyDescent="0.2">
      <c r="A92" s="2" t="s">
        <v>269</v>
      </c>
    </row>
    <row r="93" spans="1:1" x14ac:dyDescent="0.2">
      <c r="A93" s="2" t="s">
        <v>270</v>
      </c>
    </row>
    <row r="94" spans="1:1" x14ac:dyDescent="0.2">
      <c r="A94" s="2" t="s">
        <v>271</v>
      </c>
    </row>
    <row r="95" spans="1:1" x14ac:dyDescent="0.2">
      <c r="A95" s="2" t="s">
        <v>272</v>
      </c>
    </row>
    <row r="96" spans="1:1" x14ac:dyDescent="0.2">
      <c r="A96" s="2" t="s">
        <v>273</v>
      </c>
    </row>
    <row r="97" spans="1:1" x14ac:dyDescent="0.2">
      <c r="A97" s="2" t="s">
        <v>274</v>
      </c>
    </row>
    <row r="98" spans="1:1" x14ac:dyDescent="0.2">
      <c r="A98" s="2" t="s">
        <v>275</v>
      </c>
    </row>
    <row r="99" spans="1:1" x14ac:dyDescent="0.2">
      <c r="A99" s="2" t="s">
        <v>276</v>
      </c>
    </row>
    <row r="100" spans="1:1" x14ac:dyDescent="0.2">
      <c r="A100" s="2" t="s">
        <v>277</v>
      </c>
    </row>
    <row r="101" spans="1:1" x14ac:dyDescent="0.2">
      <c r="A101" s="2" t="s">
        <v>278</v>
      </c>
    </row>
    <row r="102" spans="1:1" x14ac:dyDescent="0.2">
      <c r="A102" s="2" t="s">
        <v>279</v>
      </c>
    </row>
    <row r="103" spans="1:1" x14ac:dyDescent="0.2">
      <c r="A103" s="2" t="s">
        <v>280</v>
      </c>
    </row>
    <row r="104" spans="1:1" x14ac:dyDescent="0.2">
      <c r="A104" s="2" t="s">
        <v>281</v>
      </c>
    </row>
    <row r="105" spans="1:1" x14ac:dyDescent="0.2">
      <c r="A105" s="2" t="s">
        <v>282</v>
      </c>
    </row>
    <row r="106" spans="1:1" x14ac:dyDescent="0.2">
      <c r="A106" s="2" t="s">
        <v>283</v>
      </c>
    </row>
    <row r="107" spans="1:1" x14ac:dyDescent="0.2">
      <c r="A107" s="2" t="s">
        <v>284</v>
      </c>
    </row>
    <row r="108" spans="1:1" x14ac:dyDescent="0.2">
      <c r="A108" s="2" t="s">
        <v>285</v>
      </c>
    </row>
    <row r="109" spans="1:1" x14ac:dyDescent="0.2">
      <c r="A109" s="2" t="s">
        <v>286</v>
      </c>
    </row>
    <row r="110" spans="1:1" x14ac:dyDescent="0.2">
      <c r="A110" s="2" t="s">
        <v>287</v>
      </c>
    </row>
    <row r="111" spans="1:1" x14ac:dyDescent="0.2">
      <c r="A111" s="2" t="s">
        <v>288</v>
      </c>
    </row>
    <row r="112" spans="1:1" x14ac:dyDescent="0.2">
      <c r="A112" s="2" t="s">
        <v>289</v>
      </c>
    </row>
    <row r="113" spans="1:1" x14ac:dyDescent="0.2">
      <c r="A113" s="2" t="s">
        <v>290</v>
      </c>
    </row>
    <row r="114" spans="1:1" x14ac:dyDescent="0.2">
      <c r="A114" s="2" t="s">
        <v>291</v>
      </c>
    </row>
    <row r="115" spans="1:1" x14ac:dyDescent="0.2">
      <c r="A115" s="2" t="s">
        <v>292</v>
      </c>
    </row>
    <row r="116" spans="1:1" x14ac:dyDescent="0.2">
      <c r="A116" s="2" t="s">
        <v>293</v>
      </c>
    </row>
    <row r="117" spans="1:1" x14ac:dyDescent="0.2">
      <c r="A117" s="2" t="s">
        <v>294</v>
      </c>
    </row>
    <row r="118" spans="1:1" x14ac:dyDescent="0.2">
      <c r="A118" s="2" t="s">
        <v>295</v>
      </c>
    </row>
    <row r="119" spans="1:1" x14ac:dyDescent="0.2">
      <c r="A119" s="2" t="s">
        <v>296</v>
      </c>
    </row>
    <row r="120" spans="1:1" x14ac:dyDescent="0.2">
      <c r="A120" s="2" t="s">
        <v>297</v>
      </c>
    </row>
    <row r="121" spans="1:1" x14ac:dyDescent="0.2">
      <c r="A121" s="2" t="s">
        <v>298</v>
      </c>
    </row>
    <row r="122" spans="1:1" x14ac:dyDescent="0.2">
      <c r="A122" s="2" t="s">
        <v>299</v>
      </c>
    </row>
    <row r="123" spans="1:1" x14ac:dyDescent="0.2">
      <c r="A123" s="2" t="s">
        <v>300</v>
      </c>
    </row>
    <row r="124" spans="1:1" x14ac:dyDescent="0.2">
      <c r="A124" s="2" t="s">
        <v>301</v>
      </c>
    </row>
    <row r="125" spans="1:1" x14ac:dyDescent="0.2">
      <c r="A125" s="2" t="s">
        <v>302</v>
      </c>
    </row>
    <row r="126" spans="1:1" x14ac:dyDescent="0.2">
      <c r="A126" s="2" t="s">
        <v>303</v>
      </c>
    </row>
    <row r="127" spans="1:1" x14ac:dyDescent="0.2">
      <c r="A127" s="2" t="s">
        <v>304</v>
      </c>
    </row>
    <row r="128" spans="1:1" x14ac:dyDescent="0.2">
      <c r="A128" s="2" t="s">
        <v>305</v>
      </c>
    </row>
    <row r="129" spans="1:1" x14ac:dyDescent="0.2">
      <c r="A129" s="2" t="s">
        <v>306</v>
      </c>
    </row>
    <row r="130" spans="1:1" x14ac:dyDescent="0.2">
      <c r="A130" s="2" t="s">
        <v>307</v>
      </c>
    </row>
    <row r="131" spans="1:1" x14ac:dyDescent="0.2">
      <c r="A131" s="2" t="s">
        <v>308</v>
      </c>
    </row>
    <row r="132" spans="1:1" x14ac:dyDescent="0.2">
      <c r="A132" s="2" t="s">
        <v>309</v>
      </c>
    </row>
    <row r="133" spans="1:1" x14ac:dyDescent="0.2">
      <c r="A133" s="2" t="s">
        <v>310</v>
      </c>
    </row>
    <row r="134" spans="1:1" x14ac:dyDescent="0.2">
      <c r="A134" s="2" t="s">
        <v>311</v>
      </c>
    </row>
    <row r="135" spans="1:1" x14ac:dyDescent="0.2">
      <c r="A135" s="2" t="s">
        <v>312</v>
      </c>
    </row>
    <row r="136" spans="1:1" x14ac:dyDescent="0.2">
      <c r="A136" s="2" t="s">
        <v>313</v>
      </c>
    </row>
    <row r="137" spans="1:1" x14ac:dyDescent="0.2">
      <c r="A137" s="2" t="s">
        <v>314</v>
      </c>
    </row>
    <row r="138" spans="1:1" x14ac:dyDescent="0.2">
      <c r="A138" s="2" t="s">
        <v>315</v>
      </c>
    </row>
    <row r="139" spans="1:1" x14ac:dyDescent="0.2">
      <c r="A139" s="2" t="s">
        <v>316</v>
      </c>
    </row>
    <row r="140" spans="1:1" x14ac:dyDescent="0.2">
      <c r="A140" s="2" t="s">
        <v>317</v>
      </c>
    </row>
    <row r="141" spans="1:1" x14ac:dyDescent="0.2">
      <c r="A141" s="2" t="s">
        <v>318</v>
      </c>
    </row>
    <row r="142" spans="1:1" x14ac:dyDescent="0.2">
      <c r="A142" s="2" t="s">
        <v>319</v>
      </c>
    </row>
    <row r="143" spans="1:1" x14ac:dyDescent="0.2">
      <c r="A143" s="2" t="s">
        <v>320</v>
      </c>
    </row>
    <row r="144" spans="1:1" x14ac:dyDescent="0.2">
      <c r="A144" s="2" t="s">
        <v>321</v>
      </c>
    </row>
    <row r="145" spans="1:1" x14ac:dyDescent="0.2">
      <c r="A145" s="2" t="s">
        <v>322</v>
      </c>
    </row>
    <row r="146" spans="1:1" x14ac:dyDescent="0.2">
      <c r="A146" s="2" t="s">
        <v>323</v>
      </c>
    </row>
    <row r="147" spans="1:1" x14ac:dyDescent="0.2">
      <c r="A147" s="2" t="s">
        <v>324</v>
      </c>
    </row>
    <row r="148" spans="1:1" x14ac:dyDescent="0.2">
      <c r="A148" s="2" t="s">
        <v>325</v>
      </c>
    </row>
    <row r="149" spans="1:1" x14ac:dyDescent="0.2">
      <c r="A149" s="2" t="s">
        <v>326</v>
      </c>
    </row>
    <row r="150" spans="1:1" x14ac:dyDescent="0.2">
      <c r="A150" s="2" t="s">
        <v>327</v>
      </c>
    </row>
    <row r="151" spans="1:1" x14ac:dyDescent="0.2">
      <c r="A151" s="2" t="s">
        <v>328</v>
      </c>
    </row>
    <row r="152" spans="1:1" x14ac:dyDescent="0.2">
      <c r="A152" s="2" t="s">
        <v>329</v>
      </c>
    </row>
    <row r="153" spans="1:1" x14ac:dyDescent="0.2">
      <c r="A153" s="2" t="s">
        <v>330</v>
      </c>
    </row>
    <row r="154" spans="1:1" x14ac:dyDescent="0.2">
      <c r="A154" s="2" t="s">
        <v>331</v>
      </c>
    </row>
    <row r="155" spans="1:1" x14ac:dyDescent="0.2">
      <c r="A155" s="2" t="s">
        <v>332</v>
      </c>
    </row>
    <row r="156" spans="1:1" x14ac:dyDescent="0.2">
      <c r="A156" s="2" t="s">
        <v>333</v>
      </c>
    </row>
    <row r="157" spans="1:1" x14ac:dyDescent="0.2">
      <c r="A157" s="2" t="s">
        <v>334</v>
      </c>
    </row>
    <row r="158" spans="1:1" x14ac:dyDescent="0.2">
      <c r="A158" s="2" t="s">
        <v>335</v>
      </c>
    </row>
    <row r="159" spans="1:1" x14ac:dyDescent="0.2">
      <c r="A159" s="2" t="s">
        <v>336</v>
      </c>
    </row>
    <row r="160" spans="1:1" x14ac:dyDescent="0.2">
      <c r="A160" s="2" t="s">
        <v>337</v>
      </c>
    </row>
    <row r="161" spans="1:1" x14ac:dyDescent="0.2">
      <c r="A161" s="2" t="s">
        <v>338</v>
      </c>
    </row>
    <row r="162" spans="1:1" x14ac:dyDescent="0.2">
      <c r="A162" s="2" t="s">
        <v>339</v>
      </c>
    </row>
    <row r="163" spans="1:1" x14ac:dyDescent="0.2">
      <c r="A163" s="2" t="s">
        <v>340</v>
      </c>
    </row>
    <row r="164" spans="1:1" x14ac:dyDescent="0.2">
      <c r="A164" s="2" t="s">
        <v>341</v>
      </c>
    </row>
    <row r="165" spans="1:1" x14ac:dyDescent="0.2">
      <c r="A165" s="2" t="s">
        <v>342</v>
      </c>
    </row>
    <row r="166" spans="1:1" x14ac:dyDescent="0.2">
      <c r="A166" s="2" t="s">
        <v>343</v>
      </c>
    </row>
    <row r="167" spans="1:1" x14ac:dyDescent="0.2">
      <c r="A167" s="2" t="s">
        <v>344</v>
      </c>
    </row>
    <row r="168" spans="1:1" x14ac:dyDescent="0.2">
      <c r="A168" s="2" t="s">
        <v>345</v>
      </c>
    </row>
    <row r="169" spans="1:1" x14ac:dyDescent="0.2">
      <c r="A169" s="2" t="s">
        <v>346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59999389629810485"/>
  </sheetPr>
  <dimension ref="B2:O105"/>
  <sheetViews>
    <sheetView zoomScale="120" zoomScaleNormal="120" workbookViewId="0">
      <selection activeCell="E19" sqref="E19"/>
    </sheetView>
  </sheetViews>
  <sheetFormatPr baseColWidth="10" defaultColWidth="8.83203125" defaultRowHeight="13" x14ac:dyDescent="0.15"/>
  <cols>
    <col min="1" max="2" width="8.83203125" style="89"/>
    <col min="3" max="3" width="31.83203125" style="89" bestFit="1" customWidth="1"/>
    <col min="4" max="7" width="12.5" style="89" bestFit="1" customWidth="1"/>
    <col min="8" max="8" width="12.5" style="89" customWidth="1"/>
    <col min="9" max="9" width="4.1640625" style="89" customWidth="1"/>
    <col min="10" max="13" width="12.5" style="89" customWidth="1"/>
    <col min="14" max="14" width="12.5" style="89" bestFit="1" customWidth="1"/>
    <col min="15" max="17" width="8.1640625" style="89" bestFit="1" customWidth="1"/>
    <col min="18" max="16384" width="8.83203125" style="89"/>
  </cols>
  <sheetData>
    <row r="2" spans="2:15" x14ac:dyDescent="0.15">
      <c r="B2" s="86"/>
      <c r="C2" s="87"/>
      <c r="D2" s="87"/>
      <c r="E2" s="87"/>
      <c r="F2" s="87"/>
      <c r="G2" s="87"/>
      <c r="H2" s="87"/>
      <c r="I2" s="87"/>
      <c r="J2" s="87"/>
      <c r="K2" s="87"/>
      <c r="L2" s="87"/>
      <c r="M2" s="87"/>
      <c r="N2" s="87"/>
      <c r="O2" s="88"/>
    </row>
    <row r="3" spans="2:15" x14ac:dyDescent="0.15">
      <c r="B3" s="90"/>
      <c r="O3" s="91"/>
    </row>
    <row r="4" spans="2:15" ht="25" customHeight="1" x14ac:dyDescent="0.15">
      <c r="B4" s="90"/>
      <c r="C4" s="179" t="s">
        <v>389</v>
      </c>
      <c r="D4" s="179"/>
      <c r="E4" s="179"/>
      <c r="F4" s="179"/>
      <c r="G4" s="179"/>
      <c r="H4" s="179"/>
      <c r="I4" s="179"/>
      <c r="J4" s="179"/>
      <c r="K4" s="179"/>
      <c r="L4" s="179"/>
      <c r="M4" s="179"/>
      <c r="N4" s="179"/>
      <c r="O4" s="91"/>
    </row>
    <row r="5" spans="2:15" ht="13.25" customHeight="1" x14ac:dyDescent="0.15">
      <c r="B5" s="90"/>
      <c r="C5" s="92"/>
      <c r="D5" s="92"/>
      <c r="E5" s="92"/>
      <c r="F5" s="92"/>
      <c r="G5" s="92"/>
      <c r="H5" s="92"/>
      <c r="I5" s="92"/>
      <c r="J5" s="92"/>
      <c r="K5" s="92"/>
      <c r="L5" s="92"/>
      <c r="M5" s="92"/>
      <c r="N5" s="92"/>
      <c r="O5" s="91"/>
    </row>
    <row r="6" spans="2:15" x14ac:dyDescent="0.15">
      <c r="B6" s="90"/>
      <c r="C6" s="187" t="s">
        <v>442</v>
      </c>
      <c r="D6" s="187"/>
      <c r="E6" s="187"/>
      <c r="F6" s="187"/>
      <c r="G6" s="187"/>
      <c r="H6" s="187"/>
      <c r="I6" s="187"/>
      <c r="J6" s="187"/>
      <c r="K6" s="187"/>
      <c r="L6" s="187"/>
      <c r="M6" s="187"/>
      <c r="N6" s="187"/>
      <c r="O6" s="91"/>
    </row>
    <row r="7" spans="2:15" x14ac:dyDescent="0.15">
      <c r="B7" s="90"/>
      <c r="C7" s="187"/>
      <c r="D7" s="187"/>
      <c r="E7" s="187"/>
      <c r="F7" s="187"/>
      <c r="G7" s="187"/>
      <c r="H7" s="187"/>
      <c r="I7" s="187"/>
      <c r="J7" s="187"/>
      <c r="K7" s="187"/>
      <c r="L7" s="187"/>
      <c r="M7" s="187"/>
      <c r="N7" s="187"/>
      <c r="O7" s="91"/>
    </row>
    <row r="8" spans="2:15" x14ac:dyDescent="0.15">
      <c r="B8" s="90"/>
      <c r="C8" s="187"/>
      <c r="D8" s="187"/>
      <c r="E8" s="187"/>
      <c r="F8" s="187"/>
      <c r="G8" s="187"/>
      <c r="H8" s="187"/>
      <c r="I8" s="187"/>
      <c r="J8" s="187"/>
      <c r="K8" s="187"/>
      <c r="L8" s="187"/>
      <c r="M8" s="187"/>
      <c r="N8" s="187"/>
      <c r="O8" s="91"/>
    </row>
    <row r="9" spans="2:15" x14ac:dyDescent="0.15">
      <c r="B9" s="90"/>
      <c r="C9" s="187"/>
      <c r="D9" s="187"/>
      <c r="E9" s="187"/>
      <c r="F9" s="187"/>
      <c r="G9" s="187"/>
      <c r="H9" s="187"/>
      <c r="I9" s="187"/>
      <c r="J9" s="187"/>
      <c r="K9" s="187"/>
      <c r="L9" s="187"/>
      <c r="M9" s="187"/>
      <c r="N9" s="187"/>
      <c r="O9" s="91"/>
    </row>
    <row r="10" spans="2:15" x14ac:dyDescent="0.15">
      <c r="B10" s="90"/>
      <c r="C10" s="190" t="s">
        <v>405</v>
      </c>
      <c r="D10" s="190"/>
      <c r="E10" s="190"/>
      <c r="F10" s="190"/>
      <c r="G10" s="190"/>
      <c r="H10" s="190"/>
      <c r="I10" s="190"/>
      <c r="J10" s="190"/>
      <c r="K10" s="190"/>
      <c r="L10" s="190"/>
      <c r="M10" s="190"/>
      <c r="N10" s="190"/>
      <c r="O10" s="91"/>
    </row>
    <row r="11" spans="2:15" x14ac:dyDescent="0.15">
      <c r="B11" s="90"/>
      <c r="C11" s="190"/>
      <c r="D11" s="190"/>
      <c r="E11" s="190"/>
      <c r="F11" s="190"/>
      <c r="G11" s="190"/>
      <c r="H11" s="190"/>
      <c r="I11" s="190"/>
      <c r="J11" s="190"/>
      <c r="K11" s="190"/>
      <c r="L11" s="190"/>
      <c r="M11" s="190"/>
      <c r="N11" s="190"/>
      <c r="O11" s="91"/>
    </row>
    <row r="12" spans="2:15" x14ac:dyDescent="0.15">
      <c r="B12" s="90"/>
      <c r="C12" s="93"/>
      <c r="D12" s="93"/>
      <c r="E12" s="93"/>
      <c r="F12" s="93"/>
      <c r="G12" s="93"/>
      <c r="H12" s="93"/>
      <c r="I12" s="93"/>
      <c r="J12" s="93"/>
      <c r="K12" s="93"/>
      <c r="L12" s="93"/>
      <c r="M12" s="93"/>
      <c r="N12" s="93"/>
      <c r="O12" s="91"/>
    </row>
    <row r="13" spans="2:15" x14ac:dyDescent="0.15">
      <c r="B13" s="86"/>
      <c r="C13" s="94"/>
      <c r="D13" s="94"/>
      <c r="E13" s="94"/>
      <c r="F13" s="94"/>
      <c r="G13" s="94"/>
      <c r="H13" s="94"/>
      <c r="I13" s="94"/>
      <c r="J13" s="94"/>
      <c r="K13" s="94"/>
      <c r="L13" s="94"/>
      <c r="M13" s="94"/>
      <c r="N13" s="94"/>
      <c r="O13" s="88"/>
    </row>
    <row r="14" spans="2:15" ht="16" x14ac:dyDescent="0.15">
      <c r="B14" s="90"/>
      <c r="C14" s="188" t="s">
        <v>438</v>
      </c>
      <c r="D14" s="188"/>
      <c r="E14" s="188"/>
      <c r="F14" s="188"/>
      <c r="G14" s="188"/>
      <c r="H14" s="188"/>
      <c r="I14" s="188"/>
      <c r="J14" s="188"/>
      <c r="K14" s="188"/>
      <c r="L14" s="188"/>
      <c r="M14" s="188"/>
      <c r="N14" s="188"/>
      <c r="O14" s="91"/>
    </row>
    <row r="15" spans="2:15" x14ac:dyDescent="0.15">
      <c r="B15" s="90"/>
      <c r="C15" s="189" t="s">
        <v>437</v>
      </c>
      <c r="D15" s="189"/>
      <c r="E15" s="189"/>
      <c r="F15" s="189"/>
      <c r="G15" s="189"/>
      <c r="H15" s="189"/>
      <c r="I15" s="189"/>
      <c r="J15" s="189"/>
      <c r="K15" s="189"/>
      <c r="L15" s="189"/>
      <c r="M15" s="189"/>
      <c r="N15" s="189"/>
      <c r="O15" s="91"/>
    </row>
    <row r="16" spans="2:15" x14ac:dyDescent="0.15">
      <c r="B16" s="90"/>
      <c r="C16" s="189"/>
      <c r="D16" s="189"/>
      <c r="E16" s="189"/>
      <c r="F16" s="189"/>
      <c r="G16" s="189"/>
      <c r="H16" s="189"/>
      <c r="I16" s="189"/>
      <c r="J16" s="189"/>
      <c r="K16" s="189"/>
      <c r="L16" s="189"/>
      <c r="M16" s="189"/>
      <c r="N16" s="189"/>
      <c r="O16" s="91"/>
    </row>
    <row r="17" spans="2:15" x14ac:dyDescent="0.15">
      <c r="B17" s="90"/>
      <c r="C17" s="95"/>
      <c r="D17" s="95"/>
      <c r="E17" s="95"/>
      <c r="F17" s="95"/>
      <c r="G17" s="95"/>
      <c r="H17" s="95"/>
      <c r="I17" s="95"/>
      <c r="J17" s="95"/>
      <c r="K17" s="95"/>
      <c r="L17" s="95"/>
      <c r="M17" s="95"/>
      <c r="N17" s="95"/>
      <c r="O17" s="91"/>
    </row>
    <row r="18" spans="2:15" ht="26.5" customHeight="1" x14ac:dyDescent="0.15">
      <c r="B18" s="90"/>
      <c r="C18" s="212" t="s">
        <v>439</v>
      </c>
      <c r="D18" s="213"/>
      <c r="E18" s="214"/>
      <c r="O18" s="91"/>
    </row>
    <row r="19" spans="2:15" ht="14.5" customHeight="1" x14ac:dyDescent="0.15">
      <c r="B19" s="90"/>
      <c r="C19" s="199" t="s">
        <v>385</v>
      </c>
      <c r="D19" s="221"/>
      <c r="E19" s="176"/>
      <c r="O19" s="91"/>
    </row>
    <row r="20" spans="2:15" ht="14.5" customHeight="1" x14ac:dyDescent="0.15">
      <c r="B20" s="90"/>
      <c r="C20" s="209" t="s">
        <v>386</v>
      </c>
      <c r="D20" s="220"/>
      <c r="E20" s="176"/>
      <c r="O20" s="91"/>
    </row>
    <row r="21" spans="2:15" ht="14.5" customHeight="1" x14ac:dyDescent="0.15">
      <c r="B21" s="90"/>
      <c r="C21" s="209" t="s">
        <v>360</v>
      </c>
      <c r="D21" s="220"/>
      <c r="E21" s="176"/>
      <c r="F21" s="168"/>
      <c r="O21" s="91"/>
    </row>
    <row r="22" spans="2:15" x14ac:dyDescent="0.15">
      <c r="B22" s="90"/>
      <c r="C22" s="104"/>
      <c r="D22" s="95"/>
      <c r="E22" s="95"/>
      <c r="F22" s="95"/>
      <c r="G22" s="95"/>
      <c r="H22" s="95"/>
      <c r="I22" s="95"/>
      <c r="J22" s="95"/>
      <c r="K22" s="95"/>
      <c r="L22" s="95"/>
      <c r="M22" s="95"/>
      <c r="N22" s="95"/>
      <c r="O22" s="91"/>
    </row>
    <row r="23" spans="2:15" x14ac:dyDescent="0.15">
      <c r="B23" s="105"/>
      <c r="C23" s="106"/>
      <c r="D23" s="107"/>
      <c r="E23" s="107"/>
      <c r="F23" s="107"/>
      <c r="G23" s="107"/>
      <c r="H23" s="107"/>
      <c r="I23" s="107"/>
      <c r="J23" s="107"/>
      <c r="K23" s="107"/>
      <c r="L23" s="107"/>
      <c r="M23" s="107"/>
      <c r="N23" s="107"/>
      <c r="O23" s="108"/>
    </row>
    <row r="24" spans="2:15" x14ac:dyDescent="0.15">
      <c r="B24" s="90"/>
      <c r="C24" s="109"/>
      <c r="D24" s="110"/>
      <c r="E24" s="110"/>
      <c r="F24" s="110"/>
      <c r="G24" s="110"/>
      <c r="H24" s="110"/>
      <c r="I24" s="110"/>
      <c r="J24" s="110"/>
      <c r="K24" s="110"/>
      <c r="L24" s="110"/>
      <c r="M24" s="110"/>
      <c r="N24" s="110"/>
      <c r="O24" s="91"/>
    </row>
    <row r="25" spans="2:15" ht="16" x14ac:dyDescent="0.15">
      <c r="B25" s="90"/>
      <c r="C25" s="188" t="s">
        <v>440</v>
      </c>
      <c r="D25" s="188"/>
      <c r="E25" s="188"/>
      <c r="F25" s="188"/>
      <c r="G25" s="188"/>
      <c r="H25" s="188"/>
      <c r="I25" s="188"/>
      <c r="J25" s="188"/>
      <c r="K25" s="188"/>
      <c r="L25" s="188"/>
      <c r="M25" s="188"/>
      <c r="N25" s="188"/>
      <c r="O25" s="91"/>
    </row>
    <row r="26" spans="2:15" x14ac:dyDescent="0.15">
      <c r="B26" s="90"/>
      <c r="C26" s="189" t="s">
        <v>441</v>
      </c>
      <c r="D26" s="189"/>
      <c r="E26" s="189"/>
      <c r="F26" s="189"/>
      <c r="G26" s="189"/>
      <c r="H26" s="189"/>
      <c r="I26" s="189"/>
      <c r="J26" s="189"/>
      <c r="K26" s="189"/>
      <c r="L26" s="189"/>
      <c r="M26" s="189"/>
      <c r="N26" s="189"/>
      <c r="O26" s="91"/>
    </row>
    <row r="27" spans="2:15" x14ac:dyDescent="0.15">
      <c r="B27" s="90"/>
      <c r="C27" s="189"/>
      <c r="D27" s="189"/>
      <c r="E27" s="189"/>
      <c r="F27" s="189"/>
      <c r="G27" s="189"/>
      <c r="H27" s="189"/>
      <c r="I27" s="189"/>
      <c r="J27" s="189"/>
      <c r="K27" s="189"/>
      <c r="L27" s="189"/>
      <c r="M27" s="189"/>
      <c r="N27" s="189"/>
      <c r="O27" s="91"/>
    </row>
    <row r="28" spans="2:15" x14ac:dyDescent="0.15">
      <c r="B28" s="90"/>
      <c r="C28" s="189"/>
      <c r="D28" s="189"/>
      <c r="E28" s="189"/>
      <c r="F28" s="189"/>
      <c r="G28" s="189"/>
      <c r="H28" s="189"/>
      <c r="I28" s="189"/>
      <c r="J28" s="189"/>
      <c r="K28" s="189"/>
      <c r="L28" s="189"/>
      <c r="M28" s="189"/>
      <c r="N28" s="189"/>
      <c r="O28" s="91"/>
    </row>
    <row r="29" spans="2:15" x14ac:dyDescent="0.15">
      <c r="B29" s="90"/>
      <c r="C29" s="93"/>
      <c r="D29" s="93"/>
      <c r="E29" s="93"/>
      <c r="F29" s="93"/>
      <c r="G29" s="93"/>
      <c r="H29" s="93"/>
      <c r="I29" s="93"/>
      <c r="J29" s="93"/>
      <c r="K29" s="93"/>
      <c r="L29" s="93"/>
      <c r="M29" s="93"/>
      <c r="N29" s="93"/>
      <c r="O29" s="91"/>
    </row>
    <row r="30" spans="2:15" ht="14" x14ac:dyDescent="0.15">
      <c r="B30" s="90"/>
      <c r="C30" s="215" t="s">
        <v>401</v>
      </c>
      <c r="D30" s="216"/>
      <c r="E30" s="216"/>
      <c r="F30" s="216"/>
      <c r="G30" s="216"/>
      <c r="H30" s="216"/>
      <c r="I30" s="216"/>
      <c r="J30" s="216"/>
      <c r="K30" s="216"/>
      <c r="L30" s="216"/>
      <c r="M30" s="216"/>
      <c r="N30" s="217"/>
      <c r="O30" s="91"/>
    </row>
    <row r="31" spans="2:15" x14ac:dyDescent="0.15">
      <c r="B31" s="90"/>
      <c r="C31" s="93"/>
      <c r="D31" s="93"/>
      <c r="E31" s="93"/>
      <c r="F31" s="93"/>
      <c r="G31" s="93"/>
      <c r="H31" s="93"/>
      <c r="I31" s="93"/>
      <c r="J31" s="93"/>
      <c r="K31" s="93"/>
      <c r="L31" s="93"/>
      <c r="M31" s="93"/>
      <c r="N31" s="93"/>
      <c r="O31" s="91"/>
    </row>
    <row r="32" spans="2:15" ht="13.25" customHeight="1" x14ac:dyDescent="0.15">
      <c r="B32" s="90"/>
      <c r="C32" s="93"/>
      <c r="D32" s="219" t="s">
        <v>388</v>
      </c>
      <c r="E32" s="219"/>
      <c r="F32" s="219"/>
      <c r="G32" s="219"/>
      <c r="H32" s="219"/>
      <c r="I32" s="93"/>
      <c r="J32" s="219" t="s">
        <v>416</v>
      </c>
      <c r="K32" s="219"/>
      <c r="L32" s="219"/>
      <c r="M32" s="219"/>
      <c r="N32" s="219"/>
      <c r="O32" s="91"/>
    </row>
    <row r="33" spans="2:15" x14ac:dyDescent="0.15">
      <c r="B33" s="90"/>
      <c r="C33" s="111"/>
      <c r="D33" s="111">
        <v>2026</v>
      </c>
      <c r="E33" s="111">
        <v>2027</v>
      </c>
      <c r="F33" s="111">
        <v>2028</v>
      </c>
      <c r="G33" s="111">
        <v>2029</v>
      </c>
      <c r="H33" s="111">
        <v>2030</v>
      </c>
      <c r="J33" s="111">
        <v>2026</v>
      </c>
      <c r="K33" s="111">
        <v>2027</v>
      </c>
      <c r="L33" s="111">
        <v>2028</v>
      </c>
      <c r="M33" s="111">
        <v>2029</v>
      </c>
      <c r="N33" s="111">
        <v>2030</v>
      </c>
      <c r="O33" s="91"/>
    </row>
    <row r="34" spans="2:15" x14ac:dyDescent="0.15">
      <c r="B34" s="90"/>
      <c r="C34" s="169">
        <f>Overview!D14</f>
        <v>0</v>
      </c>
      <c r="D34" s="177"/>
      <c r="E34" s="177"/>
      <c r="F34" s="177"/>
      <c r="G34" s="177"/>
      <c r="H34" s="177"/>
      <c r="J34" s="170" t="str">
        <f>IF(OR(D34="",$E$19=""), "", D34*$E$19)</f>
        <v/>
      </c>
      <c r="K34" s="170" t="str">
        <f t="shared" ref="K34:N34" si="0">IF(OR(E34="",$E$19=""), "", E34*$E$19)</f>
        <v/>
      </c>
      <c r="L34" s="170" t="str">
        <f t="shared" si="0"/>
        <v/>
      </c>
      <c r="M34" s="170" t="str">
        <f t="shared" si="0"/>
        <v/>
      </c>
      <c r="N34" s="170" t="str">
        <f t="shared" si="0"/>
        <v/>
      </c>
      <c r="O34" s="91"/>
    </row>
    <row r="35" spans="2:15" x14ac:dyDescent="0.15">
      <c r="B35" s="90"/>
      <c r="C35" s="93"/>
      <c r="D35" s="93"/>
      <c r="E35" s="93"/>
      <c r="F35" s="93"/>
      <c r="G35" s="93"/>
      <c r="H35" s="93"/>
      <c r="I35" s="93"/>
      <c r="J35" s="93"/>
      <c r="K35" s="93"/>
      <c r="L35" s="93"/>
      <c r="M35" s="93"/>
      <c r="N35" s="93"/>
      <c r="O35" s="91"/>
    </row>
    <row r="36" spans="2:15" x14ac:dyDescent="0.15">
      <c r="B36" s="90"/>
      <c r="C36" s="93"/>
      <c r="D36" s="93"/>
      <c r="E36" s="93"/>
      <c r="F36" s="93"/>
      <c r="G36" s="93"/>
      <c r="H36" s="93"/>
      <c r="I36" s="93"/>
      <c r="J36" s="93"/>
      <c r="K36" s="93"/>
      <c r="L36" s="93"/>
      <c r="M36" s="93"/>
      <c r="N36" s="93"/>
      <c r="O36" s="91"/>
    </row>
    <row r="37" spans="2:15" ht="14" x14ac:dyDescent="0.15">
      <c r="B37" s="90"/>
      <c r="C37" s="215" t="s">
        <v>404</v>
      </c>
      <c r="D37" s="216"/>
      <c r="E37" s="216"/>
      <c r="F37" s="216"/>
      <c r="G37" s="216"/>
      <c r="H37" s="216"/>
      <c r="I37" s="216"/>
      <c r="J37" s="216"/>
      <c r="K37" s="216"/>
      <c r="L37" s="216"/>
      <c r="M37" s="216"/>
      <c r="N37" s="217"/>
      <c r="O37" s="91"/>
    </row>
    <row r="38" spans="2:15" x14ac:dyDescent="0.15">
      <c r="B38" s="90"/>
      <c r="C38" s="93"/>
      <c r="D38" s="93"/>
      <c r="E38" s="93"/>
      <c r="F38" s="93"/>
      <c r="G38" s="93"/>
      <c r="H38" s="93"/>
      <c r="I38" s="93"/>
      <c r="J38" s="93"/>
      <c r="K38" s="93"/>
      <c r="L38" s="93"/>
      <c r="M38" s="93"/>
      <c r="N38" s="93"/>
      <c r="O38" s="91"/>
    </row>
    <row r="39" spans="2:15" x14ac:dyDescent="0.15">
      <c r="B39" s="90"/>
      <c r="C39" s="93"/>
      <c r="D39" s="219" t="s">
        <v>388</v>
      </c>
      <c r="E39" s="219"/>
      <c r="F39" s="219"/>
      <c r="G39" s="219"/>
      <c r="H39" s="219"/>
      <c r="J39" s="219" t="s">
        <v>403</v>
      </c>
      <c r="K39" s="219"/>
      <c r="L39" s="219"/>
      <c r="M39" s="219"/>
      <c r="N39" s="219"/>
      <c r="O39" s="91"/>
    </row>
    <row r="40" spans="2:15" x14ac:dyDescent="0.15">
      <c r="B40" s="90"/>
      <c r="C40" s="111" t="s">
        <v>402</v>
      </c>
      <c r="D40" s="111">
        <v>2026</v>
      </c>
      <c r="E40" s="111">
        <v>2027</v>
      </c>
      <c r="F40" s="111">
        <v>2028</v>
      </c>
      <c r="G40" s="111">
        <v>2029</v>
      </c>
      <c r="H40" s="111">
        <v>2030</v>
      </c>
      <c r="J40" s="111">
        <v>2026</v>
      </c>
      <c r="K40" s="111">
        <v>2027</v>
      </c>
      <c r="L40" s="111">
        <v>2028</v>
      </c>
      <c r="M40" s="111">
        <v>2029</v>
      </c>
      <c r="N40" s="111">
        <v>2030</v>
      </c>
      <c r="O40" s="91"/>
    </row>
    <row r="41" spans="2:15" x14ac:dyDescent="0.15">
      <c r="B41" s="90"/>
      <c r="C41" s="177"/>
      <c r="D41" s="177"/>
      <c r="E41" s="177"/>
      <c r="F41" s="177"/>
      <c r="G41" s="177"/>
      <c r="H41" s="177"/>
      <c r="J41" s="170" t="str">
        <f>IF(OR(D41="",$C41=""),"",D41*MAX(INDEX('FY 26'!$BB:$BB,MATCH(ASTE!$C41,'FY 26'!$I:$I,0),0),12023))</f>
        <v/>
      </c>
      <c r="K41" s="170" t="str">
        <f>IF(OR(E41="",$C41=""),"",E41*MAX(INDEX('FY 26'!$BB:$BB,MATCH(ASTE!$C41,'FY 26'!$I:$I,0),0),12023))</f>
        <v/>
      </c>
      <c r="L41" s="170" t="str">
        <f>IF(OR(F41="",$C41=""),"",F41*MAX(INDEX('FY 26'!$BB:$BB,MATCH(ASTE!$C41,'FY 26'!$I:$I,0),0),12023))</f>
        <v/>
      </c>
      <c r="M41" s="170" t="str">
        <f>IF(OR(G41="",$C41=""),"",G41*MAX(INDEX('FY 26'!$BB:$BB,MATCH(ASTE!$C41,'FY 26'!$I:$I,0),0),12023))</f>
        <v/>
      </c>
      <c r="N41" s="170" t="str">
        <f>IF(OR(H41="",$C41=""),"",H41*MAX(INDEX('FY 26'!$BB:$BB,MATCH(ASTE!$C41,'FY 26'!$I:$I,0),0),12023))</f>
        <v/>
      </c>
      <c r="O41" s="91"/>
    </row>
    <row r="42" spans="2:15" x14ac:dyDescent="0.15">
      <c r="B42" s="90"/>
      <c r="C42" s="177"/>
      <c r="D42" s="177"/>
      <c r="E42" s="177"/>
      <c r="F42" s="177"/>
      <c r="G42" s="177"/>
      <c r="H42" s="177"/>
      <c r="J42" s="170" t="str">
        <f>IF(OR(D42="",$C42=""),"",D42*MAX(INDEX('FY 26'!$BB:$BB,MATCH(ASTE!$C42,'FY 26'!$I:$I,0),0),12023))</f>
        <v/>
      </c>
      <c r="K42" s="170" t="str">
        <f>IF(OR(E42="",$C42=""),"",E42*MAX(INDEX('FY 26'!$BB:$BB,MATCH(ASTE!$C42,'FY 26'!$I:$I,0),0),12023))</f>
        <v/>
      </c>
      <c r="L42" s="170" t="str">
        <f>IF(OR(F42="",$C42=""),"",F42*MAX(INDEX('FY 26'!$BB:$BB,MATCH(ASTE!$C42,'FY 26'!$I:$I,0),0),12023))</f>
        <v/>
      </c>
      <c r="M42" s="170" t="str">
        <f>IF(OR(G42="",$C42=""),"",G42*MAX(INDEX('FY 26'!$BB:$BB,MATCH(ASTE!$C42,'FY 26'!$I:$I,0),0),12023))</f>
        <v/>
      </c>
      <c r="N42" s="170" t="str">
        <f>IF(OR(H42="",$C42=""),"",H42*MAX(INDEX('FY 26'!$BB:$BB,MATCH(ASTE!$C42,'FY 26'!$I:$I,0),0),12023))</f>
        <v/>
      </c>
      <c r="O42" s="91"/>
    </row>
    <row r="43" spans="2:15" x14ac:dyDescent="0.15">
      <c r="B43" s="90"/>
      <c r="C43" s="177"/>
      <c r="D43" s="177"/>
      <c r="E43" s="177"/>
      <c r="F43" s="177"/>
      <c r="G43" s="177"/>
      <c r="H43" s="177"/>
      <c r="J43" s="170" t="str">
        <f>IF(OR(D43="",$C43=""),"",D43*MAX(INDEX('FY 26'!$BB:$BB,MATCH(ASTE!$C43,'FY 26'!$I:$I,0),0),12023))</f>
        <v/>
      </c>
      <c r="K43" s="170" t="str">
        <f>IF(OR(E43="",$C43=""),"",E43*MAX(INDEX('FY 26'!$BB:$BB,MATCH(ASTE!$C43,'FY 26'!$I:$I,0),0),12023))</f>
        <v/>
      </c>
      <c r="L43" s="170" t="str">
        <f>IF(OR(F43="",$C43=""),"",F43*MAX(INDEX('FY 26'!$BB:$BB,MATCH(ASTE!$C43,'FY 26'!$I:$I,0),0),12023))</f>
        <v/>
      </c>
      <c r="M43" s="170" t="str">
        <f>IF(OR(G43="",$C43=""),"",G43*MAX(INDEX('FY 26'!$BB:$BB,MATCH(ASTE!$C43,'FY 26'!$I:$I,0),0),12023))</f>
        <v/>
      </c>
      <c r="N43" s="170" t="str">
        <f>IF(OR(H43="",$C43=""),"",H43*MAX(INDEX('FY 26'!$BB:$BB,MATCH(ASTE!$C43,'FY 26'!$I:$I,0),0),12023))</f>
        <v/>
      </c>
      <c r="O43" s="91"/>
    </row>
    <row r="44" spans="2:15" x14ac:dyDescent="0.15">
      <c r="B44" s="90"/>
      <c r="C44" s="177"/>
      <c r="D44" s="177"/>
      <c r="E44" s="177"/>
      <c r="F44" s="177"/>
      <c r="G44" s="177"/>
      <c r="H44" s="177"/>
      <c r="J44" s="170" t="str">
        <f>IF(OR(D44="",$C44=""),"",D44*MAX(INDEX('FY 26'!$BB:$BB,MATCH(ASTE!$C44,'FY 26'!$I:$I,0),0),12023))</f>
        <v/>
      </c>
      <c r="K44" s="170" t="str">
        <f>IF(OR(E44="",$C44=""),"",E44*MAX(INDEX('FY 26'!$BB:$BB,MATCH(ASTE!$C44,'FY 26'!$I:$I,0),0),12023))</f>
        <v/>
      </c>
      <c r="L44" s="170" t="str">
        <f>IF(OR(F44="",$C44=""),"",F44*MAX(INDEX('FY 26'!$BB:$BB,MATCH(ASTE!$C44,'FY 26'!$I:$I,0),0),12023))</f>
        <v/>
      </c>
      <c r="M44" s="170" t="str">
        <f>IF(OR(G44="",$C44=""),"",G44*MAX(INDEX('FY 26'!$BB:$BB,MATCH(ASTE!$C44,'FY 26'!$I:$I,0),0),12023))</f>
        <v/>
      </c>
      <c r="N44" s="170" t="str">
        <f>IF(OR(H44="",$C44=""),"",H44*MAX(INDEX('FY 26'!$BB:$BB,MATCH(ASTE!$C44,'FY 26'!$I:$I,0),0),12023))</f>
        <v/>
      </c>
      <c r="O44" s="91"/>
    </row>
    <row r="45" spans="2:15" x14ac:dyDescent="0.15">
      <c r="B45" s="90"/>
      <c r="C45" s="177"/>
      <c r="D45" s="177"/>
      <c r="E45" s="177"/>
      <c r="F45" s="177"/>
      <c r="G45" s="177"/>
      <c r="H45" s="177"/>
      <c r="J45" s="170" t="str">
        <f>IF(OR(D45="",$C45=""),"",D45*MAX(INDEX('FY 26'!$BB:$BB,MATCH(ASTE!$C45,'FY 26'!$I:$I,0),0),12023))</f>
        <v/>
      </c>
      <c r="K45" s="170" t="str">
        <f>IF(OR(E45="",$C45=""),"",E45*MAX(INDEX('FY 26'!$BB:$BB,MATCH(ASTE!$C45,'FY 26'!$I:$I,0),0),12023))</f>
        <v/>
      </c>
      <c r="L45" s="170" t="str">
        <f>IF(OR(F45="",$C45=""),"",F45*MAX(INDEX('FY 26'!$BB:$BB,MATCH(ASTE!$C45,'FY 26'!$I:$I,0),0),12023))</f>
        <v/>
      </c>
      <c r="M45" s="170" t="str">
        <f>IF(OR(G45="",$C45=""),"",G45*MAX(INDEX('FY 26'!$BB:$BB,MATCH(ASTE!$C45,'FY 26'!$I:$I,0),0),12023))</f>
        <v/>
      </c>
      <c r="N45" s="170" t="str">
        <f>IF(OR(H45="",$C45=""),"",H45*MAX(INDEX('FY 26'!$BB:$BB,MATCH(ASTE!$C45,'FY 26'!$I:$I,0),0),12023))</f>
        <v/>
      </c>
      <c r="O45" s="91"/>
    </row>
    <row r="46" spans="2:15" x14ac:dyDescent="0.15">
      <c r="B46" s="90"/>
      <c r="C46" s="177"/>
      <c r="D46" s="177"/>
      <c r="E46" s="177"/>
      <c r="F46" s="177"/>
      <c r="G46" s="177"/>
      <c r="H46" s="177"/>
      <c r="J46" s="170" t="str">
        <f>IF(OR(D46="",$C46=""),"",D46*MAX(INDEX('FY 26'!$BB:$BB,MATCH(ASTE!$C46,'FY 26'!$I:$I,0),0),12023))</f>
        <v/>
      </c>
      <c r="K46" s="170" t="str">
        <f>IF(OR(E46="",$C46=""),"",E46*MAX(INDEX('FY 26'!$BB:$BB,MATCH(ASTE!$C46,'FY 26'!$I:$I,0),0),12023))</f>
        <v/>
      </c>
      <c r="L46" s="170" t="str">
        <f>IF(OR(F46="",$C46=""),"",F46*MAX(INDEX('FY 26'!$BB:$BB,MATCH(ASTE!$C46,'FY 26'!$I:$I,0),0),12023))</f>
        <v/>
      </c>
      <c r="M46" s="170" t="str">
        <f>IF(OR(G46="",$C46=""),"",G46*MAX(INDEX('FY 26'!$BB:$BB,MATCH(ASTE!$C46,'FY 26'!$I:$I,0),0),12023))</f>
        <v/>
      </c>
      <c r="N46" s="170" t="str">
        <f>IF(OR(H46="",$C46=""),"",H46*MAX(INDEX('FY 26'!$BB:$BB,MATCH(ASTE!$C46,'FY 26'!$I:$I,0),0),12023))</f>
        <v/>
      </c>
      <c r="O46" s="91"/>
    </row>
    <row r="47" spans="2:15" x14ac:dyDescent="0.15">
      <c r="B47" s="90"/>
      <c r="C47" s="177"/>
      <c r="D47" s="177"/>
      <c r="E47" s="177"/>
      <c r="F47" s="177"/>
      <c r="G47" s="177"/>
      <c r="H47" s="177"/>
      <c r="J47" s="170" t="str">
        <f>IF(OR(D47="",$C47=""),"",D47*MAX(INDEX('FY 26'!$BB:$BB,MATCH(ASTE!$C47,'FY 26'!$I:$I,0),0),12023))</f>
        <v/>
      </c>
      <c r="K47" s="170" t="str">
        <f>IF(OR(E47="",$C47=""),"",E47*MAX(INDEX('FY 26'!$BB:$BB,MATCH(ASTE!$C47,'FY 26'!$I:$I,0),0),12023))</f>
        <v/>
      </c>
      <c r="L47" s="170" t="str">
        <f>IF(OR(F47="",$C47=""),"",F47*MAX(INDEX('FY 26'!$BB:$BB,MATCH(ASTE!$C47,'FY 26'!$I:$I,0),0),12023))</f>
        <v/>
      </c>
      <c r="M47" s="170" t="str">
        <f>IF(OR(G47="",$C47=""),"",G47*MAX(INDEX('FY 26'!$BB:$BB,MATCH(ASTE!$C47,'FY 26'!$I:$I,0),0),12023))</f>
        <v/>
      </c>
      <c r="N47" s="170" t="str">
        <f>IF(OR(H47="",$C47=""),"",H47*MAX(INDEX('FY 26'!$BB:$BB,MATCH(ASTE!$C47,'FY 26'!$I:$I,0),0),12023))</f>
        <v/>
      </c>
      <c r="O47" s="91"/>
    </row>
    <row r="48" spans="2:15" x14ac:dyDescent="0.15">
      <c r="B48" s="90"/>
      <c r="C48" s="177"/>
      <c r="D48" s="177"/>
      <c r="E48" s="177"/>
      <c r="F48" s="177"/>
      <c r="G48" s="177"/>
      <c r="H48" s="177"/>
      <c r="J48" s="170" t="str">
        <f>IF(OR(D48="",$C48=""),"",D48*MAX(INDEX('FY 26'!$BB:$BB,MATCH(ASTE!$C48,'FY 26'!$I:$I,0),0),12023))</f>
        <v/>
      </c>
      <c r="K48" s="170" t="str">
        <f>IF(OR(E48="",$C48=""),"",E48*MAX(INDEX('FY 26'!$BB:$BB,MATCH(ASTE!$C48,'FY 26'!$I:$I,0),0),12023))</f>
        <v/>
      </c>
      <c r="L48" s="170" t="str">
        <f>IF(OR(F48="",$C48=""),"",F48*MAX(INDEX('FY 26'!$BB:$BB,MATCH(ASTE!$C48,'FY 26'!$I:$I,0),0),12023))</f>
        <v/>
      </c>
      <c r="M48" s="170" t="str">
        <f>IF(OR(G48="",$C48=""),"",G48*MAX(INDEX('FY 26'!$BB:$BB,MATCH(ASTE!$C48,'FY 26'!$I:$I,0),0),12023))</f>
        <v/>
      </c>
      <c r="N48" s="170" t="str">
        <f>IF(OR(H48="",$C48=""),"",H48*MAX(INDEX('FY 26'!$BB:$BB,MATCH(ASTE!$C48,'FY 26'!$I:$I,0),0),12023))</f>
        <v/>
      </c>
      <c r="O48" s="91"/>
    </row>
    <row r="49" spans="2:15" x14ac:dyDescent="0.15">
      <c r="B49" s="90"/>
      <c r="C49" s="177"/>
      <c r="D49" s="177"/>
      <c r="E49" s="177"/>
      <c r="F49" s="177"/>
      <c r="G49" s="177"/>
      <c r="H49" s="177"/>
      <c r="J49" s="170" t="str">
        <f>IF(OR(D49="",$C49=""),"",D49*MAX(INDEX('FY 26'!$BB:$BB,MATCH(ASTE!$C49,'FY 26'!$I:$I,0),0),12023))</f>
        <v/>
      </c>
      <c r="K49" s="170" t="str">
        <f>IF(OR(E49="",$C49=""),"",E49*MAX(INDEX('FY 26'!$BB:$BB,MATCH(ASTE!$C49,'FY 26'!$I:$I,0),0),12023))</f>
        <v/>
      </c>
      <c r="L49" s="170" t="str">
        <f>IF(OR(F49="",$C49=""),"",F49*MAX(INDEX('FY 26'!$BB:$BB,MATCH(ASTE!$C49,'FY 26'!$I:$I,0),0),12023))</f>
        <v/>
      </c>
      <c r="M49" s="170" t="str">
        <f>IF(OR(G49="",$C49=""),"",G49*MAX(INDEX('FY 26'!$BB:$BB,MATCH(ASTE!$C49,'FY 26'!$I:$I,0),0),12023))</f>
        <v/>
      </c>
      <c r="N49" s="170" t="str">
        <f>IF(OR(H49="",$C49=""),"",H49*MAX(INDEX('FY 26'!$BB:$BB,MATCH(ASTE!$C49,'FY 26'!$I:$I,0),0),12023))</f>
        <v/>
      </c>
      <c r="O49" s="91"/>
    </row>
    <row r="50" spans="2:15" x14ac:dyDescent="0.15">
      <c r="B50" s="90"/>
      <c r="C50" s="177"/>
      <c r="D50" s="177"/>
      <c r="E50" s="177"/>
      <c r="F50" s="177"/>
      <c r="G50" s="177"/>
      <c r="H50" s="177"/>
      <c r="J50" s="170" t="str">
        <f>IF(OR(D50="",$C50=""),"",D50*MAX(INDEX('FY 26'!$BB:$BB,MATCH(ASTE!$C50,'FY 26'!$I:$I,0),0),12023))</f>
        <v/>
      </c>
      <c r="K50" s="170" t="str">
        <f>IF(OR(E50="",$C50=""),"",E50*MAX(INDEX('FY 26'!$BB:$BB,MATCH(ASTE!$C50,'FY 26'!$I:$I,0),0),12023))</f>
        <v/>
      </c>
      <c r="L50" s="170" t="str">
        <f>IF(OR(F50="",$C50=""),"",F50*MAX(INDEX('FY 26'!$BB:$BB,MATCH(ASTE!$C50,'FY 26'!$I:$I,0),0),12023))</f>
        <v/>
      </c>
      <c r="M50" s="170" t="str">
        <f>IF(OR(G50="",$C50=""),"",G50*MAX(INDEX('FY 26'!$BB:$BB,MATCH(ASTE!$C50,'FY 26'!$I:$I,0),0),12023))</f>
        <v/>
      </c>
      <c r="N50" s="170" t="str">
        <f>IF(OR(H50="",$C50=""),"",H50*MAX(INDEX('FY 26'!$BB:$BB,MATCH(ASTE!$C50,'FY 26'!$I:$I,0),0),12023))</f>
        <v/>
      </c>
      <c r="O50" s="91"/>
    </row>
    <row r="51" spans="2:15" x14ac:dyDescent="0.15">
      <c r="B51" s="90"/>
      <c r="C51" s="177"/>
      <c r="D51" s="177"/>
      <c r="E51" s="177"/>
      <c r="F51" s="177"/>
      <c r="G51" s="177"/>
      <c r="H51" s="177"/>
      <c r="J51" s="170" t="str">
        <f>IF(OR(D51="",$C51=""),"",D51*MAX(INDEX('FY 26'!$BB:$BB,MATCH(ASTE!$C51,'FY 26'!$I:$I,0),0),12023))</f>
        <v/>
      </c>
      <c r="K51" s="170" t="str">
        <f>IF(OR(E51="",$C51=""),"",E51*MAX(INDEX('FY 26'!$BB:$BB,MATCH(ASTE!$C51,'FY 26'!$I:$I,0),0),12023))</f>
        <v/>
      </c>
      <c r="L51" s="170" t="str">
        <f>IF(OR(F51="",$C51=""),"",F51*MAX(INDEX('FY 26'!$BB:$BB,MATCH(ASTE!$C51,'FY 26'!$I:$I,0),0),12023))</f>
        <v/>
      </c>
      <c r="M51" s="170" t="str">
        <f>IF(OR(G51="",$C51=""),"",G51*MAX(INDEX('FY 26'!$BB:$BB,MATCH(ASTE!$C51,'FY 26'!$I:$I,0),0),12023))</f>
        <v/>
      </c>
      <c r="N51" s="170" t="str">
        <f>IF(OR(H51="",$C51=""),"",H51*MAX(INDEX('FY 26'!$BB:$BB,MATCH(ASTE!$C51,'FY 26'!$I:$I,0),0),12023))</f>
        <v/>
      </c>
      <c r="O51" s="91"/>
    </row>
    <row r="52" spans="2:15" x14ac:dyDescent="0.15">
      <c r="B52" s="90"/>
      <c r="C52" s="177"/>
      <c r="D52" s="177"/>
      <c r="E52" s="177"/>
      <c r="F52" s="177"/>
      <c r="G52" s="177"/>
      <c r="H52" s="177"/>
      <c r="J52" s="170" t="str">
        <f>IF(OR(D52="",$C52=""),"",D52*MAX(INDEX('FY 26'!$BB:$BB,MATCH(ASTE!$C52,'FY 26'!$I:$I,0),0),12023))</f>
        <v/>
      </c>
      <c r="K52" s="170" t="str">
        <f>IF(OR(E52="",$C52=""),"",E52*MAX(INDEX('FY 26'!$BB:$BB,MATCH(ASTE!$C52,'FY 26'!$I:$I,0),0),12023))</f>
        <v/>
      </c>
      <c r="L52" s="170" t="str">
        <f>IF(OR(F52="",$C52=""),"",F52*MAX(INDEX('FY 26'!$BB:$BB,MATCH(ASTE!$C52,'FY 26'!$I:$I,0),0),12023))</f>
        <v/>
      </c>
      <c r="M52" s="170" t="str">
        <f>IF(OR(G52="",$C52=""),"",G52*MAX(INDEX('FY 26'!$BB:$BB,MATCH(ASTE!$C52,'FY 26'!$I:$I,0),0),12023))</f>
        <v/>
      </c>
      <c r="N52" s="170" t="str">
        <f>IF(OR(H52="",$C52=""),"",H52*MAX(INDEX('FY 26'!$BB:$BB,MATCH(ASTE!$C52,'FY 26'!$I:$I,0),0),12023))</f>
        <v/>
      </c>
      <c r="O52" s="91"/>
    </row>
    <row r="53" spans="2:15" x14ac:dyDescent="0.15">
      <c r="B53" s="90"/>
      <c r="C53" s="177"/>
      <c r="D53" s="177"/>
      <c r="E53" s="177"/>
      <c r="F53" s="177"/>
      <c r="G53" s="177"/>
      <c r="H53" s="177"/>
      <c r="J53" s="170" t="str">
        <f>IF(OR(D53="",$C53=""),"",D53*MAX(INDEX('FY 26'!$BB:$BB,MATCH(ASTE!$C53,'FY 26'!$I:$I,0),0),12023))</f>
        <v/>
      </c>
      <c r="K53" s="170" t="str">
        <f>IF(OR(E53="",$C53=""),"",E53*MAX(INDEX('FY 26'!$BB:$BB,MATCH(ASTE!$C53,'FY 26'!$I:$I,0),0),12023))</f>
        <v/>
      </c>
      <c r="L53" s="170" t="str">
        <f>IF(OR(F53="",$C53=""),"",F53*MAX(INDEX('FY 26'!$BB:$BB,MATCH(ASTE!$C53,'FY 26'!$I:$I,0),0),12023))</f>
        <v/>
      </c>
      <c r="M53" s="170" t="str">
        <f>IF(OR(G53="",$C53=""),"",G53*MAX(INDEX('FY 26'!$BB:$BB,MATCH(ASTE!$C53,'FY 26'!$I:$I,0),0),12023))</f>
        <v/>
      </c>
      <c r="N53" s="170" t="str">
        <f>IF(OR(H53="",$C53=""),"",H53*MAX(INDEX('FY 26'!$BB:$BB,MATCH(ASTE!$C53,'FY 26'!$I:$I,0),0),12023))</f>
        <v/>
      </c>
      <c r="O53" s="91"/>
    </row>
    <row r="54" spans="2:15" x14ac:dyDescent="0.15">
      <c r="B54" s="90"/>
      <c r="C54" s="177"/>
      <c r="D54" s="177"/>
      <c r="E54" s="177"/>
      <c r="F54" s="177"/>
      <c r="G54" s="177"/>
      <c r="H54" s="177"/>
      <c r="J54" s="170" t="str">
        <f>IF(OR(D54="",$C54=""),"",D54*MAX(INDEX('FY 26'!$BB:$BB,MATCH(ASTE!$C54,'FY 26'!$I:$I,0),0),12023))</f>
        <v/>
      </c>
      <c r="K54" s="170" t="str">
        <f>IF(OR(E54="",$C54=""),"",E54*MAX(INDEX('FY 26'!$BB:$BB,MATCH(ASTE!$C54,'FY 26'!$I:$I,0),0),12023))</f>
        <v/>
      </c>
      <c r="L54" s="170" t="str">
        <f>IF(OR(F54="",$C54=""),"",F54*MAX(INDEX('FY 26'!$BB:$BB,MATCH(ASTE!$C54,'FY 26'!$I:$I,0),0),12023))</f>
        <v/>
      </c>
      <c r="M54" s="170" t="str">
        <f>IF(OR(G54="",$C54=""),"",G54*MAX(INDEX('FY 26'!$BB:$BB,MATCH(ASTE!$C54,'FY 26'!$I:$I,0),0),12023))</f>
        <v/>
      </c>
      <c r="N54" s="170" t="str">
        <f>IF(OR(H54="",$C54=""),"",H54*MAX(INDEX('FY 26'!$BB:$BB,MATCH(ASTE!$C54,'FY 26'!$I:$I,0),0),12023))</f>
        <v/>
      </c>
      <c r="O54" s="91"/>
    </row>
    <row r="55" spans="2:15" x14ac:dyDescent="0.15">
      <c r="B55" s="90"/>
      <c r="C55" s="177"/>
      <c r="D55" s="177"/>
      <c r="E55" s="177"/>
      <c r="F55" s="177"/>
      <c r="G55" s="177"/>
      <c r="H55" s="177"/>
      <c r="J55" s="170" t="str">
        <f>IF(OR(D55="",$C55=""),"",D55*MAX(INDEX('FY 26'!$BB:$BB,MATCH(ASTE!$C55,'FY 26'!$I:$I,0),0),12023))</f>
        <v/>
      </c>
      <c r="K55" s="170" t="str">
        <f>IF(OR(E55="",$C55=""),"",E55*MAX(INDEX('FY 26'!$BB:$BB,MATCH(ASTE!$C55,'FY 26'!$I:$I,0),0),12023))</f>
        <v/>
      </c>
      <c r="L55" s="170" t="str">
        <f>IF(OR(F55="",$C55=""),"",F55*MAX(INDEX('FY 26'!$BB:$BB,MATCH(ASTE!$C55,'FY 26'!$I:$I,0),0),12023))</f>
        <v/>
      </c>
      <c r="M55" s="170" t="str">
        <f>IF(OR(G55="",$C55=""),"",G55*MAX(INDEX('FY 26'!$BB:$BB,MATCH(ASTE!$C55,'FY 26'!$I:$I,0),0),12023))</f>
        <v/>
      </c>
      <c r="N55" s="170" t="str">
        <f>IF(OR(H55="",$C55=""),"",H55*MAX(INDEX('FY 26'!$BB:$BB,MATCH(ASTE!$C55,'FY 26'!$I:$I,0),0),12023))</f>
        <v/>
      </c>
      <c r="O55" s="91"/>
    </row>
    <row r="56" spans="2:15" x14ac:dyDescent="0.15">
      <c r="B56" s="90"/>
      <c r="C56" s="177"/>
      <c r="D56" s="177"/>
      <c r="E56" s="177"/>
      <c r="F56" s="177"/>
      <c r="G56" s="177"/>
      <c r="H56" s="177"/>
      <c r="J56" s="170" t="str">
        <f>IF(OR(D56="",$C56=""),"",D56*MAX(INDEX('FY 26'!$BB:$BB,MATCH(ASTE!$C56,'FY 26'!$I:$I,0),0),12023))</f>
        <v/>
      </c>
      <c r="K56" s="170" t="str">
        <f>IF(OR(E56="",$C56=""),"",E56*MAX(INDEX('FY 26'!$BB:$BB,MATCH(ASTE!$C56,'FY 26'!$I:$I,0),0),12023))</f>
        <v/>
      </c>
      <c r="L56" s="170" t="str">
        <f>IF(OR(F56="",$C56=""),"",F56*MAX(INDEX('FY 26'!$BB:$BB,MATCH(ASTE!$C56,'FY 26'!$I:$I,0),0),12023))</f>
        <v/>
      </c>
      <c r="M56" s="170" t="str">
        <f>IF(OR(G56="",$C56=""),"",G56*MAX(INDEX('FY 26'!$BB:$BB,MATCH(ASTE!$C56,'FY 26'!$I:$I,0),0),12023))</f>
        <v/>
      </c>
      <c r="N56" s="170" t="str">
        <f>IF(OR(H56="",$C56=""),"",H56*MAX(INDEX('FY 26'!$BB:$BB,MATCH(ASTE!$C56,'FY 26'!$I:$I,0),0),12023))</f>
        <v/>
      </c>
      <c r="O56" s="91"/>
    </row>
    <row r="57" spans="2:15" x14ac:dyDescent="0.15">
      <c r="B57" s="90"/>
      <c r="C57" s="177"/>
      <c r="D57" s="177"/>
      <c r="E57" s="177"/>
      <c r="F57" s="177"/>
      <c r="G57" s="177"/>
      <c r="H57" s="177"/>
      <c r="J57" s="170" t="str">
        <f>IF(OR(D57="",$C57=""),"",D57*MAX(INDEX('FY 26'!$BB:$BB,MATCH(ASTE!$C57,'FY 26'!$I:$I,0),0),12023))</f>
        <v/>
      </c>
      <c r="K57" s="170" t="str">
        <f>IF(OR(E57="",$C57=""),"",E57*MAX(INDEX('FY 26'!$BB:$BB,MATCH(ASTE!$C57,'FY 26'!$I:$I,0),0),12023))</f>
        <v/>
      </c>
      <c r="L57" s="170" t="str">
        <f>IF(OR(F57="",$C57=""),"",F57*MAX(INDEX('FY 26'!$BB:$BB,MATCH(ASTE!$C57,'FY 26'!$I:$I,0),0),12023))</f>
        <v/>
      </c>
      <c r="M57" s="170" t="str">
        <f>IF(OR(G57="",$C57=""),"",G57*MAX(INDEX('FY 26'!$BB:$BB,MATCH(ASTE!$C57,'FY 26'!$I:$I,0),0),12023))</f>
        <v/>
      </c>
      <c r="N57" s="170" t="str">
        <f>IF(OR(H57="",$C57=""),"",H57*MAX(INDEX('FY 26'!$BB:$BB,MATCH(ASTE!$C57,'FY 26'!$I:$I,0),0),12023))</f>
        <v/>
      </c>
      <c r="O57" s="91"/>
    </row>
    <row r="58" spans="2:15" x14ac:dyDescent="0.15">
      <c r="B58" s="90"/>
      <c r="C58" s="177"/>
      <c r="D58" s="177"/>
      <c r="E58" s="177"/>
      <c r="F58" s="177"/>
      <c r="G58" s="177"/>
      <c r="H58" s="177"/>
      <c r="J58" s="170" t="str">
        <f>IF(OR(D58="",$C58=""),"",D58*MAX(INDEX('FY 26'!$BB:$BB,MATCH(ASTE!$C58,'FY 26'!$I:$I,0),0),12023))</f>
        <v/>
      </c>
      <c r="K58" s="170" t="str">
        <f>IF(OR(E58="",$C58=""),"",E58*MAX(INDEX('FY 26'!$BB:$BB,MATCH(ASTE!$C58,'FY 26'!$I:$I,0),0),12023))</f>
        <v/>
      </c>
      <c r="L58" s="170" t="str">
        <f>IF(OR(F58="",$C58=""),"",F58*MAX(INDEX('FY 26'!$BB:$BB,MATCH(ASTE!$C58,'FY 26'!$I:$I,0),0),12023))</f>
        <v/>
      </c>
      <c r="M58" s="170" t="str">
        <f>IF(OR(G58="",$C58=""),"",G58*MAX(INDEX('FY 26'!$BB:$BB,MATCH(ASTE!$C58,'FY 26'!$I:$I,0),0),12023))</f>
        <v/>
      </c>
      <c r="N58" s="170" t="str">
        <f>IF(OR(H58="",$C58=""),"",H58*MAX(INDEX('FY 26'!$BB:$BB,MATCH(ASTE!$C58,'FY 26'!$I:$I,0),0),12023))</f>
        <v/>
      </c>
      <c r="O58" s="91"/>
    </row>
    <row r="59" spans="2:15" x14ac:dyDescent="0.15">
      <c r="B59" s="90"/>
      <c r="C59" s="177"/>
      <c r="D59" s="177"/>
      <c r="E59" s="177"/>
      <c r="F59" s="177"/>
      <c r="G59" s="177"/>
      <c r="H59" s="177"/>
      <c r="J59" s="170" t="str">
        <f>IF(OR(D59="",$C59=""),"",D59*MAX(INDEX('FY 26'!$BB:$BB,MATCH(ASTE!$C59,'FY 26'!$I:$I,0),0),12023))</f>
        <v/>
      </c>
      <c r="K59" s="170" t="str">
        <f>IF(OR(E59="",$C59=""),"",E59*MAX(INDEX('FY 26'!$BB:$BB,MATCH(ASTE!$C59,'FY 26'!$I:$I,0),0),12023))</f>
        <v/>
      </c>
      <c r="L59" s="170" t="str">
        <f>IF(OR(F59="",$C59=""),"",F59*MAX(INDEX('FY 26'!$BB:$BB,MATCH(ASTE!$C59,'FY 26'!$I:$I,0),0),12023))</f>
        <v/>
      </c>
      <c r="M59" s="170" t="str">
        <f>IF(OR(G59="",$C59=""),"",G59*MAX(INDEX('FY 26'!$BB:$BB,MATCH(ASTE!$C59,'FY 26'!$I:$I,0),0),12023))</f>
        <v/>
      </c>
      <c r="N59" s="170" t="str">
        <f>IF(OR(H59="",$C59=""),"",H59*MAX(INDEX('FY 26'!$BB:$BB,MATCH(ASTE!$C59,'FY 26'!$I:$I,0),0),12023))</f>
        <v/>
      </c>
      <c r="O59" s="91"/>
    </row>
    <row r="60" spans="2:15" x14ac:dyDescent="0.15">
      <c r="B60" s="90"/>
      <c r="C60" s="177"/>
      <c r="D60" s="177"/>
      <c r="E60" s="177"/>
      <c r="F60" s="177"/>
      <c r="G60" s="177"/>
      <c r="H60" s="177"/>
      <c r="J60" s="170" t="str">
        <f>IF(OR(D60="",$C60=""),"",D60*MAX(INDEX('FY 26'!$BB:$BB,MATCH(ASTE!$C60,'FY 26'!$I:$I,0),0),12023))</f>
        <v/>
      </c>
      <c r="K60" s="170" t="str">
        <f>IF(OR(E60="",$C60=""),"",E60*MAX(INDEX('FY 26'!$BB:$BB,MATCH(ASTE!$C60,'FY 26'!$I:$I,0),0),12023))</f>
        <v/>
      </c>
      <c r="L60" s="170" t="str">
        <f>IF(OR(F60="",$C60=""),"",F60*MAX(INDEX('FY 26'!$BB:$BB,MATCH(ASTE!$C60,'FY 26'!$I:$I,0),0),12023))</f>
        <v/>
      </c>
      <c r="M60" s="170" t="str">
        <f>IF(OR(G60="",$C60=""),"",G60*MAX(INDEX('FY 26'!$BB:$BB,MATCH(ASTE!$C60,'FY 26'!$I:$I,0),0),12023))</f>
        <v/>
      </c>
      <c r="N60" s="170" t="str">
        <f>IF(OR(H60="",$C60=""),"",H60*MAX(INDEX('FY 26'!$BB:$BB,MATCH(ASTE!$C60,'FY 26'!$I:$I,0),0),12023))</f>
        <v/>
      </c>
      <c r="O60" s="91"/>
    </row>
    <row r="61" spans="2:15" x14ac:dyDescent="0.15">
      <c r="B61" s="90"/>
      <c r="C61" s="177"/>
      <c r="D61" s="177"/>
      <c r="E61" s="177"/>
      <c r="F61" s="177"/>
      <c r="G61" s="177"/>
      <c r="H61" s="177"/>
      <c r="J61" s="170" t="str">
        <f>IF(OR(D61="",$C61=""),"",D61*MAX(INDEX('FY 26'!$BB:$BB,MATCH(ASTE!$C61,'FY 26'!$I:$I,0),0),12023))</f>
        <v/>
      </c>
      <c r="K61" s="170" t="str">
        <f>IF(OR(E61="",$C61=""),"",E61*MAX(INDEX('FY 26'!$BB:$BB,MATCH(ASTE!$C61,'FY 26'!$I:$I,0),0),12023))</f>
        <v/>
      </c>
      <c r="L61" s="170" t="str">
        <f>IF(OR(F61="",$C61=""),"",F61*MAX(INDEX('FY 26'!$BB:$BB,MATCH(ASTE!$C61,'FY 26'!$I:$I,0),0),12023))</f>
        <v/>
      </c>
      <c r="M61" s="170" t="str">
        <f>IF(OR(G61="",$C61=""),"",G61*MAX(INDEX('FY 26'!$BB:$BB,MATCH(ASTE!$C61,'FY 26'!$I:$I,0),0),12023))</f>
        <v/>
      </c>
      <c r="N61" s="170" t="str">
        <f>IF(OR(H61="",$C61=""),"",H61*MAX(INDEX('FY 26'!$BB:$BB,MATCH(ASTE!$C61,'FY 26'!$I:$I,0),0),12023))</f>
        <v/>
      </c>
      <c r="O61" s="91"/>
    </row>
    <row r="62" spans="2:15" x14ac:dyDescent="0.15">
      <c r="B62" s="90"/>
      <c r="C62" s="177"/>
      <c r="D62" s="177"/>
      <c r="E62" s="177"/>
      <c r="F62" s="177"/>
      <c r="G62" s="177"/>
      <c r="H62" s="177"/>
      <c r="J62" s="170" t="str">
        <f>IF(OR(D62="",$C62=""),"",D62*MAX(INDEX('FY 26'!$BB:$BB,MATCH(ASTE!$C62,'FY 26'!$I:$I,0),0),12023))</f>
        <v/>
      </c>
      <c r="K62" s="170" t="str">
        <f>IF(OR(E62="",$C62=""),"",E62*MAX(INDEX('FY 26'!$BB:$BB,MATCH(ASTE!$C62,'FY 26'!$I:$I,0),0),12023))</f>
        <v/>
      </c>
      <c r="L62" s="170" t="str">
        <f>IF(OR(F62="",$C62=""),"",F62*MAX(INDEX('FY 26'!$BB:$BB,MATCH(ASTE!$C62,'FY 26'!$I:$I,0),0),12023))</f>
        <v/>
      </c>
      <c r="M62" s="170" t="str">
        <f>IF(OR(G62="",$C62=""),"",G62*MAX(INDEX('FY 26'!$BB:$BB,MATCH(ASTE!$C62,'FY 26'!$I:$I,0),0),12023))</f>
        <v/>
      </c>
      <c r="N62" s="170" t="str">
        <f>IF(OR(H62="",$C62=""),"",H62*MAX(INDEX('FY 26'!$BB:$BB,MATCH(ASTE!$C62,'FY 26'!$I:$I,0),0),12023))</f>
        <v/>
      </c>
      <c r="O62" s="91"/>
    </row>
    <row r="63" spans="2:15" x14ac:dyDescent="0.15">
      <c r="B63" s="90"/>
      <c r="C63" s="177"/>
      <c r="D63" s="177"/>
      <c r="E63" s="177"/>
      <c r="F63" s="177"/>
      <c r="G63" s="177"/>
      <c r="H63" s="177"/>
      <c r="J63" s="170" t="str">
        <f>IF(OR(D63="",$C63=""),"",D63*MAX(INDEX('FY 26'!$BB:$BB,MATCH(ASTE!$C63,'FY 26'!$I:$I,0),0),12023))</f>
        <v/>
      </c>
      <c r="K63" s="170" t="str">
        <f>IF(OR(E63="",$C63=""),"",E63*MAX(INDEX('FY 26'!$BB:$BB,MATCH(ASTE!$C63,'FY 26'!$I:$I,0),0),12023))</f>
        <v/>
      </c>
      <c r="L63" s="170" t="str">
        <f>IF(OR(F63="",$C63=""),"",F63*MAX(INDEX('FY 26'!$BB:$BB,MATCH(ASTE!$C63,'FY 26'!$I:$I,0),0),12023))</f>
        <v/>
      </c>
      <c r="M63" s="170" t="str">
        <f>IF(OR(G63="",$C63=""),"",G63*MAX(INDEX('FY 26'!$BB:$BB,MATCH(ASTE!$C63,'FY 26'!$I:$I,0),0),12023))</f>
        <v/>
      </c>
      <c r="N63" s="170" t="str">
        <f>IF(OR(H63="",$C63=""),"",H63*MAX(INDEX('FY 26'!$BB:$BB,MATCH(ASTE!$C63,'FY 26'!$I:$I,0),0),12023))</f>
        <v/>
      </c>
      <c r="O63" s="91"/>
    </row>
    <row r="64" spans="2:15" x14ac:dyDescent="0.15">
      <c r="B64" s="90"/>
      <c r="C64" s="177"/>
      <c r="D64" s="177"/>
      <c r="E64" s="177"/>
      <c r="F64" s="177"/>
      <c r="G64" s="177"/>
      <c r="H64" s="177"/>
      <c r="J64" s="170" t="str">
        <f>IF(OR(D64="",$C64=""),"",D64*MAX(INDEX('FY 26'!$BB:$BB,MATCH(ASTE!$C64,'FY 26'!$I:$I,0),0),12023))</f>
        <v/>
      </c>
      <c r="K64" s="170" t="str">
        <f>IF(OR(E64="",$C64=""),"",E64*MAX(INDEX('FY 26'!$BB:$BB,MATCH(ASTE!$C64,'FY 26'!$I:$I,0),0),12023))</f>
        <v/>
      </c>
      <c r="L64" s="170" t="str">
        <f>IF(OR(F64="",$C64=""),"",F64*MAX(INDEX('FY 26'!$BB:$BB,MATCH(ASTE!$C64,'FY 26'!$I:$I,0),0),12023))</f>
        <v/>
      </c>
      <c r="M64" s="170" t="str">
        <f>IF(OR(G64="",$C64=""),"",G64*MAX(INDEX('FY 26'!$BB:$BB,MATCH(ASTE!$C64,'FY 26'!$I:$I,0),0),12023))</f>
        <v/>
      </c>
      <c r="N64" s="170" t="str">
        <f>IF(OR(H64="",$C64=""),"",H64*MAX(INDEX('FY 26'!$BB:$BB,MATCH(ASTE!$C64,'FY 26'!$I:$I,0),0),12023))</f>
        <v/>
      </c>
      <c r="O64" s="91"/>
    </row>
    <row r="65" spans="2:15" x14ac:dyDescent="0.15">
      <c r="B65" s="90"/>
      <c r="C65" s="177"/>
      <c r="D65" s="177"/>
      <c r="E65" s="177"/>
      <c r="F65" s="177"/>
      <c r="G65" s="177"/>
      <c r="H65" s="177"/>
      <c r="J65" s="170" t="str">
        <f>IF(OR(D65="",$C65=""),"",D65*MAX(INDEX('FY 26'!$BB:$BB,MATCH(ASTE!$C65,'FY 26'!$I:$I,0),0),12023))</f>
        <v/>
      </c>
      <c r="K65" s="170" t="str">
        <f>IF(OR(E65="",$C65=""),"",E65*MAX(INDEX('FY 26'!$BB:$BB,MATCH(ASTE!$C65,'FY 26'!$I:$I,0),0),12023))</f>
        <v/>
      </c>
      <c r="L65" s="170" t="str">
        <f>IF(OR(F65="",$C65=""),"",F65*MAX(INDEX('FY 26'!$BB:$BB,MATCH(ASTE!$C65,'FY 26'!$I:$I,0),0),12023))</f>
        <v/>
      </c>
      <c r="M65" s="170" t="str">
        <f>IF(OR(G65="",$C65=""),"",G65*MAX(INDEX('FY 26'!$BB:$BB,MATCH(ASTE!$C65,'FY 26'!$I:$I,0),0),12023))</f>
        <v/>
      </c>
      <c r="N65" s="170" t="str">
        <f>IF(OR(H65="",$C65=""),"",H65*MAX(INDEX('FY 26'!$BB:$BB,MATCH(ASTE!$C65,'FY 26'!$I:$I,0),0),12023))</f>
        <v/>
      </c>
      <c r="O65" s="91"/>
    </row>
    <row r="66" spans="2:15" x14ac:dyDescent="0.15">
      <c r="B66" s="90"/>
      <c r="C66" s="177"/>
      <c r="D66" s="177"/>
      <c r="E66" s="177"/>
      <c r="F66" s="177"/>
      <c r="G66" s="177"/>
      <c r="H66" s="177"/>
      <c r="J66" s="170" t="str">
        <f>IF(OR(D66="",$C66=""),"",D66*MAX(INDEX('FY 26'!$BB:$BB,MATCH(ASTE!$C66,'FY 26'!$I:$I,0),0),12023))</f>
        <v/>
      </c>
      <c r="K66" s="170" t="str">
        <f>IF(OR(E66="",$C66=""),"",E66*MAX(INDEX('FY 26'!$BB:$BB,MATCH(ASTE!$C66,'FY 26'!$I:$I,0),0),12023))</f>
        <v/>
      </c>
      <c r="L66" s="170" t="str">
        <f>IF(OR(F66="",$C66=""),"",F66*MAX(INDEX('FY 26'!$BB:$BB,MATCH(ASTE!$C66,'FY 26'!$I:$I,0),0),12023))</f>
        <v/>
      </c>
      <c r="M66" s="170" t="str">
        <f>IF(OR(G66="",$C66=""),"",G66*MAX(INDEX('FY 26'!$BB:$BB,MATCH(ASTE!$C66,'FY 26'!$I:$I,0),0),12023))</f>
        <v/>
      </c>
      <c r="N66" s="170" t="str">
        <f>IF(OR(H66="",$C66=""),"",H66*MAX(INDEX('FY 26'!$BB:$BB,MATCH(ASTE!$C66,'FY 26'!$I:$I,0),0),12023))</f>
        <v/>
      </c>
      <c r="O66" s="91"/>
    </row>
    <row r="67" spans="2:15" x14ac:dyDescent="0.15">
      <c r="B67" s="90"/>
      <c r="C67" s="177"/>
      <c r="D67" s="177"/>
      <c r="E67" s="177"/>
      <c r="F67" s="177"/>
      <c r="G67" s="177"/>
      <c r="H67" s="177"/>
      <c r="J67" s="170" t="str">
        <f>IF(OR(D67="",$C67=""),"",D67*MAX(INDEX('FY 26'!$BB:$BB,MATCH(ASTE!$C67,'FY 26'!$I:$I,0),0),12023))</f>
        <v/>
      </c>
      <c r="K67" s="170" t="str">
        <f>IF(OR(E67="",$C67=""),"",E67*MAX(INDEX('FY 26'!$BB:$BB,MATCH(ASTE!$C67,'FY 26'!$I:$I,0),0),12023))</f>
        <v/>
      </c>
      <c r="L67" s="170" t="str">
        <f>IF(OR(F67="",$C67=""),"",F67*MAX(INDEX('FY 26'!$BB:$BB,MATCH(ASTE!$C67,'FY 26'!$I:$I,0),0),12023))</f>
        <v/>
      </c>
      <c r="M67" s="170" t="str">
        <f>IF(OR(G67="",$C67=""),"",G67*MAX(INDEX('FY 26'!$BB:$BB,MATCH(ASTE!$C67,'FY 26'!$I:$I,0),0),12023))</f>
        <v/>
      </c>
      <c r="N67" s="170" t="str">
        <f>IF(OR(H67="",$C67=""),"",H67*MAX(INDEX('FY 26'!$BB:$BB,MATCH(ASTE!$C67,'FY 26'!$I:$I,0),0),12023))</f>
        <v/>
      </c>
      <c r="O67" s="91"/>
    </row>
    <row r="68" spans="2:15" x14ac:dyDescent="0.15">
      <c r="B68" s="90"/>
      <c r="C68" s="177"/>
      <c r="D68" s="177"/>
      <c r="E68" s="177"/>
      <c r="F68" s="177"/>
      <c r="G68" s="177"/>
      <c r="H68" s="177"/>
      <c r="J68" s="170" t="str">
        <f>IF(OR(D68="",$C68=""),"",D68*MAX(INDEX('FY 26'!$BB:$BB,MATCH(ASTE!$C68,'FY 26'!$I:$I,0),0),12023))</f>
        <v/>
      </c>
      <c r="K68" s="170" t="str">
        <f>IF(OR(E68="",$C68=""),"",E68*MAX(INDEX('FY 26'!$BB:$BB,MATCH(ASTE!$C68,'FY 26'!$I:$I,0),0),12023))</f>
        <v/>
      </c>
      <c r="L68" s="170" t="str">
        <f>IF(OR(F68="",$C68=""),"",F68*MAX(INDEX('FY 26'!$BB:$BB,MATCH(ASTE!$C68,'FY 26'!$I:$I,0),0),12023))</f>
        <v/>
      </c>
      <c r="M68" s="170" t="str">
        <f>IF(OR(G68="",$C68=""),"",G68*MAX(INDEX('FY 26'!$BB:$BB,MATCH(ASTE!$C68,'FY 26'!$I:$I,0),0),12023))</f>
        <v/>
      </c>
      <c r="N68" s="170" t="str">
        <f>IF(OR(H68="",$C68=""),"",H68*MAX(INDEX('FY 26'!$BB:$BB,MATCH(ASTE!$C68,'FY 26'!$I:$I,0),0),12023))</f>
        <v/>
      </c>
      <c r="O68" s="91"/>
    </row>
    <row r="69" spans="2:15" x14ac:dyDescent="0.15">
      <c r="B69" s="90"/>
      <c r="C69" s="177"/>
      <c r="D69" s="177"/>
      <c r="E69" s="177"/>
      <c r="F69" s="177"/>
      <c r="G69" s="177"/>
      <c r="H69" s="177"/>
      <c r="J69" s="170" t="str">
        <f>IF(OR(D69="",$C69=""),"",D69*MAX(INDEX('FY 26'!$BB:$BB,MATCH(ASTE!$C69,'FY 26'!$I:$I,0),0),12023))</f>
        <v/>
      </c>
      <c r="K69" s="170" t="str">
        <f>IF(OR(E69="",$C69=""),"",E69*MAX(INDEX('FY 26'!$BB:$BB,MATCH(ASTE!$C69,'FY 26'!$I:$I,0),0),12023))</f>
        <v/>
      </c>
      <c r="L69" s="170" t="str">
        <f>IF(OR(F69="",$C69=""),"",F69*MAX(INDEX('FY 26'!$BB:$BB,MATCH(ASTE!$C69,'FY 26'!$I:$I,0),0),12023))</f>
        <v/>
      </c>
      <c r="M69" s="170" t="str">
        <f>IF(OR(G69="",$C69=""),"",G69*MAX(INDEX('FY 26'!$BB:$BB,MATCH(ASTE!$C69,'FY 26'!$I:$I,0),0),12023))</f>
        <v/>
      </c>
      <c r="N69" s="170" t="str">
        <f>IF(OR(H69="",$C69=""),"",H69*MAX(INDEX('FY 26'!$BB:$BB,MATCH(ASTE!$C69,'FY 26'!$I:$I,0),0),12023))</f>
        <v/>
      </c>
      <c r="O69" s="91"/>
    </row>
    <row r="70" spans="2:15" x14ac:dyDescent="0.15">
      <c r="B70" s="90"/>
      <c r="C70" s="177"/>
      <c r="D70" s="177"/>
      <c r="E70" s="177"/>
      <c r="F70" s="177"/>
      <c r="G70" s="177"/>
      <c r="H70" s="177"/>
      <c r="J70" s="170" t="str">
        <f>IF(OR(D70="",$C70=""),"",D70*MAX(INDEX('FY 26'!$BB:$BB,MATCH(ASTE!$C70,'FY 26'!$I:$I,0),0),12023))</f>
        <v/>
      </c>
      <c r="K70" s="170" t="str">
        <f>IF(OR(E70="",$C70=""),"",E70*MAX(INDEX('FY 26'!$BB:$BB,MATCH(ASTE!$C70,'FY 26'!$I:$I,0),0),12023))</f>
        <v/>
      </c>
      <c r="L70" s="170" t="str">
        <f>IF(OR(F70="",$C70=""),"",F70*MAX(INDEX('FY 26'!$BB:$BB,MATCH(ASTE!$C70,'FY 26'!$I:$I,0),0),12023))</f>
        <v/>
      </c>
      <c r="M70" s="170" t="str">
        <f>IF(OR(G70="",$C70=""),"",G70*MAX(INDEX('FY 26'!$BB:$BB,MATCH(ASTE!$C70,'FY 26'!$I:$I,0),0),12023))</f>
        <v/>
      </c>
      <c r="N70" s="170" t="str">
        <f>IF(OR(H70="",$C70=""),"",H70*MAX(INDEX('FY 26'!$BB:$BB,MATCH(ASTE!$C70,'FY 26'!$I:$I,0),0),12023))</f>
        <v/>
      </c>
      <c r="O70" s="91"/>
    </row>
    <row r="71" spans="2:15" x14ac:dyDescent="0.15">
      <c r="B71" s="90"/>
      <c r="C71" s="118"/>
      <c r="D71" s="171"/>
      <c r="E71" s="171"/>
      <c r="F71" s="171"/>
      <c r="G71" s="171"/>
      <c r="H71" s="171"/>
      <c r="J71" s="171"/>
      <c r="K71" s="171"/>
      <c r="L71" s="171"/>
      <c r="M71" s="171"/>
      <c r="N71" s="171"/>
      <c r="O71" s="91"/>
    </row>
    <row r="72" spans="2:15" x14ac:dyDescent="0.15">
      <c r="B72" s="90"/>
      <c r="C72" s="99" t="s">
        <v>81</v>
      </c>
      <c r="D72" s="172">
        <f>SUM(D41:D70)</f>
        <v>0</v>
      </c>
      <c r="E72" s="172">
        <f>SUM(E41:E70)</f>
        <v>0</v>
      </c>
      <c r="F72" s="172">
        <f>SUM(F41:F70)</f>
        <v>0</v>
      </c>
      <c r="G72" s="172">
        <f>SUM(G41:G70)</f>
        <v>0</v>
      </c>
      <c r="H72" s="172">
        <f>SUM(H41:H70)</f>
        <v>0</v>
      </c>
      <c r="I72" s="95"/>
      <c r="J72" s="172">
        <f>SUM(J41:J70)</f>
        <v>0</v>
      </c>
      <c r="K72" s="172">
        <f>SUM(K41:K70)</f>
        <v>0</v>
      </c>
      <c r="L72" s="172">
        <f>SUM(L41:L70)</f>
        <v>0</v>
      </c>
      <c r="M72" s="172">
        <f>SUM(M41:M70)</f>
        <v>0</v>
      </c>
      <c r="N72" s="172">
        <f>SUM(N41:N70)</f>
        <v>0</v>
      </c>
      <c r="O72" s="91"/>
    </row>
    <row r="73" spans="2:15" x14ac:dyDescent="0.15">
      <c r="B73" s="90"/>
      <c r="C73" s="118"/>
      <c r="D73" s="171"/>
      <c r="E73" s="171"/>
      <c r="F73" s="171"/>
      <c r="G73" s="171"/>
      <c r="H73" s="171"/>
      <c r="J73" s="171"/>
      <c r="K73" s="171"/>
      <c r="L73" s="171"/>
      <c r="M73" s="171"/>
      <c r="N73" s="171"/>
      <c r="O73" s="91"/>
    </row>
    <row r="74" spans="2:15" x14ac:dyDescent="0.15">
      <c r="B74" s="90"/>
      <c r="C74" s="118"/>
      <c r="D74" s="171"/>
      <c r="E74" s="171"/>
      <c r="F74" s="171"/>
      <c r="G74" s="171"/>
      <c r="H74" s="171"/>
      <c r="J74" s="171"/>
      <c r="K74" s="171"/>
      <c r="L74" s="171"/>
      <c r="M74" s="171"/>
      <c r="N74" s="171"/>
      <c r="O74" s="91"/>
    </row>
    <row r="75" spans="2:15" x14ac:dyDescent="0.15">
      <c r="B75" s="90"/>
      <c r="C75" s="218" t="s">
        <v>451</v>
      </c>
      <c r="D75" s="218"/>
      <c r="E75" s="218"/>
      <c r="F75" s="218"/>
      <c r="G75" s="218"/>
      <c r="H75" s="218"/>
      <c r="I75" s="218"/>
      <c r="J75" s="218"/>
      <c r="K75" s="218"/>
      <c r="L75" s="218"/>
      <c r="M75" s="218"/>
      <c r="N75" s="218"/>
      <c r="O75" s="91"/>
    </row>
    <row r="76" spans="2:15" x14ac:dyDescent="0.15">
      <c r="B76" s="90"/>
      <c r="C76" s="218"/>
      <c r="D76" s="218"/>
      <c r="E76" s="218"/>
      <c r="F76" s="218"/>
      <c r="G76" s="218"/>
      <c r="H76" s="218"/>
      <c r="I76" s="218"/>
      <c r="J76" s="218"/>
      <c r="K76" s="218"/>
      <c r="L76" s="218"/>
      <c r="M76" s="218"/>
      <c r="N76" s="218"/>
      <c r="O76" s="91"/>
    </row>
    <row r="77" spans="2:15" x14ac:dyDescent="0.15">
      <c r="B77" s="90"/>
      <c r="C77" s="218"/>
      <c r="D77" s="218"/>
      <c r="E77" s="218"/>
      <c r="F77" s="218"/>
      <c r="G77" s="218"/>
      <c r="H77" s="218"/>
      <c r="I77" s="218"/>
      <c r="J77" s="218"/>
      <c r="K77" s="218"/>
      <c r="L77" s="218"/>
      <c r="M77" s="218"/>
      <c r="N77" s="218"/>
      <c r="O77" s="91"/>
    </row>
    <row r="78" spans="2:15" x14ac:dyDescent="0.15">
      <c r="B78" s="90"/>
      <c r="C78" s="218"/>
      <c r="D78" s="218"/>
      <c r="E78" s="218"/>
      <c r="F78" s="218"/>
      <c r="G78" s="218"/>
      <c r="H78" s="218"/>
      <c r="I78" s="218"/>
      <c r="J78" s="218"/>
      <c r="K78" s="218"/>
      <c r="L78" s="218"/>
      <c r="M78" s="218"/>
      <c r="N78" s="218"/>
      <c r="O78" s="91"/>
    </row>
    <row r="79" spans="2:15" x14ac:dyDescent="0.15">
      <c r="B79" s="90"/>
      <c r="C79" s="151"/>
      <c r="D79" s="151"/>
      <c r="E79" s="151"/>
      <c r="F79" s="151"/>
      <c r="G79" s="151"/>
      <c r="H79" s="151"/>
      <c r="I79" s="151"/>
      <c r="J79" s="151"/>
      <c r="K79" s="151"/>
      <c r="L79" s="151"/>
      <c r="M79" s="151"/>
      <c r="N79" s="151"/>
      <c r="O79" s="91"/>
    </row>
    <row r="80" spans="2:15" x14ac:dyDescent="0.15">
      <c r="B80" s="90"/>
      <c r="C80" s="118"/>
      <c r="D80" s="171"/>
      <c r="E80" s="171"/>
      <c r="F80" s="171"/>
      <c r="G80" s="171"/>
      <c r="H80" s="171"/>
      <c r="I80" s="171"/>
      <c r="J80" s="171"/>
      <c r="K80" s="171"/>
      <c r="L80" s="171"/>
      <c r="M80" s="171"/>
      <c r="N80" s="171"/>
      <c r="O80" s="91"/>
    </row>
    <row r="81" spans="2:15" x14ac:dyDescent="0.15">
      <c r="B81" s="86"/>
      <c r="C81" s="109"/>
      <c r="D81" s="173"/>
      <c r="E81" s="173"/>
      <c r="F81" s="173"/>
      <c r="G81" s="173"/>
      <c r="H81" s="173"/>
      <c r="I81" s="173"/>
      <c r="J81" s="173"/>
      <c r="K81" s="173"/>
      <c r="L81" s="173"/>
      <c r="M81" s="173"/>
      <c r="N81" s="173"/>
      <c r="O81" s="88"/>
    </row>
    <row r="82" spans="2:15" ht="16" x14ac:dyDescent="0.15">
      <c r="B82" s="90"/>
      <c r="C82" s="188" t="s">
        <v>394</v>
      </c>
      <c r="D82" s="188"/>
      <c r="E82" s="188"/>
      <c r="F82" s="188"/>
      <c r="G82" s="188"/>
      <c r="H82" s="188"/>
      <c r="I82" s="188"/>
      <c r="J82" s="188"/>
      <c r="K82" s="188"/>
      <c r="L82" s="188"/>
      <c r="M82" s="188"/>
      <c r="N82" s="188"/>
      <c r="O82" s="91"/>
    </row>
    <row r="83" spans="2:15" x14ac:dyDescent="0.15">
      <c r="B83" s="90"/>
      <c r="C83" s="189" t="s">
        <v>446</v>
      </c>
      <c r="D83" s="189"/>
      <c r="E83" s="189"/>
      <c r="F83" s="189"/>
      <c r="G83" s="189"/>
      <c r="H83" s="189"/>
      <c r="I83" s="189"/>
      <c r="J83" s="189"/>
      <c r="K83" s="189"/>
      <c r="L83" s="189"/>
      <c r="M83" s="189"/>
      <c r="N83" s="189"/>
      <c r="O83" s="91"/>
    </row>
    <row r="84" spans="2:15" x14ac:dyDescent="0.15">
      <c r="B84" s="90"/>
      <c r="C84" s="189"/>
      <c r="D84" s="189"/>
      <c r="E84" s="189"/>
      <c r="F84" s="189"/>
      <c r="G84" s="189"/>
      <c r="H84" s="189"/>
      <c r="I84" s="189"/>
      <c r="J84" s="189"/>
      <c r="K84" s="189"/>
      <c r="L84" s="189"/>
      <c r="M84" s="189"/>
      <c r="N84" s="189"/>
      <c r="O84" s="91"/>
    </row>
    <row r="85" spans="2:15" x14ac:dyDescent="0.15">
      <c r="B85" s="90"/>
      <c r="C85" s="189"/>
      <c r="D85" s="189"/>
      <c r="E85" s="189"/>
      <c r="F85" s="189"/>
      <c r="G85" s="189"/>
      <c r="H85" s="189"/>
      <c r="I85" s="189"/>
      <c r="J85" s="189"/>
      <c r="K85" s="189"/>
      <c r="L85" s="189"/>
      <c r="M85" s="189"/>
      <c r="N85" s="189"/>
      <c r="O85" s="91"/>
    </row>
    <row r="86" spans="2:15" x14ac:dyDescent="0.15">
      <c r="B86" s="90"/>
      <c r="C86" s="104"/>
      <c r="D86" s="174"/>
      <c r="E86" s="174"/>
      <c r="F86" s="174"/>
      <c r="G86" s="174"/>
      <c r="H86" s="174"/>
      <c r="I86" s="174"/>
      <c r="J86" s="174"/>
      <c r="K86" s="174"/>
      <c r="L86" s="174"/>
      <c r="M86" s="174"/>
      <c r="N86" s="174"/>
      <c r="O86" s="91"/>
    </row>
    <row r="87" spans="2:15" x14ac:dyDescent="0.15">
      <c r="B87" s="90"/>
      <c r="C87" s="111"/>
      <c r="D87" s="111">
        <v>2026</v>
      </c>
      <c r="E87" s="111">
        <v>2027</v>
      </c>
      <c r="F87" s="111">
        <v>2028</v>
      </c>
      <c r="G87" s="111">
        <v>2029</v>
      </c>
      <c r="H87" s="111">
        <v>2030</v>
      </c>
      <c r="O87" s="91"/>
    </row>
    <row r="88" spans="2:15" x14ac:dyDescent="0.15">
      <c r="B88" s="90"/>
      <c r="C88" s="99" t="s">
        <v>362</v>
      </c>
      <c r="D88" s="167">
        <v>0.42</v>
      </c>
      <c r="E88" s="167">
        <v>0.42</v>
      </c>
      <c r="F88" s="167">
        <v>0.42</v>
      </c>
      <c r="G88" s="167">
        <v>0.42</v>
      </c>
      <c r="H88" s="167">
        <v>0.42</v>
      </c>
      <c r="O88" s="91"/>
    </row>
    <row r="89" spans="2:15" x14ac:dyDescent="0.15">
      <c r="B89" s="90"/>
      <c r="C89" s="101" t="s">
        <v>363</v>
      </c>
      <c r="D89" s="167">
        <v>0.58000000000000007</v>
      </c>
      <c r="E89" s="167">
        <v>0.58000000000000007</v>
      </c>
      <c r="F89" s="167">
        <v>0.58000000000000007</v>
      </c>
      <c r="G89" s="167">
        <v>0.58000000000000007</v>
      </c>
      <c r="H89" s="167">
        <v>0.58000000000000007</v>
      </c>
      <c r="O89" s="91"/>
    </row>
    <row r="90" spans="2:15" x14ac:dyDescent="0.15">
      <c r="B90" s="90"/>
      <c r="C90" s="104"/>
      <c r="D90" s="95"/>
      <c r="E90" s="95"/>
      <c r="F90" s="95"/>
      <c r="G90" s="95"/>
      <c r="H90" s="95"/>
      <c r="J90" s="95"/>
      <c r="K90" s="95"/>
      <c r="L90" s="95"/>
      <c r="M90" s="95"/>
      <c r="N90" s="95"/>
      <c r="O90" s="91"/>
    </row>
    <row r="91" spans="2:15" x14ac:dyDescent="0.15">
      <c r="B91" s="105"/>
      <c r="C91" s="106"/>
      <c r="D91" s="107"/>
      <c r="E91" s="107"/>
      <c r="F91" s="107"/>
      <c r="G91" s="107"/>
      <c r="H91" s="107"/>
      <c r="I91" s="107"/>
      <c r="J91" s="107"/>
      <c r="K91" s="107"/>
      <c r="L91" s="107"/>
      <c r="M91" s="107"/>
      <c r="N91" s="107"/>
      <c r="O91" s="108"/>
    </row>
    <row r="92" spans="2:15" x14ac:dyDescent="0.15">
      <c r="B92" s="90"/>
      <c r="C92" s="104"/>
      <c r="D92" s="95"/>
      <c r="E92" s="95"/>
      <c r="F92" s="95"/>
      <c r="G92" s="95"/>
      <c r="H92" s="95"/>
      <c r="I92" s="95"/>
      <c r="J92" s="95"/>
      <c r="K92" s="95"/>
      <c r="L92" s="95"/>
      <c r="M92" s="95"/>
      <c r="N92" s="95"/>
      <c r="O92" s="91"/>
    </row>
    <row r="93" spans="2:15" ht="16" x14ac:dyDescent="0.15">
      <c r="B93" s="90"/>
      <c r="C93" s="188" t="s">
        <v>395</v>
      </c>
      <c r="D93" s="188"/>
      <c r="E93" s="188"/>
      <c r="F93" s="188"/>
      <c r="G93" s="188"/>
      <c r="H93" s="188"/>
      <c r="I93" s="188"/>
      <c r="J93" s="188"/>
      <c r="K93" s="188"/>
      <c r="L93" s="188"/>
      <c r="M93" s="188"/>
      <c r="N93" s="188"/>
      <c r="O93" s="91"/>
    </row>
    <row r="94" spans="2:15" ht="15" customHeight="1" x14ac:dyDescent="0.15">
      <c r="B94" s="90"/>
      <c r="C94" s="191" t="s">
        <v>364</v>
      </c>
      <c r="D94" s="192"/>
      <c r="E94" s="192"/>
      <c r="F94" s="192"/>
      <c r="G94" s="192"/>
      <c r="H94" s="192"/>
      <c r="I94" s="192"/>
      <c r="J94" s="192"/>
      <c r="K94" s="192"/>
      <c r="L94" s="192"/>
      <c r="M94" s="192"/>
      <c r="N94" s="193"/>
      <c r="O94" s="91"/>
    </row>
    <row r="95" spans="2:15" ht="13.25" customHeight="1" x14ac:dyDescent="0.15">
      <c r="B95" s="90"/>
      <c r="C95" s="196"/>
      <c r="D95" s="197"/>
      <c r="E95" s="197"/>
      <c r="F95" s="197"/>
      <c r="G95" s="197"/>
      <c r="H95" s="197"/>
      <c r="I95" s="197"/>
      <c r="J95" s="197"/>
      <c r="K95" s="197"/>
      <c r="L95" s="197"/>
      <c r="M95" s="197"/>
      <c r="N95" s="198"/>
      <c r="O95" s="91"/>
    </row>
    <row r="96" spans="2:15" x14ac:dyDescent="0.15">
      <c r="B96" s="90"/>
      <c r="C96" s="104"/>
      <c r="D96" s="95"/>
      <c r="E96" s="95"/>
      <c r="F96" s="95"/>
      <c r="G96" s="95"/>
      <c r="H96" s="95"/>
      <c r="J96" s="95"/>
      <c r="K96" s="95"/>
      <c r="L96" s="95"/>
      <c r="M96" s="95"/>
      <c r="N96" s="95"/>
      <c r="O96" s="91"/>
    </row>
    <row r="97" spans="2:15" x14ac:dyDescent="0.15">
      <c r="B97" s="90"/>
      <c r="C97" s="126"/>
      <c r="D97" s="126">
        <v>2026</v>
      </c>
      <c r="E97" s="126">
        <v>2027</v>
      </c>
      <c r="F97" s="126">
        <v>2028</v>
      </c>
      <c r="G97" s="126">
        <v>2029</v>
      </c>
      <c r="H97" s="126">
        <v>2030</v>
      </c>
      <c r="O97" s="91"/>
    </row>
    <row r="98" spans="2:15" ht="19" customHeight="1" x14ac:dyDescent="0.15">
      <c r="B98" s="90"/>
      <c r="C98" s="101" t="s">
        <v>387</v>
      </c>
      <c r="D98" s="170" t="str">
        <f>IF(OR($E$19="",$E$20="",$E$21=""),"",((((J72+(D34*$E$19))-((D72*$E$20)+($E$19*D34)))*D88)+((D72*$E$20)+($E$19*D34))))</f>
        <v/>
      </c>
      <c r="E98" s="170" t="str">
        <f>IF(OR($E$19="",$E$20="",$E$21=""),"",((((K72+(E34*$E$19))-((E72*$E$20)+($E$19*E34)))*E88)+((E72*$E$20)+($E$19*E34))))</f>
        <v/>
      </c>
      <c r="F98" s="170" t="str">
        <f>IF(OR($E$19="",$E$20="",$E$21=""),"",((((L72+(F34*$E$19))-((F72*$E$20)+($E$19*F34)))*F88)+((F72*$E$20)+($E$19*F34))))</f>
        <v/>
      </c>
      <c r="G98" s="170" t="str">
        <f>IF(OR($E$19="",$E$20="",$E$21=""),"",((((M72+(G34*$E$19))-((G72*$E$20)+($E$19*G34)))*G88)+((G72*$E$20)+($E$19*G34))))</f>
        <v/>
      </c>
      <c r="H98" s="170" t="str">
        <f>IF(OR($E$19="",$E$20="",$E$21=""),"",((((N72+(H34*$E$19))-((H72*$E$20)+($E$19*H34)))*H88)+((H72*$E$20)+($E$19*H34))))</f>
        <v/>
      </c>
      <c r="O98" s="91"/>
    </row>
    <row r="99" spans="2:15" x14ac:dyDescent="0.15">
      <c r="B99" s="90"/>
      <c r="C99" s="104"/>
      <c r="D99" s="95"/>
      <c r="E99" s="95"/>
      <c r="F99" s="95"/>
      <c r="G99" s="95"/>
      <c r="H99" s="95"/>
      <c r="I99" s="95"/>
      <c r="O99" s="91"/>
    </row>
    <row r="100" spans="2:15" ht="19" customHeight="1" x14ac:dyDescent="0.15">
      <c r="B100" s="90"/>
      <c r="C100" s="99" t="s">
        <v>365</v>
      </c>
      <c r="D100" s="172">
        <f>$E$21*D72*D89</f>
        <v>0</v>
      </c>
      <c r="E100" s="172">
        <f>$E$21*E72*E89</f>
        <v>0</v>
      </c>
      <c r="F100" s="172">
        <f>$E$21*F72*F89</f>
        <v>0</v>
      </c>
      <c r="G100" s="172">
        <f>$E$21*G72*G89</f>
        <v>0</v>
      </c>
      <c r="H100" s="172">
        <f>$E$21*H72*H89</f>
        <v>0</v>
      </c>
      <c r="I100" s="95"/>
      <c r="O100" s="91"/>
    </row>
    <row r="101" spans="2:15" x14ac:dyDescent="0.15">
      <c r="B101" s="90"/>
      <c r="I101" s="95"/>
      <c r="O101" s="91"/>
    </row>
    <row r="102" spans="2:15" ht="19" customHeight="1" x14ac:dyDescent="0.15">
      <c r="B102" s="90"/>
      <c r="C102" s="99" t="s">
        <v>366</v>
      </c>
      <c r="D102" s="175">
        <f>IFERROR(D98+D100, 0)</f>
        <v>0</v>
      </c>
      <c r="E102" s="175">
        <f t="shared" ref="E102:H102" si="1">IFERROR(E98+E100, 0)</f>
        <v>0</v>
      </c>
      <c r="F102" s="175">
        <f t="shared" si="1"/>
        <v>0</v>
      </c>
      <c r="G102" s="175">
        <f t="shared" si="1"/>
        <v>0</v>
      </c>
      <c r="H102" s="175">
        <f t="shared" si="1"/>
        <v>0</v>
      </c>
      <c r="I102" s="95"/>
      <c r="O102" s="91"/>
    </row>
    <row r="103" spans="2:15" x14ac:dyDescent="0.15">
      <c r="B103" s="90"/>
      <c r="I103" s="95"/>
      <c r="O103" s="91"/>
    </row>
    <row r="104" spans="2:15" x14ac:dyDescent="0.15">
      <c r="B104" s="90"/>
      <c r="C104" s="131"/>
      <c r="I104" s="95"/>
      <c r="O104" s="91"/>
    </row>
    <row r="105" spans="2:15" x14ac:dyDescent="0.15">
      <c r="B105" s="105"/>
      <c r="C105" s="132"/>
      <c r="D105" s="132"/>
      <c r="E105" s="132"/>
      <c r="F105" s="132"/>
      <c r="G105" s="132"/>
      <c r="H105" s="132"/>
      <c r="I105" s="132"/>
      <c r="J105" s="132"/>
      <c r="K105" s="132"/>
      <c r="L105" s="132"/>
      <c r="M105" s="132"/>
      <c r="N105" s="132"/>
      <c r="O105" s="108"/>
    </row>
  </sheetData>
  <sheetProtection algorithmName="SHA-512" hashValue="X0vNE3IqEO4hlv/xveAKCOEwlybDVcmdYnUdlt/n8UfU2zxYXJhl4rIfJ8iSdXfm11a5b3ZhGqHO9/l93unhiw==" saltValue="zEpbmMqSN62BG1c5lBVXhA==" spinCount="100000" sheet="1" objects="1" scenarios="1" formatColumns="0" selectLockedCells="1"/>
  <protectedRanges>
    <protectedRange algorithmName="SHA-512" hashValue="GoQ5PdSTYqj7WTpsdp/uxzPely4/6RT1oaeUtVJYjbUyOCVd2oVZK18JueOFSezQkdOkgYlSMNDmaGQcZ1Pyow==" saltValue="wtf9nedM6JAnZal039KEew==" spinCount="100000" sqref="D88:H89" name="Range4"/>
    <protectedRange algorithmName="SHA-512" hashValue="SGa6+qWSHB6bL8TXPsFJN507Hoy5SJimD6Emz0IwC/DPkPs1J6pDiPX+aNdEzL2Z0VKD4ynJJr4cOj3wXNrMuQ==" saltValue="n647Db8/N7snwW2vbGv2kQ==" spinCount="100000" sqref="C41:H70" name="Range3"/>
    <protectedRange algorithmName="SHA-512" hashValue="YS+uV6aIOje8RqAyzx9SRwR7X/i2Nxw/2RqES7bG9iZPa6XamGjzIFeovHwiOwoj4xX/LXJPG3xB8fY50MwV2Q==" saltValue="1xG0I2rcHbo569QXWIdB/w==" spinCount="100000" sqref="D34:H34" name="Range2"/>
    <protectedRange algorithmName="SHA-512" hashValue="9NCym/g8tb0vxou3SsVvZsIzRN4CEzm2Eev25R4HFvtWtcpqDOhg60BHzqElvAfrqgYN0lAb30XGrrPAEUtE2g==" saltValue="f5xJe0lt3iidFYMiXIC0VQ==" spinCount="100000" sqref="E19:E21" name="Range1"/>
  </protectedRanges>
  <mergeCells count="22">
    <mergeCell ref="C82:N82"/>
    <mergeCell ref="C83:N85"/>
    <mergeCell ref="C93:N93"/>
    <mergeCell ref="C94:N95"/>
    <mergeCell ref="D32:H32"/>
    <mergeCell ref="J32:N32"/>
    <mergeCell ref="C37:N37"/>
    <mergeCell ref="D39:H39"/>
    <mergeCell ref="J39:N39"/>
    <mergeCell ref="C75:N78"/>
    <mergeCell ref="C30:N30"/>
    <mergeCell ref="C4:N4"/>
    <mergeCell ref="C6:N9"/>
    <mergeCell ref="C10:N11"/>
    <mergeCell ref="C14:N14"/>
    <mergeCell ref="C15:N16"/>
    <mergeCell ref="C18:E18"/>
    <mergeCell ref="C19:D19"/>
    <mergeCell ref="C20:D20"/>
    <mergeCell ref="C21:D21"/>
    <mergeCell ref="C25:N25"/>
    <mergeCell ref="C26:N28"/>
  </mergeCells>
  <pageMargins left="0.7" right="0.7" top="0.75" bottom="0.75" header="0.3" footer="0.3"/>
  <ignoredErrors>
    <ignoredError sqref="D72:H72" formulaRange="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'Town Names'!$A$1:$A$169</xm:f>
          </x14:formula1>
          <xm:sqref>C41:C70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39997558519241921"/>
  </sheetPr>
  <dimension ref="B2:M35"/>
  <sheetViews>
    <sheetView zoomScale="120" zoomScaleNormal="120" workbookViewId="0">
      <selection activeCell="J14" sqref="J14"/>
    </sheetView>
  </sheetViews>
  <sheetFormatPr baseColWidth="10" defaultColWidth="8.83203125" defaultRowHeight="13" x14ac:dyDescent="0.2"/>
  <cols>
    <col min="1" max="2" width="8.83203125" style="138"/>
    <col min="3" max="3" width="30" style="138" bestFit="1" customWidth="1"/>
    <col min="4" max="12" width="12.83203125" style="138" customWidth="1"/>
    <col min="13" max="16384" width="8.83203125" style="138"/>
  </cols>
  <sheetData>
    <row r="2" spans="2:13" x14ac:dyDescent="0.2">
      <c r="B2" s="142"/>
      <c r="C2" s="143"/>
      <c r="D2" s="143"/>
      <c r="E2" s="143"/>
      <c r="F2" s="143"/>
      <c r="G2" s="143"/>
      <c r="H2" s="143"/>
      <c r="I2" s="143"/>
      <c r="J2" s="143"/>
      <c r="K2" s="143"/>
      <c r="L2" s="143"/>
      <c r="M2" s="144"/>
    </row>
    <row r="3" spans="2:13" x14ac:dyDescent="0.2">
      <c r="B3" s="137"/>
      <c r="M3" s="139"/>
    </row>
    <row r="4" spans="2:13" ht="25" customHeight="1" x14ac:dyDescent="0.2">
      <c r="B4" s="137"/>
      <c r="C4" s="179" t="str">
        <f>"Grant Summary for "&amp;Overview!D14</f>
        <v xml:space="preserve">Grant Summary for </v>
      </c>
      <c r="D4" s="179"/>
      <c r="E4" s="179"/>
      <c r="F4" s="179"/>
      <c r="G4" s="179"/>
      <c r="H4" s="179"/>
      <c r="I4" s="179"/>
      <c r="J4" s="179"/>
      <c r="K4" s="179"/>
      <c r="L4" s="179"/>
      <c r="M4" s="139"/>
    </row>
    <row r="5" spans="2:13" x14ac:dyDescent="0.2">
      <c r="B5" s="137"/>
      <c r="M5" s="139"/>
    </row>
    <row r="6" spans="2:13" ht="13.25" customHeight="1" x14ac:dyDescent="0.2">
      <c r="B6" s="137"/>
      <c r="C6" s="187" t="s">
        <v>448</v>
      </c>
      <c r="D6" s="187"/>
      <c r="E6" s="187"/>
      <c r="F6" s="187"/>
      <c r="G6" s="187"/>
      <c r="H6" s="187"/>
      <c r="I6" s="187"/>
      <c r="J6" s="187"/>
      <c r="K6" s="187"/>
      <c r="L6" s="187"/>
      <c r="M6" s="139"/>
    </row>
    <row r="7" spans="2:13" ht="13.25" customHeight="1" x14ac:dyDescent="0.2">
      <c r="B7" s="137"/>
      <c r="C7" s="187"/>
      <c r="D7" s="187"/>
      <c r="E7" s="187"/>
      <c r="F7" s="187"/>
      <c r="G7" s="187"/>
      <c r="H7" s="187"/>
      <c r="I7" s="187"/>
      <c r="J7" s="187"/>
      <c r="K7" s="187"/>
      <c r="L7" s="187"/>
      <c r="M7" s="139"/>
    </row>
    <row r="8" spans="2:13" ht="13.25" customHeight="1" x14ac:dyDescent="0.2">
      <c r="B8" s="137"/>
      <c r="C8" s="187"/>
      <c r="D8" s="187"/>
      <c r="E8" s="187"/>
      <c r="F8" s="187"/>
      <c r="G8" s="187"/>
      <c r="H8" s="187"/>
      <c r="I8" s="187"/>
      <c r="J8" s="187"/>
      <c r="K8" s="187"/>
      <c r="L8" s="187"/>
      <c r="M8" s="139"/>
    </row>
    <row r="9" spans="2:13" x14ac:dyDescent="0.2">
      <c r="B9" s="137"/>
      <c r="C9" s="187"/>
      <c r="D9" s="187"/>
      <c r="E9" s="187"/>
      <c r="F9" s="187"/>
      <c r="G9" s="187"/>
      <c r="H9" s="187"/>
      <c r="I9" s="187"/>
      <c r="J9" s="187"/>
      <c r="K9" s="187"/>
      <c r="L9" s="187"/>
      <c r="M9" s="139"/>
    </row>
    <row r="10" spans="2:13" x14ac:dyDescent="0.2">
      <c r="B10" s="137"/>
      <c r="C10" s="133"/>
      <c r="D10" s="133"/>
      <c r="E10" s="133"/>
      <c r="F10" s="133"/>
      <c r="G10" s="133"/>
      <c r="H10" s="133"/>
      <c r="I10" s="133"/>
      <c r="J10" s="133"/>
      <c r="K10" s="133"/>
      <c r="L10" s="133"/>
      <c r="M10" s="139"/>
    </row>
    <row r="11" spans="2:13" ht="19" customHeight="1" x14ac:dyDescent="0.2">
      <c r="B11" s="137"/>
      <c r="C11" s="222" t="str">
        <f>"Projected ECS Grant for "&amp;Overview!D14</f>
        <v xml:space="preserve">Projected ECS Grant for </v>
      </c>
      <c r="D11" s="223"/>
      <c r="E11" s="223"/>
      <c r="F11" s="223"/>
      <c r="G11" s="223"/>
      <c r="H11" s="223"/>
      <c r="I11" s="223"/>
      <c r="J11" s="223"/>
      <c r="K11" s="223"/>
      <c r="L11" s="224"/>
      <c r="M11" s="139"/>
    </row>
    <row r="12" spans="2:13" x14ac:dyDescent="0.2">
      <c r="B12" s="137"/>
      <c r="M12" s="139"/>
    </row>
    <row r="13" spans="2:13" ht="28" x14ac:dyDescent="0.2">
      <c r="B13" s="137"/>
      <c r="C13" s="126"/>
      <c r="D13" s="126" t="s">
        <v>418</v>
      </c>
      <c r="E13" s="126">
        <v>2027</v>
      </c>
      <c r="F13" s="126">
        <v>2028</v>
      </c>
      <c r="G13" s="126">
        <v>2029</v>
      </c>
      <c r="H13" s="126">
        <v>2030</v>
      </c>
      <c r="I13" s="126">
        <v>2031</v>
      </c>
      <c r="J13" s="126">
        <v>2032</v>
      </c>
      <c r="K13" s="126">
        <v>2033</v>
      </c>
      <c r="L13" s="126">
        <v>2034</v>
      </c>
      <c r="M13" s="139"/>
    </row>
    <row r="14" spans="2:13" ht="19" customHeight="1" x14ac:dyDescent="0.2">
      <c r="B14" s="137"/>
      <c r="C14" s="101" t="s">
        <v>398</v>
      </c>
      <c r="D14" s="127">
        <f>'ECS Formula'!D59</f>
        <v>0</v>
      </c>
      <c r="E14" s="136" t="str">
        <f>'ECS Formula'!F59</f>
        <v/>
      </c>
      <c r="F14" s="136" t="str">
        <f>'ECS Formula'!G59</f>
        <v/>
      </c>
      <c r="G14" s="136" t="str">
        <f>'ECS Formula'!H59</f>
        <v/>
      </c>
      <c r="H14" s="136" t="str">
        <f>'ECS Formula'!I59</f>
        <v/>
      </c>
      <c r="I14" s="136" t="str">
        <f>'ECS Formula'!J59</f>
        <v/>
      </c>
      <c r="J14" s="136" t="str">
        <f>'ECS Formula'!K59</f>
        <v/>
      </c>
      <c r="K14" s="136" t="str">
        <f>'ECS Formula'!L59</f>
        <v/>
      </c>
      <c r="L14" s="136" t="str">
        <f>'ECS Formula'!M59</f>
        <v/>
      </c>
      <c r="M14" s="139"/>
    </row>
    <row r="15" spans="2:13" ht="19" customHeight="1" x14ac:dyDescent="0.2">
      <c r="B15" s="137"/>
      <c r="C15" s="101" t="s">
        <v>399</v>
      </c>
      <c r="D15" s="127" t="str">
        <f>'ECS Formula'!D60</f>
        <v/>
      </c>
      <c r="E15" s="127" t="str">
        <f>'ECS Formula'!F60</f>
        <v/>
      </c>
      <c r="F15" s="127" t="str">
        <f>'ECS Formula'!G60</f>
        <v/>
      </c>
      <c r="G15" s="127" t="str">
        <f>'ECS Formula'!H60</f>
        <v/>
      </c>
      <c r="H15" s="127" t="str">
        <f>'ECS Formula'!I60</f>
        <v/>
      </c>
      <c r="I15" s="127" t="str">
        <f>'ECS Formula'!J60</f>
        <v/>
      </c>
      <c r="J15" s="127" t="str">
        <f>'ECS Formula'!K60</f>
        <v/>
      </c>
      <c r="K15" s="127" t="str">
        <f>'ECS Formula'!L60</f>
        <v/>
      </c>
      <c r="L15" s="127" t="str">
        <f>'ECS Formula'!M60</f>
        <v/>
      </c>
      <c r="M15" s="139"/>
    </row>
    <row r="16" spans="2:13" x14ac:dyDescent="0.2">
      <c r="B16" s="137"/>
      <c r="C16" s="145"/>
      <c r="D16" s="141"/>
      <c r="E16" s="141"/>
      <c r="F16" s="141"/>
      <c r="G16" s="141"/>
      <c r="H16" s="141"/>
      <c r="I16" s="141"/>
      <c r="J16" s="141"/>
      <c r="K16" s="141"/>
      <c r="L16" s="141"/>
      <c r="M16" s="139"/>
    </row>
    <row r="17" spans="2:13" x14ac:dyDescent="0.2">
      <c r="B17" s="137"/>
      <c r="C17" s="145"/>
      <c r="D17" s="141"/>
      <c r="M17" s="139"/>
    </row>
    <row r="18" spans="2:13" ht="19" customHeight="1" x14ac:dyDescent="0.2">
      <c r="B18" s="137"/>
      <c r="C18" s="222" t="str">
        <f>"Projected BOE Magnet Grant and Tuition for "&amp;Overview!D14</f>
        <v xml:space="preserve">Projected BOE Magnet Grant and Tuition for </v>
      </c>
      <c r="D18" s="223"/>
      <c r="E18" s="223"/>
      <c r="F18" s="223"/>
      <c r="G18" s="223"/>
      <c r="H18" s="223"/>
      <c r="I18" s="223"/>
      <c r="J18" s="223"/>
      <c r="K18" s="223"/>
      <c r="L18" s="224"/>
      <c r="M18" s="139"/>
    </row>
    <row r="19" spans="2:13" x14ac:dyDescent="0.2">
      <c r="B19" s="137"/>
      <c r="M19" s="139"/>
    </row>
    <row r="20" spans="2:13" x14ac:dyDescent="0.2">
      <c r="B20" s="137"/>
      <c r="C20" s="126"/>
      <c r="D20" s="126">
        <v>2026</v>
      </c>
      <c r="E20" s="126">
        <v>2027</v>
      </c>
      <c r="F20" s="126">
        <v>2028</v>
      </c>
      <c r="G20" s="126">
        <v>2029</v>
      </c>
      <c r="H20" s="126">
        <v>2030</v>
      </c>
      <c r="M20" s="139"/>
    </row>
    <row r="21" spans="2:13" ht="19" customHeight="1" x14ac:dyDescent="0.2">
      <c r="B21" s="137"/>
      <c r="C21" s="101" t="s">
        <v>419</v>
      </c>
      <c r="D21" s="136" t="str">
        <f>'BOE Magnet'!D98</f>
        <v/>
      </c>
      <c r="E21" s="136" t="str">
        <f>'BOE Magnet'!E98</f>
        <v/>
      </c>
      <c r="F21" s="136" t="str">
        <f>'BOE Magnet'!F98</f>
        <v/>
      </c>
      <c r="G21" s="136" t="str">
        <f>'BOE Magnet'!G98</f>
        <v/>
      </c>
      <c r="H21" s="136" t="str">
        <f>'BOE Magnet'!H98</f>
        <v/>
      </c>
      <c r="M21" s="139"/>
    </row>
    <row r="22" spans="2:13" ht="19" customHeight="1" x14ac:dyDescent="0.2">
      <c r="B22" s="137"/>
      <c r="C22" s="101" t="s">
        <v>420</v>
      </c>
      <c r="D22" s="136">
        <f>'BOE Magnet'!D100</f>
        <v>0</v>
      </c>
      <c r="E22" s="136">
        <f>'BOE Magnet'!E100</f>
        <v>0</v>
      </c>
      <c r="F22" s="136">
        <f>'BOE Magnet'!F100</f>
        <v>0</v>
      </c>
      <c r="G22" s="136">
        <f>'BOE Magnet'!G100</f>
        <v>0</v>
      </c>
      <c r="H22" s="136">
        <f>'BOE Magnet'!H100</f>
        <v>0</v>
      </c>
      <c r="M22" s="139"/>
    </row>
    <row r="23" spans="2:13" x14ac:dyDescent="0.2">
      <c r="B23" s="137"/>
      <c r="M23" s="139"/>
    </row>
    <row r="24" spans="2:13" ht="19" customHeight="1" thickBot="1" x14ac:dyDescent="0.25">
      <c r="B24" s="137"/>
      <c r="C24" s="146" t="s">
        <v>366</v>
      </c>
      <c r="D24" s="147">
        <f>'BOE Magnet'!D102</f>
        <v>0</v>
      </c>
      <c r="E24" s="147">
        <f>'BOE Magnet'!E102</f>
        <v>0</v>
      </c>
      <c r="F24" s="147">
        <f>'BOE Magnet'!F102</f>
        <v>0</v>
      </c>
      <c r="G24" s="147">
        <f>'BOE Magnet'!G102</f>
        <v>0</v>
      </c>
      <c r="H24" s="147">
        <f>'BOE Magnet'!H102</f>
        <v>0</v>
      </c>
      <c r="M24" s="139"/>
    </row>
    <row r="25" spans="2:13" ht="14" thickTop="1" x14ac:dyDescent="0.2">
      <c r="B25" s="137"/>
      <c r="M25" s="139"/>
    </row>
    <row r="26" spans="2:13" x14ac:dyDescent="0.2">
      <c r="B26" s="137"/>
      <c r="M26" s="139"/>
    </row>
    <row r="27" spans="2:13" ht="19" customHeight="1" x14ac:dyDescent="0.2">
      <c r="B27" s="137"/>
      <c r="C27" s="222" t="str">
        <f>"Projected ASTE Grant and Tuition for "&amp;Overview!D14</f>
        <v xml:space="preserve">Projected ASTE Grant and Tuition for </v>
      </c>
      <c r="D27" s="223"/>
      <c r="E27" s="223"/>
      <c r="F27" s="223"/>
      <c r="G27" s="223"/>
      <c r="H27" s="223"/>
      <c r="I27" s="223"/>
      <c r="J27" s="223"/>
      <c r="K27" s="223"/>
      <c r="L27" s="224"/>
      <c r="M27" s="139"/>
    </row>
    <row r="28" spans="2:13" x14ac:dyDescent="0.2">
      <c r="B28" s="137"/>
      <c r="M28" s="139"/>
    </row>
    <row r="29" spans="2:13" x14ac:dyDescent="0.2">
      <c r="B29" s="137"/>
      <c r="C29" s="126"/>
      <c r="D29" s="126">
        <v>2026</v>
      </c>
      <c r="E29" s="126">
        <v>2027</v>
      </c>
      <c r="F29" s="126">
        <v>2028</v>
      </c>
      <c r="G29" s="126">
        <v>2029</v>
      </c>
      <c r="H29" s="126">
        <v>2030</v>
      </c>
      <c r="M29" s="139"/>
    </row>
    <row r="30" spans="2:13" ht="19" customHeight="1" x14ac:dyDescent="0.2">
      <c r="B30" s="137"/>
      <c r="C30" s="101" t="s">
        <v>421</v>
      </c>
      <c r="D30" s="136" t="str">
        <f>ASTE!D98</f>
        <v/>
      </c>
      <c r="E30" s="136" t="str">
        <f>ASTE!E98</f>
        <v/>
      </c>
      <c r="F30" s="136" t="str">
        <f>ASTE!F98</f>
        <v/>
      </c>
      <c r="G30" s="136" t="str">
        <f>ASTE!G98</f>
        <v/>
      </c>
      <c r="H30" s="136" t="str">
        <f>ASTE!H98</f>
        <v/>
      </c>
      <c r="M30" s="139"/>
    </row>
    <row r="31" spans="2:13" ht="19" customHeight="1" x14ac:dyDescent="0.2">
      <c r="B31" s="137"/>
      <c r="C31" s="101" t="s">
        <v>422</v>
      </c>
      <c r="D31" s="136">
        <f>ASTE!D100</f>
        <v>0</v>
      </c>
      <c r="E31" s="136">
        <f>ASTE!E100</f>
        <v>0</v>
      </c>
      <c r="F31" s="136">
        <f>ASTE!F100</f>
        <v>0</v>
      </c>
      <c r="G31" s="136">
        <f>ASTE!G100</f>
        <v>0</v>
      </c>
      <c r="H31" s="136">
        <f>ASTE!H100</f>
        <v>0</v>
      </c>
      <c r="M31" s="139"/>
    </row>
    <row r="32" spans="2:13" x14ac:dyDescent="0.2">
      <c r="B32" s="137"/>
      <c r="M32" s="139"/>
    </row>
    <row r="33" spans="2:13" ht="19" customHeight="1" thickBot="1" x14ac:dyDescent="0.25">
      <c r="B33" s="137"/>
      <c r="C33" s="146" t="s">
        <v>366</v>
      </c>
      <c r="D33" s="147">
        <f>ASTE!D102</f>
        <v>0</v>
      </c>
      <c r="E33" s="147">
        <f>ASTE!E102</f>
        <v>0</v>
      </c>
      <c r="F33" s="147">
        <f>ASTE!F102</f>
        <v>0</v>
      </c>
      <c r="G33" s="147">
        <f>ASTE!G102</f>
        <v>0</v>
      </c>
      <c r="H33" s="147">
        <f>ASTE!H102</f>
        <v>0</v>
      </c>
      <c r="M33" s="139"/>
    </row>
    <row r="34" spans="2:13" ht="14" thickTop="1" x14ac:dyDescent="0.2">
      <c r="B34" s="137"/>
      <c r="M34" s="139"/>
    </row>
    <row r="35" spans="2:13" x14ac:dyDescent="0.2">
      <c r="B35" s="148"/>
      <c r="C35" s="149"/>
      <c r="D35" s="149"/>
      <c r="E35" s="149"/>
      <c r="F35" s="149"/>
      <c r="G35" s="149"/>
      <c r="H35" s="149"/>
      <c r="I35" s="149"/>
      <c r="J35" s="149"/>
      <c r="K35" s="149"/>
      <c r="L35" s="149"/>
      <c r="M35" s="150"/>
    </row>
  </sheetData>
  <sheetProtection algorithmName="SHA-512" hashValue="RcoO1XRgCEJmr2hyT1A3ttpxPoC4pNt8DfvP96ElMZoVnBPjrhqalRZYgiW5AKxsbwGyF4vQWapopFLacW4Jhw==" saltValue="MkHDl/6fVbKPiCtTpfbjFw==" spinCount="100000" sheet="1" objects="1" scenarios="1" formatColumns="0" selectLockedCells="1" selectUnlockedCells="1"/>
  <mergeCells count="5">
    <mergeCell ref="C11:L11"/>
    <mergeCell ref="C18:L18"/>
    <mergeCell ref="C27:L27"/>
    <mergeCell ref="C4:L4"/>
    <mergeCell ref="C6:L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79998168889431442"/>
  </sheetPr>
  <dimension ref="A1:CR363"/>
  <sheetViews>
    <sheetView topLeftCell="AL1" zoomScale="80" zoomScaleNormal="80" workbookViewId="0">
      <selection activeCell="F46" sqref="A46:XFD46"/>
    </sheetView>
  </sheetViews>
  <sheetFormatPr baseColWidth="10" defaultColWidth="8.83203125" defaultRowHeight="15" x14ac:dyDescent="0.2"/>
  <cols>
    <col min="1" max="5" width="9" style="2" hidden="1" customWidth="1"/>
    <col min="6" max="6" width="8" style="2" bestFit="1" customWidth="1"/>
    <col min="7" max="7" width="8.83203125" style="2" customWidth="1"/>
    <col min="8" max="8" width="8.83203125" style="2"/>
    <col min="9" max="10" width="19.5" style="2" customWidth="1"/>
    <col min="11" max="11" width="18.5" style="2" customWidth="1"/>
    <col min="12" max="12" width="16.83203125" style="2" customWidth="1"/>
    <col min="13" max="14" width="15.83203125" style="2" customWidth="1"/>
    <col min="15" max="15" width="18" style="2" customWidth="1"/>
    <col min="16" max="17" width="15.83203125" style="2" customWidth="1"/>
    <col min="18" max="21" width="15.83203125" style="2" hidden="1" customWidth="1"/>
    <col min="22" max="24" width="15.83203125" style="2" customWidth="1"/>
    <col min="25" max="25" width="16.83203125" style="2" customWidth="1"/>
    <col min="26" max="26" width="25.5" style="2" customWidth="1"/>
    <col min="27" max="27" width="17" style="2" customWidth="1"/>
    <col min="28" max="28" width="26.5" style="2" customWidth="1"/>
    <col min="29" max="29" width="22.5" style="2" customWidth="1"/>
    <col min="30" max="30" width="18.5" style="2" customWidth="1"/>
    <col min="31" max="31" width="21.5" style="2" customWidth="1"/>
    <col min="32" max="32" width="18" style="2" customWidth="1"/>
    <col min="33" max="33" width="33" style="2" customWidth="1"/>
    <col min="34" max="35" width="20.5" style="2" customWidth="1"/>
    <col min="36" max="36" width="15.5" style="2" customWidth="1"/>
    <col min="37" max="40" width="16.5" style="2" customWidth="1"/>
    <col min="41" max="41" width="19.5" style="2" customWidth="1"/>
    <col min="42" max="42" width="23" style="2" customWidth="1"/>
    <col min="43" max="45" width="17.83203125" style="2" customWidth="1"/>
    <col min="46" max="46" width="20.5" style="2" customWidth="1"/>
    <col min="47" max="47" width="25" style="2" customWidth="1"/>
    <col min="48" max="49" width="17.83203125" style="2" customWidth="1"/>
    <col min="50" max="50" width="17.83203125" style="3" customWidth="1"/>
    <col min="51" max="51" width="21.5" style="4" customWidth="1"/>
    <col min="52" max="54" width="16.83203125" style="5" customWidth="1"/>
    <col min="55" max="55" width="11.5" style="2" customWidth="1"/>
    <col min="56" max="56" width="8.83203125" style="2"/>
    <col min="57" max="65" width="11.1640625" style="2" bestFit="1" customWidth="1"/>
    <col min="66" max="67" width="8.83203125" style="2"/>
    <col min="68" max="68" width="9.83203125" style="2" bestFit="1" customWidth="1"/>
    <col min="69" max="69" width="8.5" style="2" bestFit="1" customWidth="1"/>
    <col min="70" max="76" width="9.5" style="2" bestFit="1" customWidth="1"/>
    <col min="77" max="77" width="8.83203125" style="2"/>
    <col min="78" max="86" width="13.1640625" style="2" bestFit="1" customWidth="1"/>
    <col min="87" max="87" width="8.83203125" style="2"/>
    <col min="88" max="96" width="13.1640625" style="2" bestFit="1" customWidth="1"/>
    <col min="97" max="16384" width="8.83203125" style="2"/>
  </cols>
  <sheetData>
    <row r="1" spans="2:76" x14ac:dyDescent="0.2">
      <c r="B1" s="1"/>
    </row>
    <row r="2" spans="2:76" x14ac:dyDescent="0.2">
      <c r="C2" s="1"/>
      <c r="D2" s="1"/>
      <c r="E2" s="1"/>
      <c r="F2" s="6" t="s">
        <v>0</v>
      </c>
      <c r="G2" s="7"/>
      <c r="H2" s="8" t="s">
        <v>1</v>
      </c>
      <c r="L2" s="9">
        <v>0.3</v>
      </c>
      <c r="M2" s="9"/>
      <c r="N2" s="9"/>
      <c r="O2" s="9"/>
      <c r="P2" s="9"/>
      <c r="Q2" s="9"/>
      <c r="R2" s="9"/>
      <c r="S2" s="9"/>
      <c r="T2" s="9"/>
      <c r="U2" s="9"/>
      <c r="V2" s="9"/>
      <c r="W2" s="9"/>
      <c r="X2" s="9">
        <v>0.3</v>
      </c>
      <c r="Y2" s="10"/>
      <c r="Z2" s="6"/>
    </row>
    <row r="3" spans="2:76" x14ac:dyDescent="0.2">
      <c r="C3" s="1"/>
      <c r="D3" s="1"/>
      <c r="E3" s="1"/>
      <c r="F3" s="6" t="s">
        <v>2</v>
      </c>
      <c r="G3" s="7"/>
      <c r="H3" s="8" t="s">
        <v>3</v>
      </c>
      <c r="L3" s="11">
        <v>1.35</v>
      </c>
      <c r="M3" s="11"/>
      <c r="N3" s="11"/>
      <c r="O3" s="11"/>
      <c r="P3" s="11"/>
      <c r="Q3" s="11"/>
      <c r="R3" s="11"/>
      <c r="S3" s="11"/>
      <c r="T3" s="11"/>
      <c r="U3" s="11"/>
      <c r="V3" s="11"/>
      <c r="W3" s="11"/>
      <c r="X3" s="11">
        <v>1.35</v>
      </c>
      <c r="Y3" s="10"/>
      <c r="Z3" s="6"/>
    </row>
    <row r="4" spans="2:76" x14ac:dyDescent="0.2">
      <c r="C4" s="1"/>
      <c r="D4" s="1"/>
      <c r="E4" s="1"/>
      <c r="F4" s="6" t="s">
        <v>4</v>
      </c>
      <c r="G4" s="7"/>
      <c r="H4" s="8" t="s">
        <v>5</v>
      </c>
      <c r="L4" s="9">
        <v>0.7</v>
      </c>
      <c r="M4" s="9"/>
      <c r="N4" s="9"/>
      <c r="O4" s="9"/>
      <c r="P4" s="9"/>
      <c r="Q4" s="9"/>
      <c r="R4" s="9"/>
      <c r="S4" s="9"/>
      <c r="T4" s="9"/>
      <c r="U4" s="9"/>
      <c r="V4" s="9"/>
      <c r="W4" s="9"/>
      <c r="X4" s="9">
        <v>0.7</v>
      </c>
      <c r="Y4" s="10"/>
      <c r="Z4" s="6"/>
    </row>
    <row r="5" spans="2:76" x14ac:dyDescent="0.2">
      <c r="F5" s="6" t="s">
        <v>6</v>
      </c>
      <c r="G5" s="7"/>
      <c r="H5" s="2" t="s">
        <v>7</v>
      </c>
      <c r="L5" s="9">
        <v>0.3</v>
      </c>
      <c r="X5" s="9">
        <v>0.3</v>
      </c>
      <c r="Y5" s="12"/>
      <c r="AA5" s="6"/>
      <c r="AD5" s="6"/>
      <c r="AE5" s="6"/>
      <c r="AF5" s="6"/>
      <c r="AG5" s="6"/>
      <c r="AH5" s="6"/>
      <c r="AI5" s="6"/>
    </row>
    <row r="6" spans="2:76" x14ac:dyDescent="0.2">
      <c r="F6" s="6" t="s">
        <v>8</v>
      </c>
      <c r="G6" s="7"/>
      <c r="H6" s="8" t="s">
        <v>9</v>
      </c>
      <c r="L6" s="9">
        <v>0.01</v>
      </c>
      <c r="M6" s="9"/>
      <c r="N6" s="9"/>
      <c r="O6" s="9"/>
      <c r="P6" s="9"/>
      <c r="Q6" s="9"/>
      <c r="R6" s="9"/>
      <c r="S6" s="9"/>
      <c r="T6" s="9"/>
      <c r="U6" s="9"/>
      <c r="V6" s="9"/>
      <c r="W6" s="9"/>
      <c r="X6" s="9">
        <v>0.01</v>
      </c>
      <c r="Y6" s="9"/>
      <c r="AA6" s="6"/>
      <c r="AD6" s="6"/>
      <c r="AE6" s="6"/>
      <c r="AF6" s="6"/>
      <c r="AG6" s="6"/>
      <c r="AH6" s="6"/>
      <c r="AI6" s="6"/>
    </row>
    <row r="7" spans="2:76" x14ac:dyDescent="0.2">
      <c r="F7" s="6" t="s">
        <v>10</v>
      </c>
      <c r="G7" s="7"/>
      <c r="H7" s="8" t="s">
        <v>11</v>
      </c>
      <c r="L7" s="9">
        <v>0.1</v>
      </c>
      <c r="M7" s="9"/>
      <c r="N7" s="9"/>
      <c r="O7" s="9"/>
      <c r="P7" s="9"/>
      <c r="Q7" s="9"/>
      <c r="R7" s="9"/>
      <c r="S7" s="9"/>
      <c r="T7" s="9"/>
      <c r="U7" s="9"/>
      <c r="V7" s="9"/>
      <c r="W7" s="9"/>
      <c r="X7" s="9">
        <v>0.1</v>
      </c>
      <c r="Y7" s="9"/>
      <c r="AA7" s="6"/>
      <c r="AD7" s="6"/>
      <c r="AE7" s="6"/>
      <c r="AF7" s="6"/>
      <c r="AG7" s="6"/>
      <c r="AH7" s="6"/>
      <c r="AI7" s="6"/>
    </row>
    <row r="8" spans="2:76" x14ac:dyDescent="0.2">
      <c r="F8" s="6" t="s">
        <v>12</v>
      </c>
      <c r="G8" s="7"/>
      <c r="H8" s="8" t="s">
        <v>13</v>
      </c>
      <c r="L8" s="13">
        <v>11525</v>
      </c>
      <c r="M8" s="13"/>
      <c r="N8" s="13"/>
      <c r="O8" s="13"/>
      <c r="P8" s="13"/>
      <c r="Q8" s="13"/>
      <c r="R8" s="13"/>
      <c r="S8" s="13"/>
      <c r="T8" s="13"/>
      <c r="U8" s="13"/>
      <c r="V8" s="13"/>
      <c r="W8" s="13"/>
      <c r="X8" s="13">
        <v>11525</v>
      </c>
      <c r="AA8" s="6"/>
      <c r="AD8" s="6"/>
      <c r="AE8" s="6"/>
      <c r="AF8" s="6"/>
      <c r="AG8" s="6"/>
      <c r="AH8" s="6"/>
      <c r="AI8" s="6"/>
    </row>
    <row r="9" spans="2:76" x14ac:dyDescent="0.2">
      <c r="F9" s="6" t="s">
        <v>14</v>
      </c>
      <c r="G9" s="7"/>
      <c r="H9" s="8" t="s">
        <v>15</v>
      </c>
      <c r="L9" s="14">
        <v>1</v>
      </c>
      <c r="M9" s="15"/>
      <c r="X9" s="9"/>
      <c r="Y9" s="9"/>
      <c r="Z9" s="16"/>
      <c r="AA9" s="6"/>
      <c r="AD9" s="6"/>
      <c r="AE9" s="6"/>
      <c r="AF9" s="6"/>
      <c r="AG9" s="6"/>
      <c r="AH9" s="6"/>
      <c r="AI9" s="6"/>
    </row>
    <row r="10" spans="2:76" x14ac:dyDescent="0.2">
      <c r="F10" s="6" t="s">
        <v>16</v>
      </c>
      <c r="G10" s="7"/>
      <c r="H10" s="8" t="s">
        <v>17</v>
      </c>
      <c r="L10" s="17">
        <v>0</v>
      </c>
      <c r="M10" s="18"/>
      <c r="X10" s="9"/>
      <c r="Y10" s="9"/>
      <c r="Z10" s="16"/>
      <c r="AA10" s="6"/>
      <c r="AD10" s="6" t="s">
        <v>18</v>
      </c>
      <c r="AE10" s="6"/>
      <c r="AF10" s="6"/>
      <c r="AG10" s="6"/>
      <c r="AH10" s="6"/>
      <c r="AI10" s="6"/>
    </row>
    <row r="11" spans="2:76" x14ac:dyDescent="0.2">
      <c r="F11" s="7"/>
      <c r="G11" s="7"/>
      <c r="X11" s="9"/>
      <c r="Y11" s="9"/>
      <c r="Z11" s="16"/>
      <c r="AA11" s="6"/>
      <c r="AD11" s="6" t="s">
        <v>19</v>
      </c>
      <c r="AE11" s="6"/>
      <c r="AF11" s="6"/>
      <c r="AG11" s="6"/>
      <c r="AH11" s="6"/>
      <c r="AI11" s="6"/>
    </row>
    <row r="12" spans="2:76" x14ac:dyDescent="0.2">
      <c r="F12" s="7"/>
      <c r="G12" s="7"/>
      <c r="X12" s="9"/>
      <c r="AA12" s="6"/>
      <c r="AD12" s="6" t="s">
        <v>20</v>
      </c>
      <c r="AE12" s="6"/>
      <c r="AF12" s="6"/>
      <c r="AG12" s="6"/>
      <c r="AH12" s="6"/>
      <c r="AI12" s="6"/>
      <c r="AY12" s="19"/>
    </row>
    <row r="13" spans="2:76" x14ac:dyDescent="0.2">
      <c r="F13" s="7"/>
      <c r="G13" s="7"/>
      <c r="X13" s="9"/>
      <c r="AA13" s="6"/>
      <c r="AD13" s="6" t="s">
        <v>21</v>
      </c>
      <c r="AE13" s="6"/>
      <c r="AF13" s="6"/>
      <c r="AG13" s="6"/>
      <c r="AH13" s="6"/>
      <c r="AI13" s="6"/>
    </row>
    <row r="14" spans="2:76" x14ac:dyDescent="0.2">
      <c r="F14" s="7"/>
      <c r="G14" s="7"/>
      <c r="X14" s="9"/>
      <c r="AA14" s="6"/>
      <c r="AD14" s="6"/>
      <c r="AE14" s="6"/>
      <c r="AF14" s="6"/>
      <c r="AG14" s="6"/>
      <c r="AH14" s="6"/>
      <c r="AI14" s="6"/>
      <c r="BP14" s="83" t="s">
        <v>53</v>
      </c>
      <c r="BQ14" s="84" t="s">
        <v>371</v>
      </c>
      <c r="BR14" s="84" t="s">
        <v>372</v>
      </c>
      <c r="BS14" s="84" t="s">
        <v>373</v>
      </c>
      <c r="BT14" s="84" t="s">
        <v>374</v>
      </c>
      <c r="BU14" s="84" t="s">
        <v>375</v>
      </c>
      <c r="BV14" s="84" t="s">
        <v>376</v>
      </c>
      <c r="BW14" s="84" t="s">
        <v>377</v>
      </c>
      <c r="BX14" s="84" t="s">
        <v>378</v>
      </c>
    </row>
    <row r="15" spans="2:76" x14ac:dyDescent="0.2">
      <c r="F15" s="7"/>
      <c r="G15" s="7"/>
      <c r="X15" s="9"/>
      <c r="AA15" s="6"/>
      <c r="AD15" s="6"/>
      <c r="AE15" s="6"/>
      <c r="AF15" s="6"/>
      <c r="AG15" s="6"/>
      <c r="AH15" s="6"/>
      <c r="AI15" s="6"/>
      <c r="AY15" s="19"/>
      <c r="BE15" s="18"/>
      <c r="BF15" s="18"/>
      <c r="BG15" s="18"/>
      <c r="BH15" s="18"/>
      <c r="BI15" s="18"/>
      <c r="BJ15" s="18"/>
      <c r="BK15" s="18"/>
      <c r="BL15" s="18"/>
      <c r="BM15" s="18"/>
      <c r="BN15" s="18"/>
      <c r="BO15" s="18" t="s">
        <v>128</v>
      </c>
      <c r="BP15" s="85">
        <v>1</v>
      </c>
      <c r="BQ15" s="85">
        <v>1</v>
      </c>
      <c r="BR15" s="85">
        <v>1</v>
      </c>
      <c r="BS15" s="85">
        <v>1</v>
      </c>
      <c r="BT15" s="85">
        <v>1</v>
      </c>
      <c r="BU15" s="85">
        <v>1</v>
      </c>
      <c r="BV15" s="85">
        <v>1</v>
      </c>
      <c r="BW15" s="85">
        <v>1</v>
      </c>
      <c r="BX15" s="85">
        <v>1</v>
      </c>
    </row>
    <row r="16" spans="2:76" x14ac:dyDescent="0.2">
      <c r="H16" s="20"/>
      <c r="K16" s="21"/>
      <c r="L16" s="21"/>
      <c r="M16" s="11"/>
      <c r="N16" s="11"/>
      <c r="O16" s="11"/>
      <c r="P16" s="11"/>
      <c r="Q16" s="11"/>
      <c r="R16" s="11"/>
      <c r="S16" s="11"/>
      <c r="T16" s="11"/>
      <c r="U16" s="11"/>
      <c r="V16" s="11"/>
      <c r="W16" s="22"/>
      <c r="X16" s="11"/>
      <c r="Y16" s="11"/>
      <c r="Z16" s="6"/>
      <c r="AA16" s="23"/>
      <c r="AB16" s="6"/>
      <c r="AC16" s="24"/>
      <c r="AD16" s="6"/>
      <c r="AE16" s="6"/>
      <c r="AF16" s="6"/>
      <c r="AG16" s="25"/>
      <c r="AH16" s="25"/>
      <c r="AI16" s="25"/>
      <c r="AJ16" s="23"/>
      <c r="AN16" s="2" t="s">
        <v>22</v>
      </c>
      <c r="AO16" s="26">
        <f>+AO17+AL17</f>
        <v>24729300</v>
      </c>
      <c r="AP16" s="23"/>
      <c r="AQ16" s="23"/>
      <c r="AR16" s="23"/>
      <c r="AS16" s="23"/>
      <c r="AT16" s="23"/>
      <c r="AU16" s="23"/>
      <c r="AV16" s="23"/>
      <c r="AW16" s="23"/>
      <c r="AX16" s="27"/>
      <c r="AY16" s="28"/>
      <c r="BE16" s="18"/>
      <c r="BF16" s="18"/>
      <c r="BG16" s="18"/>
      <c r="BH16" s="18"/>
      <c r="BI16" s="18"/>
      <c r="BJ16" s="18"/>
      <c r="BK16" s="18"/>
      <c r="BL16" s="18"/>
      <c r="BM16" s="18"/>
      <c r="BN16" s="18"/>
      <c r="BO16" s="18" t="s">
        <v>379</v>
      </c>
      <c r="BP16" s="9">
        <v>0</v>
      </c>
      <c r="BQ16" s="9">
        <v>0</v>
      </c>
      <c r="BR16" s="9">
        <v>0.1429</v>
      </c>
      <c r="BS16" s="9">
        <v>0.16669999999999999</v>
      </c>
      <c r="BT16" s="9">
        <v>0.2</v>
      </c>
      <c r="BU16" s="9">
        <v>0.25</v>
      </c>
      <c r="BV16" s="9">
        <v>0.33329999999999999</v>
      </c>
      <c r="BW16" s="9">
        <v>0.5</v>
      </c>
      <c r="BX16" s="85">
        <v>1</v>
      </c>
    </row>
    <row r="17" spans="1:96" x14ac:dyDescent="0.2">
      <c r="C17" s="23">
        <f>SUM(C27:C195)</f>
        <v>36</v>
      </c>
      <c r="D17" s="23">
        <f>SUM(D27:D195)</f>
        <v>26</v>
      </c>
      <c r="E17" s="23">
        <f>SUM(E27:E195)</f>
        <v>10</v>
      </c>
      <c r="I17" s="29" t="s">
        <v>23</v>
      </c>
      <c r="J17" s="23"/>
      <c r="K17" s="11">
        <f t="shared" ref="K17:AB17" si="0">SUM(K27:K195)</f>
        <v>479323.0199999999</v>
      </c>
      <c r="L17" s="11">
        <f t="shared" si="0"/>
        <v>0</v>
      </c>
      <c r="M17" s="23">
        <f t="shared" si="0"/>
        <v>211467</v>
      </c>
      <c r="N17" s="30">
        <f t="shared" si="0"/>
        <v>63440.100000000013</v>
      </c>
      <c r="O17" s="30">
        <f t="shared" si="0"/>
        <v>287593.84999999992</v>
      </c>
      <c r="P17" s="30">
        <f t="shared" si="0"/>
        <v>22950.9</v>
      </c>
      <c r="Q17" s="30">
        <f t="shared" si="0"/>
        <v>3442.6499999999996</v>
      </c>
      <c r="R17" s="21"/>
      <c r="S17" s="21"/>
      <c r="T17" s="21"/>
      <c r="U17" s="30">
        <f t="shared" si="0"/>
        <v>3445.5399999999995</v>
      </c>
      <c r="V17" s="21">
        <f t="shared" si="0"/>
        <v>55738</v>
      </c>
      <c r="W17" s="21">
        <f>SUM(W27:W195)</f>
        <v>13934.5</v>
      </c>
      <c r="X17" s="11">
        <f t="shared" si="0"/>
        <v>63440.100000000013</v>
      </c>
      <c r="Y17" s="11">
        <f t="shared" si="0"/>
        <v>560140.27000000037</v>
      </c>
      <c r="Z17" s="11">
        <f t="shared" si="0"/>
        <v>720877625728.35034</v>
      </c>
      <c r="AA17" s="23">
        <f t="shared" si="0"/>
        <v>3626205</v>
      </c>
      <c r="AB17" s="11">
        <f t="shared" si="0"/>
        <v>37959868.840000011</v>
      </c>
      <c r="AC17" s="31">
        <f>SUM(AC27:AC195)</f>
        <v>147.98468099999991</v>
      </c>
      <c r="AD17" s="23">
        <f>SUM(AD27:AD195)</f>
        <v>18402438</v>
      </c>
      <c r="AE17" s="23"/>
      <c r="AF17" s="31">
        <f>SUM(AF27:AF195)</f>
        <v>25.386548999999992</v>
      </c>
      <c r="AG17" s="31">
        <f>SUM(AG27:AG195)</f>
        <v>42.097054999999997</v>
      </c>
      <c r="AH17" s="31"/>
      <c r="AI17" s="31"/>
      <c r="AJ17" s="23">
        <f t="shared" ref="AJ17:AU17" si="1">SUM(AJ27:AJ195)</f>
        <v>21891</v>
      </c>
      <c r="AK17" s="23">
        <f t="shared" si="1"/>
        <v>413</v>
      </c>
      <c r="AL17" s="23">
        <f t="shared" si="1"/>
        <v>23328900</v>
      </c>
      <c r="AM17" s="23">
        <f t="shared" si="1"/>
        <v>3282</v>
      </c>
      <c r="AN17" s="23">
        <f t="shared" si="1"/>
        <v>72</v>
      </c>
      <c r="AO17" s="23">
        <f t="shared" si="1"/>
        <v>1400400</v>
      </c>
      <c r="AP17" s="23">
        <f t="shared" si="1"/>
        <v>2340531926</v>
      </c>
      <c r="AQ17" s="23">
        <f t="shared" si="1"/>
        <v>2365261226</v>
      </c>
      <c r="AR17" s="23">
        <f t="shared" si="1"/>
        <v>2017587098</v>
      </c>
      <c r="AS17" s="23">
        <f t="shared" si="1"/>
        <v>2396035069</v>
      </c>
      <c r="AT17" s="23">
        <f>SUM(AT27:AT195)</f>
        <v>2361568857</v>
      </c>
      <c r="AU17" s="23">
        <f t="shared" si="1"/>
        <v>185262735</v>
      </c>
      <c r="AV17" s="23"/>
      <c r="AW17" s="23">
        <f t="shared" ref="AW17" si="2">SUM(AW27:AW195)</f>
        <v>94477552</v>
      </c>
      <c r="AX17" s="27">
        <f>SUM(AX27:AX195)</f>
        <v>2456046409</v>
      </c>
      <c r="AY17" s="28">
        <f>SUM(AY27:AY195)</f>
        <v>2456046409</v>
      </c>
      <c r="AZ17" s="21"/>
      <c r="BA17" s="21"/>
      <c r="BB17" s="21"/>
      <c r="BC17" s="23"/>
      <c r="BZ17" s="28">
        <f>SUM(BZ27:BZ195)</f>
        <v>2456046409</v>
      </c>
      <c r="CA17" s="28">
        <f t="shared" ref="CA17:CH17" si="3">SUM(CA27:CA195)</f>
        <v>2456046409</v>
      </c>
      <c r="CB17" s="28">
        <f t="shared" si="3"/>
        <v>2443073206.3492994</v>
      </c>
      <c r="CC17" s="28">
        <f t="shared" si="3"/>
        <v>2433766454.4429164</v>
      </c>
      <c r="CD17" s="28">
        <f t="shared" si="3"/>
        <v>2424169408.4568129</v>
      </c>
      <c r="CE17" s="28">
        <f t="shared" si="3"/>
        <v>2414058439.2926097</v>
      </c>
      <c r="CF17" s="28">
        <f t="shared" si="3"/>
        <v>2402923558.3842077</v>
      </c>
      <c r="CG17" s="28">
        <f t="shared" si="3"/>
        <v>2389220853.1280537</v>
      </c>
      <c r="CH17" s="28">
        <f t="shared" si="3"/>
        <v>2365261226</v>
      </c>
      <c r="CI17" s="23"/>
      <c r="CJ17" s="28">
        <f>SUM(CJ27:CJ195)</f>
        <v>2456046409</v>
      </c>
      <c r="CK17" s="28">
        <f t="shared" ref="CK17:CR17" si="4">SUM(CK27:CK195)</f>
        <v>2456046409</v>
      </c>
      <c r="CL17" s="28">
        <f t="shared" si="4"/>
        <v>2447470788.513999</v>
      </c>
      <c r="CM17" s="28">
        <f t="shared" si="4"/>
        <v>2438896454.0710154</v>
      </c>
      <c r="CN17" s="28">
        <f t="shared" si="4"/>
        <v>2430324177.0568132</v>
      </c>
      <c r="CO17" s="28">
        <f t="shared" si="4"/>
        <v>2421751900.0426097</v>
      </c>
      <c r="CP17" s="28">
        <f t="shared" si="4"/>
        <v>2413180480.2561078</v>
      </c>
      <c r="CQ17" s="28">
        <f t="shared" si="4"/>
        <v>2404607774.6280537</v>
      </c>
      <c r="CR17" s="28">
        <f t="shared" si="4"/>
        <v>2396035069</v>
      </c>
    </row>
    <row r="18" spans="1:96" x14ac:dyDescent="0.2">
      <c r="I18" s="23"/>
      <c r="J18" s="23"/>
      <c r="K18" s="6">
        <v>1</v>
      </c>
      <c r="L18" s="6"/>
      <c r="M18" s="32">
        <f>K18+1</f>
        <v>2</v>
      </c>
      <c r="N18" s="33">
        <f>M18+1</f>
        <v>3</v>
      </c>
      <c r="O18" s="33">
        <f t="shared" ref="O18:Q18" si="5">N18+1</f>
        <v>4</v>
      </c>
      <c r="P18" s="33">
        <f t="shared" si="5"/>
        <v>5</v>
      </c>
      <c r="Q18" s="33">
        <f t="shared" si="5"/>
        <v>6</v>
      </c>
      <c r="R18" s="33"/>
      <c r="S18" s="33"/>
      <c r="T18" s="33"/>
      <c r="U18" s="33"/>
      <c r="V18" s="33">
        <f>Q18+1</f>
        <v>7</v>
      </c>
      <c r="W18" s="33">
        <f>V18+1</f>
        <v>8</v>
      </c>
      <c r="X18" s="32"/>
      <c r="Y18" s="32">
        <v>9</v>
      </c>
      <c r="Z18" s="32">
        <v>10</v>
      </c>
      <c r="AA18" s="32">
        <f t="shared" ref="AA18:AX18" si="6">Z18+1</f>
        <v>11</v>
      </c>
      <c r="AB18" s="32">
        <f t="shared" si="6"/>
        <v>12</v>
      </c>
      <c r="AC18" s="32">
        <f t="shared" si="6"/>
        <v>13</v>
      </c>
      <c r="AD18" s="32">
        <f t="shared" si="6"/>
        <v>14</v>
      </c>
      <c r="AE18" s="32">
        <f t="shared" si="6"/>
        <v>15</v>
      </c>
      <c r="AF18" s="32">
        <f t="shared" si="6"/>
        <v>16</v>
      </c>
      <c r="AG18" s="32">
        <f t="shared" si="6"/>
        <v>17</v>
      </c>
      <c r="AH18" s="32">
        <f t="shared" si="6"/>
        <v>18</v>
      </c>
      <c r="AI18" s="32">
        <f t="shared" si="6"/>
        <v>19</v>
      </c>
      <c r="AJ18" s="32">
        <f t="shared" si="6"/>
        <v>20</v>
      </c>
      <c r="AK18" s="32">
        <f t="shared" si="6"/>
        <v>21</v>
      </c>
      <c r="AL18" s="32">
        <f t="shared" si="6"/>
        <v>22</v>
      </c>
      <c r="AM18" s="32">
        <f t="shared" si="6"/>
        <v>23</v>
      </c>
      <c r="AN18" s="32">
        <f t="shared" si="6"/>
        <v>24</v>
      </c>
      <c r="AO18" s="32">
        <f t="shared" si="6"/>
        <v>25</v>
      </c>
      <c r="AP18" s="32">
        <f t="shared" si="6"/>
        <v>26</v>
      </c>
      <c r="AQ18" s="32">
        <f t="shared" si="6"/>
        <v>27</v>
      </c>
      <c r="AR18" s="32">
        <f t="shared" si="6"/>
        <v>28</v>
      </c>
      <c r="AS18" s="32">
        <f t="shared" si="6"/>
        <v>29</v>
      </c>
      <c r="AT18" s="32">
        <f t="shared" si="6"/>
        <v>30</v>
      </c>
      <c r="AU18" s="32">
        <f t="shared" si="6"/>
        <v>31</v>
      </c>
      <c r="AV18" s="32">
        <f t="shared" si="6"/>
        <v>32</v>
      </c>
      <c r="AW18" s="32">
        <f t="shared" si="6"/>
        <v>33</v>
      </c>
      <c r="AX18" s="34">
        <f t="shared" si="6"/>
        <v>34</v>
      </c>
      <c r="AY18" s="35"/>
      <c r="CA18" s="23"/>
      <c r="CD18" s="23"/>
      <c r="CE18" s="23"/>
      <c r="CF18" s="23"/>
      <c r="CG18" s="23"/>
      <c r="CH18" s="23"/>
      <c r="CI18" s="23"/>
    </row>
    <row r="19" spans="1:96" x14ac:dyDescent="0.2">
      <c r="I19" s="23"/>
      <c r="J19" s="23"/>
      <c r="N19" s="8"/>
      <c r="O19" s="8"/>
      <c r="P19" s="8"/>
      <c r="Q19" s="8"/>
      <c r="R19" s="8"/>
      <c r="S19" s="8"/>
      <c r="T19" s="8"/>
      <c r="U19" s="8"/>
      <c r="V19" s="8"/>
      <c r="W19" s="8"/>
      <c r="AB19" s="36" t="s">
        <v>24</v>
      </c>
      <c r="AC19" s="36" t="s">
        <v>25</v>
      </c>
      <c r="AD19" s="36" t="s">
        <v>24</v>
      </c>
      <c r="AE19" s="36" t="s">
        <v>26</v>
      </c>
      <c r="AF19" s="36"/>
      <c r="AG19" s="37" t="s">
        <v>27</v>
      </c>
      <c r="AH19" s="37"/>
      <c r="AI19" s="37"/>
      <c r="AP19" s="36" t="s">
        <v>28</v>
      </c>
      <c r="AT19" s="38" t="s">
        <v>29</v>
      </c>
    </row>
    <row r="20" spans="1:96" ht="32" x14ac:dyDescent="0.2">
      <c r="I20" s="23"/>
      <c r="J20" s="23"/>
      <c r="M20" s="37" t="s">
        <v>30</v>
      </c>
      <c r="N20" s="37"/>
      <c r="O20" s="37"/>
      <c r="P20" s="39" t="s">
        <v>31</v>
      </c>
      <c r="Q20" s="37" t="s">
        <v>32</v>
      </c>
      <c r="R20" s="37"/>
      <c r="S20" s="37"/>
      <c r="T20" s="37"/>
      <c r="U20" s="37"/>
      <c r="V20" s="37"/>
      <c r="W20" s="37"/>
      <c r="AB20" s="40">
        <f>MEDIAN(AB27:AB195)</f>
        <v>190009.01</v>
      </c>
      <c r="AC20" s="41" t="s">
        <v>33</v>
      </c>
      <c r="AD20" s="42">
        <f>MEDIAN(AD27:AD195)</f>
        <v>102174</v>
      </c>
      <c r="AE20" s="41" t="s">
        <v>33</v>
      </c>
      <c r="AF20" s="37" t="s">
        <v>34</v>
      </c>
      <c r="AG20" s="37" t="s">
        <v>35</v>
      </c>
      <c r="AH20" s="37"/>
      <c r="AI20" s="37"/>
      <c r="AL20" s="8"/>
      <c r="AM20" s="8"/>
      <c r="AN20" s="8"/>
      <c r="AO20" s="8"/>
      <c r="AP20" s="43" t="s">
        <v>36</v>
      </c>
      <c r="AQ20" s="6"/>
      <c r="AR20" s="6"/>
      <c r="AS20" s="6"/>
      <c r="AT20" s="6"/>
      <c r="AU20" s="6"/>
      <c r="AV20" s="6"/>
      <c r="AW20" s="6"/>
      <c r="AX20" s="44"/>
      <c r="AY20" s="45"/>
    </row>
    <row r="21" spans="1:96" x14ac:dyDescent="0.2">
      <c r="K21" s="6"/>
      <c r="L21" s="6"/>
      <c r="M21" s="37" t="s">
        <v>37</v>
      </c>
      <c r="N21" s="37" t="s">
        <v>38</v>
      </c>
      <c r="O21" s="37" t="s">
        <v>39</v>
      </c>
      <c r="P21" s="37" t="s">
        <v>32</v>
      </c>
      <c r="Q21" s="37" t="s">
        <v>40</v>
      </c>
      <c r="R21" s="37"/>
      <c r="S21" s="37"/>
      <c r="T21" s="37"/>
      <c r="U21" s="37"/>
      <c r="V21" s="37"/>
      <c r="W21" s="37" t="s">
        <v>41</v>
      </c>
      <c r="Z21" s="6" t="s">
        <v>42</v>
      </c>
      <c r="AB21" s="37"/>
      <c r="AC21" s="46">
        <f>ROUND(AB20*$X$3,2)</f>
        <v>256512.16</v>
      </c>
      <c r="AD21" s="37" t="s">
        <v>43</v>
      </c>
      <c r="AE21" s="46">
        <f>ROUND(AD20*$X$3,2)</f>
        <v>137934.9</v>
      </c>
      <c r="AF21" s="37" t="s">
        <v>44</v>
      </c>
      <c r="AG21" s="37" t="s">
        <v>45</v>
      </c>
      <c r="AH21" s="37" t="s">
        <v>46</v>
      </c>
      <c r="AI21" s="37" t="s">
        <v>47</v>
      </c>
      <c r="AJ21" s="6" t="s">
        <v>48</v>
      </c>
      <c r="AK21" s="6" t="s">
        <v>49</v>
      </c>
      <c r="AL21" s="37" t="s">
        <v>50</v>
      </c>
      <c r="AM21" s="37" t="s">
        <v>48</v>
      </c>
      <c r="AN21" s="37" t="s">
        <v>49</v>
      </c>
      <c r="AO21" s="37" t="s">
        <v>51</v>
      </c>
      <c r="AP21" s="47">
        <f>X8</f>
        <v>11525</v>
      </c>
      <c r="AT21" s="15"/>
      <c r="AU21" s="6" t="s">
        <v>52</v>
      </c>
      <c r="AX21" s="48" t="s">
        <v>53</v>
      </c>
      <c r="AY21" s="49" t="s">
        <v>53</v>
      </c>
      <c r="BE21" s="83" t="s">
        <v>53</v>
      </c>
      <c r="BF21" s="84" t="s">
        <v>371</v>
      </c>
      <c r="BG21" s="84" t="s">
        <v>372</v>
      </c>
      <c r="BH21" s="84" t="s">
        <v>373</v>
      </c>
      <c r="BI21" s="84" t="s">
        <v>374</v>
      </c>
      <c r="BJ21" s="84" t="s">
        <v>375</v>
      </c>
      <c r="BK21" s="84" t="s">
        <v>376</v>
      </c>
      <c r="BL21" s="84" t="s">
        <v>377</v>
      </c>
      <c r="BM21" s="84" t="s">
        <v>378</v>
      </c>
      <c r="BP21" s="83" t="s">
        <v>53</v>
      </c>
      <c r="BQ21" s="84" t="s">
        <v>371</v>
      </c>
      <c r="BR21" s="84" t="s">
        <v>372</v>
      </c>
      <c r="BS21" s="84" t="s">
        <v>373</v>
      </c>
      <c r="BT21" s="84" t="s">
        <v>374</v>
      </c>
      <c r="BU21" s="84" t="s">
        <v>375</v>
      </c>
      <c r="BV21" s="84" t="s">
        <v>376</v>
      </c>
      <c r="BW21" s="84" t="s">
        <v>377</v>
      </c>
      <c r="BX21" s="84" t="s">
        <v>378</v>
      </c>
      <c r="BZ21" s="83" t="s">
        <v>53</v>
      </c>
      <c r="CA21" s="84" t="s">
        <v>371</v>
      </c>
      <c r="CB21" s="84" t="s">
        <v>372</v>
      </c>
      <c r="CC21" s="84" t="s">
        <v>373</v>
      </c>
      <c r="CD21" s="84" t="s">
        <v>374</v>
      </c>
      <c r="CE21" s="84" t="s">
        <v>375</v>
      </c>
      <c r="CF21" s="84" t="s">
        <v>376</v>
      </c>
      <c r="CG21" s="84" t="s">
        <v>377</v>
      </c>
      <c r="CH21" s="84" t="s">
        <v>378</v>
      </c>
      <c r="CJ21" s="83" t="s">
        <v>53</v>
      </c>
      <c r="CK21" s="84" t="s">
        <v>371</v>
      </c>
      <c r="CL21" s="84" t="s">
        <v>372</v>
      </c>
      <c r="CM21" s="84" t="s">
        <v>373</v>
      </c>
      <c r="CN21" s="84" t="s">
        <v>374</v>
      </c>
      <c r="CO21" s="84" t="s">
        <v>375</v>
      </c>
      <c r="CP21" s="84" t="s">
        <v>376</v>
      </c>
      <c r="CQ21" s="84" t="s">
        <v>377</v>
      </c>
      <c r="CR21" s="84" t="s">
        <v>378</v>
      </c>
    </row>
    <row r="22" spans="1:96" x14ac:dyDescent="0.2">
      <c r="K22" s="37" t="s">
        <v>30</v>
      </c>
      <c r="L22" s="37"/>
      <c r="M22" s="37" t="s">
        <v>54</v>
      </c>
      <c r="N22" s="37" t="s">
        <v>55</v>
      </c>
      <c r="O22" s="37" t="s">
        <v>56</v>
      </c>
      <c r="P22" s="37" t="s">
        <v>40</v>
      </c>
      <c r="Q22" s="37" t="s">
        <v>48</v>
      </c>
      <c r="R22" s="37"/>
      <c r="S22" s="37" t="s">
        <v>57</v>
      </c>
      <c r="T22" s="37"/>
      <c r="U22" s="37"/>
      <c r="V22" s="37"/>
      <c r="W22" s="37" t="s">
        <v>58</v>
      </c>
      <c r="X22" s="6" t="s">
        <v>59</v>
      </c>
      <c r="Y22" s="6" t="s">
        <v>60</v>
      </c>
      <c r="Z22" s="6" t="s">
        <v>61</v>
      </c>
      <c r="AB22" s="37" t="s">
        <v>62</v>
      </c>
      <c r="AC22" s="41" t="s">
        <v>63</v>
      </c>
      <c r="AD22" s="37" t="s">
        <v>64</v>
      </c>
      <c r="AE22" s="41" t="s">
        <v>63</v>
      </c>
      <c r="AF22" s="37" t="s">
        <v>65</v>
      </c>
      <c r="AG22" s="37" t="s">
        <v>66</v>
      </c>
      <c r="AH22" s="37" t="s">
        <v>67</v>
      </c>
      <c r="AI22" s="37" t="s">
        <v>67</v>
      </c>
      <c r="AJ22" s="6" t="s">
        <v>68</v>
      </c>
      <c r="AK22" s="6" t="s">
        <v>50</v>
      </c>
      <c r="AL22" s="37" t="s">
        <v>69</v>
      </c>
      <c r="AM22" s="37" t="s">
        <v>68</v>
      </c>
      <c r="AN22" s="37" t="s">
        <v>51</v>
      </c>
      <c r="AO22" s="37" t="s">
        <v>70</v>
      </c>
      <c r="AP22" s="37" t="s">
        <v>71</v>
      </c>
      <c r="AQ22" s="37" t="s">
        <v>72</v>
      </c>
      <c r="AR22" s="6"/>
      <c r="AS22" s="6" t="s">
        <v>72</v>
      </c>
      <c r="AT22" s="15"/>
      <c r="AU22" s="37" t="s">
        <v>44</v>
      </c>
      <c r="AV22" s="6" t="s">
        <v>72</v>
      </c>
      <c r="AX22" s="34" t="s">
        <v>73</v>
      </c>
      <c r="AY22" s="35" t="s">
        <v>74</v>
      </c>
      <c r="BZ22" s="35" t="s">
        <v>74</v>
      </c>
      <c r="CJ22" s="35" t="s">
        <v>74</v>
      </c>
    </row>
    <row r="23" spans="1:96" x14ac:dyDescent="0.2">
      <c r="B23" s="6"/>
      <c r="C23" s="6"/>
      <c r="D23" s="6" t="s">
        <v>75</v>
      </c>
      <c r="E23" s="6"/>
      <c r="F23" s="6" t="s">
        <v>76</v>
      </c>
      <c r="G23" s="6"/>
      <c r="K23" s="6" t="s">
        <v>40</v>
      </c>
      <c r="L23" s="6"/>
      <c r="M23" s="37" t="s">
        <v>77</v>
      </c>
      <c r="N23" s="37" t="s">
        <v>78</v>
      </c>
      <c r="O23" s="37" t="s">
        <v>40</v>
      </c>
      <c r="P23" s="37" t="s">
        <v>48</v>
      </c>
      <c r="Q23" s="37" t="s">
        <v>58</v>
      </c>
      <c r="R23" s="37"/>
      <c r="S23" s="37" t="s">
        <v>79</v>
      </c>
      <c r="T23" s="37" t="s">
        <v>80</v>
      </c>
      <c r="U23" s="37"/>
      <c r="V23" s="37" t="s">
        <v>41</v>
      </c>
      <c r="W23" s="37" t="s">
        <v>81</v>
      </c>
      <c r="X23" s="6" t="s">
        <v>82</v>
      </c>
      <c r="Y23" s="6" t="s">
        <v>48</v>
      </c>
      <c r="Z23" s="6" t="s">
        <v>83</v>
      </c>
      <c r="AA23" s="6" t="s">
        <v>81</v>
      </c>
      <c r="AB23" s="37" t="s">
        <v>84</v>
      </c>
      <c r="AC23" s="37" t="s">
        <v>85</v>
      </c>
      <c r="AD23" s="37" t="s">
        <v>86</v>
      </c>
      <c r="AE23" s="37" t="s">
        <v>87</v>
      </c>
      <c r="AF23" s="33" t="s">
        <v>88</v>
      </c>
      <c r="AG23" s="37" t="s">
        <v>89</v>
      </c>
      <c r="AH23" s="37" t="s">
        <v>90</v>
      </c>
      <c r="AI23" s="37" t="s">
        <v>91</v>
      </c>
      <c r="AJ23" s="6" t="s">
        <v>50</v>
      </c>
      <c r="AK23" s="6" t="s">
        <v>69</v>
      </c>
      <c r="AL23" s="37" t="s">
        <v>92</v>
      </c>
      <c r="AM23" s="37" t="s">
        <v>51</v>
      </c>
      <c r="AN23" s="37" t="s">
        <v>70</v>
      </c>
      <c r="AO23" s="37" t="s">
        <v>92</v>
      </c>
      <c r="AP23" s="37" t="s">
        <v>93</v>
      </c>
      <c r="AQ23" s="37" t="s">
        <v>94</v>
      </c>
      <c r="AR23" s="37" t="s">
        <v>95</v>
      </c>
      <c r="AS23" s="37" t="s">
        <v>96</v>
      </c>
      <c r="AT23" s="37" t="s">
        <v>97</v>
      </c>
      <c r="AU23" s="32" t="s">
        <v>45</v>
      </c>
      <c r="AV23" s="37" t="s">
        <v>98</v>
      </c>
      <c r="AW23" s="37"/>
      <c r="AX23" s="50" t="s">
        <v>99</v>
      </c>
      <c r="AY23" s="51" t="s">
        <v>100</v>
      </c>
      <c r="BZ23" s="51" t="s">
        <v>100</v>
      </c>
      <c r="CJ23" s="51" t="s">
        <v>100</v>
      </c>
    </row>
    <row r="24" spans="1:96" x14ac:dyDescent="0.2">
      <c r="B24" s="6" t="s">
        <v>101</v>
      </c>
      <c r="C24" s="37" t="s">
        <v>75</v>
      </c>
      <c r="D24" s="37" t="s">
        <v>102</v>
      </c>
      <c r="E24" s="37" t="s">
        <v>103</v>
      </c>
      <c r="F24" s="37" t="s">
        <v>34</v>
      </c>
      <c r="G24" s="37" t="s">
        <v>104</v>
      </c>
      <c r="H24" s="6" t="s">
        <v>105</v>
      </c>
      <c r="I24" s="2" t="s">
        <v>105</v>
      </c>
      <c r="K24" s="6" t="s">
        <v>48</v>
      </c>
      <c r="L24" s="6"/>
      <c r="M24" s="37" t="s">
        <v>106</v>
      </c>
      <c r="N24" s="37" t="s">
        <v>54</v>
      </c>
      <c r="O24" s="37" t="s">
        <v>48</v>
      </c>
      <c r="P24" s="33" t="s">
        <v>107</v>
      </c>
      <c r="Q24" s="33" t="s">
        <v>108</v>
      </c>
      <c r="R24" s="37"/>
      <c r="S24" s="37"/>
      <c r="T24" s="37" t="s">
        <v>38</v>
      </c>
      <c r="U24" s="37"/>
      <c r="V24" s="6" t="s">
        <v>48</v>
      </c>
      <c r="W24" s="6" t="s">
        <v>109</v>
      </c>
      <c r="X24" s="37" t="s">
        <v>110</v>
      </c>
      <c r="Y24" s="6" t="s">
        <v>111</v>
      </c>
      <c r="Z24" s="6" t="s">
        <v>112</v>
      </c>
      <c r="AA24" s="6" t="s">
        <v>113</v>
      </c>
      <c r="AB24" s="33" t="s">
        <v>114</v>
      </c>
      <c r="AC24" s="37" t="s">
        <v>115</v>
      </c>
      <c r="AD24" s="37" t="s">
        <v>116</v>
      </c>
      <c r="AE24" s="37" t="s">
        <v>117</v>
      </c>
      <c r="AF24" s="33" t="s">
        <v>118</v>
      </c>
      <c r="AG24" s="37" t="s">
        <v>45</v>
      </c>
      <c r="AH24" s="37" t="s">
        <v>65</v>
      </c>
      <c r="AI24" s="33" t="s">
        <v>119</v>
      </c>
      <c r="AJ24" s="6" t="s">
        <v>69</v>
      </c>
      <c r="AK24" s="6" t="s">
        <v>120</v>
      </c>
      <c r="AL24" s="37" t="s">
        <v>121</v>
      </c>
      <c r="AM24" s="37" t="s">
        <v>70</v>
      </c>
      <c r="AN24" s="37" t="s">
        <v>120</v>
      </c>
      <c r="AO24" s="37" t="s">
        <v>122</v>
      </c>
      <c r="AP24" s="37" t="s">
        <v>123</v>
      </c>
      <c r="AQ24" s="33" t="s">
        <v>124</v>
      </c>
      <c r="AR24" s="32" t="s">
        <v>73</v>
      </c>
      <c r="AS24" s="32" t="s">
        <v>125</v>
      </c>
      <c r="AT24" s="32" t="s">
        <v>73</v>
      </c>
      <c r="AU24" s="37" t="s">
        <v>126</v>
      </c>
      <c r="AV24" s="32" t="s">
        <v>127</v>
      </c>
      <c r="AW24" s="32" t="s">
        <v>128</v>
      </c>
      <c r="AX24" s="34" t="s">
        <v>129</v>
      </c>
      <c r="AY24" s="35" t="s">
        <v>130</v>
      </c>
      <c r="BE24" s="2" t="s">
        <v>94</v>
      </c>
      <c r="BF24" s="2" t="s">
        <v>94</v>
      </c>
      <c r="BG24" s="2" t="s">
        <v>94</v>
      </c>
      <c r="BH24" s="2" t="s">
        <v>94</v>
      </c>
      <c r="BI24" s="2" t="s">
        <v>94</v>
      </c>
      <c r="BJ24" s="2" t="s">
        <v>94</v>
      </c>
      <c r="BK24" s="2" t="s">
        <v>94</v>
      </c>
      <c r="BL24" s="2" t="s">
        <v>94</v>
      </c>
      <c r="BM24" s="2" t="s">
        <v>94</v>
      </c>
      <c r="BP24" s="2" t="s">
        <v>128</v>
      </c>
      <c r="BQ24" s="2" t="s">
        <v>128</v>
      </c>
      <c r="BR24" s="2" t="s">
        <v>128</v>
      </c>
      <c r="BS24" s="2" t="s">
        <v>128</v>
      </c>
      <c r="BT24" s="2" t="s">
        <v>128</v>
      </c>
      <c r="BU24" s="2" t="s">
        <v>128</v>
      </c>
      <c r="BV24" s="2" t="s">
        <v>128</v>
      </c>
      <c r="BW24" s="2" t="s">
        <v>128</v>
      </c>
      <c r="BX24" s="2" t="s">
        <v>128</v>
      </c>
      <c r="BZ24" s="35" t="s">
        <v>129</v>
      </c>
      <c r="CJ24" s="35" t="s">
        <v>130</v>
      </c>
    </row>
    <row r="25" spans="1:96" x14ac:dyDescent="0.2">
      <c r="A25" s="6" t="s">
        <v>131</v>
      </c>
      <c r="B25" s="6" t="s">
        <v>132</v>
      </c>
      <c r="C25" s="37" t="s">
        <v>132</v>
      </c>
      <c r="D25" s="37" t="s">
        <v>103</v>
      </c>
      <c r="E25" s="37" t="s">
        <v>132</v>
      </c>
      <c r="F25" s="6" t="s">
        <v>133</v>
      </c>
      <c r="G25" s="6" t="s">
        <v>134</v>
      </c>
      <c r="H25" s="6" t="s">
        <v>135</v>
      </c>
      <c r="I25" s="2" t="s">
        <v>136</v>
      </c>
      <c r="K25" s="37" t="s">
        <v>137</v>
      </c>
      <c r="L25" s="37"/>
      <c r="M25" s="37" t="s">
        <v>137</v>
      </c>
      <c r="N25" s="33" t="s">
        <v>138</v>
      </c>
      <c r="O25" s="33" t="s">
        <v>139</v>
      </c>
      <c r="P25" s="33" t="s">
        <v>140</v>
      </c>
      <c r="Q25" s="33" t="s">
        <v>48</v>
      </c>
      <c r="R25" s="37"/>
      <c r="S25" s="37"/>
      <c r="T25" s="37" t="s">
        <v>141</v>
      </c>
      <c r="U25" s="37"/>
      <c r="V25" s="37" t="s">
        <v>137</v>
      </c>
      <c r="W25" s="32" t="s">
        <v>142</v>
      </c>
      <c r="X25" s="6" t="s">
        <v>143</v>
      </c>
      <c r="Y25" s="32" t="s">
        <v>144</v>
      </c>
      <c r="Z25" s="37" t="s">
        <v>145</v>
      </c>
      <c r="AA25" s="6">
        <v>2022</v>
      </c>
      <c r="AB25" s="37" t="s">
        <v>146</v>
      </c>
      <c r="AC25" s="37" t="s">
        <v>147</v>
      </c>
      <c r="AD25" s="37">
        <v>2022</v>
      </c>
      <c r="AE25" s="37" t="s">
        <v>147</v>
      </c>
      <c r="AF25" s="37" t="s">
        <v>148</v>
      </c>
      <c r="AG25" s="37" t="s">
        <v>149</v>
      </c>
      <c r="AH25" s="37"/>
      <c r="AI25" s="37"/>
      <c r="AJ25" s="37" t="s">
        <v>137</v>
      </c>
      <c r="AK25" s="37" t="s">
        <v>137</v>
      </c>
      <c r="AL25" s="37" t="s">
        <v>150</v>
      </c>
      <c r="AM25" s="37" t="s">
        <v>137</v>
      </c>
      <c r="AN25" s="37" t="s">
        <v>137</v>
      </c>
      <c r="AO25" s="37" t="s">
        <v>151</v>
      </c>
      <c r="AP25" s="37" t="s">
        <v>152</v>
      </c>
      <c r="AQ25" s="37" t="s">
        <v>153</v>
      </c>
      <c r="AR25" s="37" t="s">
        <v>154</v>
      </c>
      <c r="AS25" s="52"/>
      <c r="AT25" s="37" t="s">
        <v>99</v>
      </c>
      <c r="AU25" s="32" t="s">
        <v>155</v>
      </c>
      <c r="AV25" s="33" t="s">
        <v>156</v>
      </c>
      <c r="AW25" s="37" t="s">
        <v>157</v>
      </c>
      <c r="AX25" s="50" t="s">
        <v>158</v>
      </c>
      <c r="AY25" s="53" t="s">
        <v>159</v>
      </c>
      <c r="BB25" s="5" t="s">
        <v>384</v>
      </c>
      <c r="BE25" s="2" t="s">
        <v>44</v>
      </c>
      <c r="BF25" s="2" t="s">
        <v>44</v>
      </c>
      <c r="BG25" s="2" t="s">
        <v>44</v>
      </c>
      <c r="BH25" s="2" t="s">
        <v>44</v>
      </c>
      <c r="BI25" s="2" t="s">
        <v>44</v>
      </c>
      <c r="BJ25" s="2" t="s">
        <v>44</v>
      </c>
      <c r="BK25" s="2" t="s">
        <v>44</v>
      </c>
      <c r="BL25" s="2" t="s">
        <v>44</v>
      </c>
      <c r="BM25" s="2" t="s">
        <v>44</v>
      </c>
      <c r="BP25" s="2" t="s">
        <v>157</v>
      </c>
      <c r="BQ25" s="2" t="s">
        <v>157</v>
      </c>
      <c r="BR25" s="2" t="s">
        <v>157</v>
      </c>
      <c r="BS25" s="2" t="s">
        <v>157</v>
      </c>
      <c r="BT25" s="2" t="s">
        <v>157</v>
      </c>
      <c r="BU25" s="2" t="s">
        <v>157</v>
      </c>
      <c r="BV25" s="2" t="s">
        <v>157</v>
      </c>
      <c r="BW25" s="2" t="s">
        <v>157</v>
      </c>
      <c r="BX25" s="2" t="s">
        <v>157</v>
      </c>
      <c r="BZ25" s="53" t="s">
        <v>159</v>
      </c>
      <c r="CJ25" s="53" t="s">
        <v>159</v>
      </c>
    </row>
    <row r="26" spans="1:96" ht="74.75" customHeight="1" x14ac:dyDescent="0.2">
      <c r="C26" s="8"/>
      <c r="D26" s="8"/>
      <c r="E26" s="8"/>
      <c r="F26" s="8"/>
      <c r="G26" s="8"/>
      <c r="P26" s="6" t="s">
        <v>160</v>
      </c>
      <c r="Q26" s="32" t="s">
        <v>161</v>
      </c>
      <c r="T26" s="2" t="s">
        <v>162</v>
      </c>
      <c r="AL26" s="8"/>
      <c r="AM26" s="8"/>
      <c r="AN26" s="8"/>
      <c r="AO26" s="8"/>
      <c r="AP26" s="8"/>
      <c r="AU26" s="54" t="s">
        <v>163</v>
      </c>
      <c r="AV26" s="54" t="s">
        <v>164</v>
      </c>
      <c r="AW26" s="54" t="s">
        <v>165</v>
      </c>
      <c r="AX26" s="55" t="s">
        <v>166</v>
      </c>
      <c r="AY26" s="56" t="s">
        <v>167</v>
      </c>
      <c r="AZ26" s="5" t="s">
        <v>168</v>
      </c>
    </row>
    <row r="27" spans="1:96" x14ac:dyDescent="0.2">
      <c r="A27" s="6" t="s">
        <v>169</v>
      </c>
      <c r="B27" s="6"/>
      <c r="C27" s="37"/>
      <c r="D27" s="37"/>
      <c r="E27" s="37"/>
      <c r="F27" s="2">
        <v>7</v>
      </c>
      <c r="G27">
        <v>0</v>
      </c>
      <c r="H27" s="6">
        <v>1</v>
      </c>
      <c r="I27" s="2" t="s">
        <v>170</v>
      </c>
      <c r="J27" s="57"/>
      <c r="K27" s="58">
        <v>332.06</v>
      </c>
      <c r="L27" s="59"/>
      <c r="M27" s="60">
        <v>93</v>
      </c>
      <c r="N27" s="61">
        <f>ROUND(M27*0.3,2)</f>
        <v>27.9</v>
      </c>
      <c r="O27" s="61">
        <f>ROUND(K27*0.6,2)</f>
        <v>199.24</v>
      </c>
      <c r="P27" s="61">
        <f>MAX(M27-O27,0)</f>
        <v>0</v>
      </c>
      <c r="Q27" s="61">
        <f>ROUND(P27*0.15,2)</f>
        <v>0</v>
      </c>
      <c r="R27" s="62">
        <f>ROUND(M27/K27,2)</f>
        <v>0.28000000000000003</v>
      </c>
      <c r="S27" s="62">
        <f t="shared" ref="S27:S90" si="7">IF(R27&gt;0.6,+R27-0.6,0)</f>
        <v>0</v>
      </c>
      <c r="T27" s="61">
        <f t="shared" ref="T27:T90" si="8">ROUND(S27*K27,2)</f>
        <v>0</v>
      </c>
      <c r="U27" s="61">
        <f>ROUND(T27*0.15,2)</f>
        <v>0</v>
      </c>
      <c r="V27" s="60">
        <v>8</v>
      </c>
      <c r="W27" s="61">
        <f>ROUND(V27*0.25,2)</f>
        <v>2</v>
      </c>
      <c r="X27" s="24">
        <f>ROUND(M27*$X$2,2)</f>
        <v>27.9</v>
      </c>
      <c r="Y27" s="11">
        <f>+K27+N27+Q27+W27</f>
        <v>361.96</v>
      </c>
      <c r="Z27" s="58">
        <v>484661416.67000002</v>
      </c>
      <c r="AA27" s="60">
        <v>3150</v>
      </c>
      <c r="AB27" s="24">
        <f t="shared" ref="AB27:AB90" si="9">ROUND(Z27/AA27,2)</f>
        <v>153860.76999999999</v>
      </c>
      <c r="AC27" s="10">
        <f t="shared" ref="AC27:AC90" si="10">(ROUND(AB27/$AC$21,6))</f>
        <v>0.59981899999999999</v>
      </c>
      <c r="AD27" s="60">
        <v>124167</v>
      </c>
      <c r="AE27" s="10">
        <f t="shared" ref="AE27:AE90" si="11">(ROUND(AD27/$AE$21,6))</f>
        <v>0.90018600000000004</v>
      </c>
      <c r="AF27" s="10">
        <f>ROUND(1-((AC27*$L$4)+(AE27*$L$5)),6)</f>
        <v>0.31007099999999999</v>
      </c>
      <c r="AG27" s="63">
        <f t="shared" ref="AG27:AG90" si="12">IF(OR(B27=1,C27=1),MAX($L$7,AF27),MAX($L$6,AF27))</f>
        <v>0.31007099999999999</v>
      </c>
      <c r="AH27" s="64">
        <f t="shared" ref="AH27:AH90" si="13">IF(G27&gt;=1,IF(G27&lt;=5,0.06,IF(G27&lt;=10,0.05,IF(G27&lt;=15,0.04,IF(G27&lt;=19,0.03,0)))),0)</f>
        <v>0</v>
      </c>
      <c r="AI27" s="65">
        <f>+AH27+AG27</f>
        <v>0.31007099999999999</v>
      </c>
      <c r="AJ27" s="60">
        <v>147</v>
      </c>
      <c r="AK27">
        <v>6</v>
      </c>
      <c r="AL27" s="23">
        <f>ROUND(AJ27*AK27*100,0)</f>
        <v>88200</v>
      </c>
      <c r="AM27" s="60">
        <v>0</v>
      </c>
      <c r="AN27">
        <v>0</v>
      </c>
      <c r="AO27" s="23">
        <f>ROUND(AM27*AN27*100,0)</f>
        <v>0</v>
      </c>
      <c r="AP27" s="23">
        <f t="shared" ref="AP27:AP90" si="14">ROUND(Y27*AI27*$AP$21,0)</f>
        <v>1293489</v>
      </c>
      <c r="AQ27" s="23">
        <f>SUM(AL27+AO27+AP27)</f>
        <v>1381689</v>
      </c>
      <c r="AR27" s="66">
        <v>2331185</v>
      </c>
      <c r="AS27" s="66">
        <f>IF(C27=1, MAX(AR27, AQ27,#REF!), AQ27)</f>
        <v>1381689</v>
      </c>
      <c r="AT27" s="60">
        <v>2004782</v>
      </c>
      <c r="AU27" s="23">
        <f>ABS(AQ27-AT27)</f>
        <v>623093</v>
      </c>
      <c r="AV27" s="67" t="str">
        <f>IF(AQ27&gt;AT27,"Yes","No")</f>
        <v>No</v>
      </c>
      <c r="AW27" s="66">
        <f>IF(AV27="Yes",+AU27*$L$9,+AU27*$L$10)</f>
        <v>0</v>
      </c>
      <c r="AX27" s="68">
        <f>IF(AV27="Yes",AT27+AW27,AT27- AW27)</f>
        <v>2004782</v>
      </c>
      <c r="AY27" s="69">
        <f>IF(C27=1,MAX(AX27,AR27,AT27),AX27)</f>
        <v>2004782</v>
      </c>
      <c r="AZ27" s="70">
        <f>AY27-AT27</f>
        <v>0</v>
      </c>
      <c r="BA27" s="70"/>
      <c r="BB27" s="70">
        <f>$L$8*Y27/K27</f>
        <v>12562.756730711315</v>
      </c>
      <c r="BC27" s="23"/>
      <c r="BE27" s="71">
        <f>AQ27-AT27</f>
        <v>-623093</v>
      </c>
      <c r="BF27" s="71">
        <f>$AQ27-CJ27</f>
        <v>-623093</v>
      </c>
      <c r="BG27" s="71">
        <f>$AQ27-CK27</f>
        <v>-623093</v>
      </c>
      <c r="BH27" s="71">
        <f>$AQ27-CL27</f>
        <v>-534053.01029999997</v>
      </c>
      <c r="BI27" s="71">
        <f>$AQ27-CM27</f>
        <v>-445026.37348299008</v>
      </c>
      <c r="BJ27" s="71">
        <f>$AQ27-CN27</f>
        <v>-356021.09878639202</v>
      </c>
      <c r="BK27" s="71">
        <f t="shared" ref="BK27:BM42" si="15">$AQ27-CO27</f>
        <v>-267015.82408979395</v>
      </c>
      <c r="BL27" s="71">
        <f t="shared" si="15"/>
        <v>-178019.44992066571</v>
      </c>
      <c r="BM27" s="71">
        <f t="shared" si="15"/>
        <v>-89009.724960332736</v>
      </c>
      <c r="BN27" s="71"/>
      <c r="BP27" s="71">
        <f>IF($AV27="Yes",$BE27*BP$15,$BE27*BP$16)</f>
        <v>0</v>
      </c>
      <c r="BQ27" s="71">
        <f t="shared" ref="BQ27:BX27" si="16">BF27*BQ$16</f>
        <v>0</v>
      </c>
      <c r="BR27" s="71">
        <f t="shared" si="16"/>
        <v>-89039.989700000006</v>
      </c>
      <c r="BS27" s="71">
        <f t="shared" si="16"/>
        <v>-89026.636817009989</v>
      </c>
      <c r="BT27" s="71">
        <f t="shared" si="16"/>
        <v>-89005.274696598019</v>
      </c>
      <c r="BU27" s="71">
        <f t="shared" si="16"/>
        <v>-89005.274696598004</v>
      </c>
      <c r="BV27" s="71">
        <f t="shared" si="16"/>
        <v>-88996.374169128321</v>
      </c>
      <c r="BW27" s="71">
        <f t="shared" si="16"/>
        <v>-89009.724960332853</v>
      </c>
      <c r="BX27" s="71">
        <f t="shared" si="16"/>
        <v>-89009.724960332736</v>
      </c>
      <c r="BZ27" s="71">
        <f>BP27+AT27</f>
        <v>2004782</v>
      </c>
      <c r="CA27" s="71">
        <f t="shared" ref="CA27:CH27" si="17">CJ27+BQ27</f>
        <v>2004782</v>
      </c>
      <c r="CB27" s="71">
        <f t="shared" si="17"/>
        <v>1915742.0103</v>
      </c>
      <c r="CC27" s="71">
        <f t="shared" si="17"/>
        <v>1826715.3734829901</v>
      </c>
      <c r="CD27" s="71">
        <f t="shared" si="17"/>
        <v>1737710.098786392</v>
      </c>
      <c r="CE27" s="71">
        <f t="shared" si="17"/>
        <v>1648704.824089794</v>
      </c>
      <c r="CF27" s="71">
        <f t="shared" si="17"/>
        <v>1559708.4499206657</v>
      </c>
      <c r="CG27" s="71">
        <f t="shared" si="17"/>
        <v>1470698.7249603327</v>
      </c>
      <c r="CH27" s="71">
        <f t="shared" si="17"/>
        <v>1381689</v>
      </c>
      <c r="CI27" s="71"/>
      <c r="CJ27" s="71">
        <f>IF(OR(C27=1,B27=1),MAX(BZ27,AT27,AR27),BZ27)</f>
        <v>2004782</v>
      </c>
      <c r="CK27" s="71">
        <f>IF(OR($C27=1,$B27=1),MAX(CA27,CJ27,$AR27),CA27)</f>
        <v>2004782</v>
      </c>
      <c r="CL27" s="71">
        <f t="shared" ref="CL27:CR27" si="18">IF(OR($C27=1,$B27=1),MAX(CB27,CK27,$AR27),CB27)</f>
        <v>1915742.0103</v>
      </c>
      <c r="CM27" s="71">
        <f t="shared" si="18"/>
        <v>1826715.3734829901</v>
      </c>
      <c r="CN27" s="71">
        <f t="shared" si="18"/>
        <v>1737710.098786392</v>
      </c>
      <c r="CO27" s="71">
        <f t="shared" si="18"/>
        <v>1648704.824089794</v>
      </c>
      <c r="CP27" s="71">
        <f t="shared" si="18"/>
        <v>1559708.4499206657</v>
      </c>
      <c r="CQ27" s="71">
        <f t="shared" si="18"/>
        <v>1470698.7249603327</v>
      </c>
      <c r="CR27" s="71">
        <f t="shared" si="18"/>
        <v>1381689</v>
      </c>
    </row>
    <row r="28" spans="1:96" x14ac:dyDescent="0.2">
      <c r="A28" s="6" t="s">
        <v>171</v>
      </c>
      <c r="B28" s="72">
        <v>1</v>
      </c>
      <c r="C28" s="37">
        <v>1</v>
      </c>
      <c r="D28" s="37">
        <v>1</v>
      </c>
      <c r="E28" s="37"/>
      <c r="F28" s="2">
        <v>10</v>
      </c>
      <c r="G28">
        <v>10</v>
      </c>
      <c r="H28" s="6">
        <v>2</v>
      </c>
      <c r="I28" s="2" t="s">
        <v>172</v>
      </c>
      <c r="J28" s="57"/>
      <c r="K28" s="58">
        <v>2490.13</v>
      </c>
      <c r="L28" s="73"/>
      <c r="M28" s="60">
        <v>1586</v>
      </c>
      <c r="N28" s="61">
        <f t="shared" ref="N28:N91" si="19">ROUND(M28*0.3,2)</f>
        <v>475.8</v>
      </c>
      <c r="O28" s="61">
        <f t="shared" ref="O28:O91" si="20">ROUND(K28*0.6,2)</f>
        <v>1494.08</v>
      </c>
      <c r="P28" s="61">
        <f t="shared" ref="P28:P91" si="21">MAX(M28-O28,0)</f>
        <v>91.920000000000073</v>
      </c>
      <c r="Q28" s="61">
        <f t="shared" ref="Q28:Q91" si="22">ROUND(P28*0.15,2)</f>
        <v>13.79</v>
      </c>
      <c r="R28" s="62">
        <f t="shared" ref="R28:R91" si="23">ROUND(M28/K28,2)</f>
        <v>0.64</v>
      </c>
      <c r="S28" s="62">
        <f t="shared" si="7"/>
        <v>4.0000000000000036E-2</v>
      </c>
      <c r="T28" s="61">
        <f t="shared" si="8"/>
        <v>99.61</v>
      </c>
      <c r="U28" s="61">
        <f t="shared" ref="U28:U91" si="24">ROUND(T28*0.15,2)</f>
        <v>14.94</v>
      </c>
      <c r="V28" s="60">
        <v>190</v>
      </c>
      <c r="W28" s="61">
        <f t="shared" ref="W28:W91" si="25">ROUND(V28*0.25,2)</f>
        <v>47.5</v>
      </c>
      <c r="X28" s="24">
        <f t="shared" ref="X28:X91" si="26">ROUND(M28*$X$2,2)</f>
        <v>475.8</v>
      </c>
      <c r="Y28" s="11">
        <f t="shared" ref="Y28:Y91" si="27">+K28+N28+Q28+W28</f>
        <v>3027.2200000000003</v>
      </c>
      <c r="Z28" s="58">
        <v>2023466985.6700001</v>
      </c>
      <c r="AA28" s="60">
        <v>18923</v>
      </c>
      <c r="AB28" s="24">
        <f t="shared" si="9"/>
        <v>106931.62</v>
      </c>
      <c r="AC28" s="10">
        <f t="shared" si="10"/>
        <v>0.41686800000000002</v>
      </c>
      <c r="AD28" s="60">
        <v>67474</v>
      </c>
      <c r="AE28" s="10">
        <f t="shared" si="11"/>
        <v>0.48917300000000002</v>
      </c>
      <c r="AF28" s="10">
        <f>ROUND(1-((AC28*$L$4)+(AE28*$L$5)),6)</f>
        <v>0.56144099999999997</v>
      </c>
      <c r="AG28" s="63">
        <f t="shared" si="12"/>
        <v>0.56144099999999997</v>
      </c>
      <c r="AH28" s="64">
        <f t="shared" si="13"/>
        <v>0.05</v>
      </c>
      <c r="AI28" s="65">
        <f t="shared" ref="AI28:AI91" si="28">+AH28+AG28</f>
        <v>0.61144100000000001</v>
      </c>
      <c r="AJ28" s="60">
        <v>0</v>
      </c>
      <c r="AK28">
        <v>0</v>
      </c>
      <c r="AL28" s="23">
        <f t="shared" ref="AL28:AL91" si="29">ROUND(AJ28*AK28*100,0)</f>
        <v>0</v>
      </c>
      <c r="AM28" s="60">
        <v>0</v>
      </c>
      <c r="AN28">
        <v>0</v>
      </c>
      <c r="AO28" s="23">
        <f t="shared" ref="AO28:AO91" si="30">ROUND(AM28*AN28*100,0)</f>
        <v>0</v>
      </c>
      <c r="AP28" s="23">
        <f t="shared" si="14"/>
        <v>21332388</v>
      </c>
      <c r="AQ28" s="23">
        <f t="shared" ref="AQ28:AQ91" si="31">SUM(AL28+AO28+AP28)</f>
        <v>21332388</v>
      </c>
      <c r="AR28" s="66">
        <v>16473543</v>
      </c>
      <c r="AS28" s="66">
        <f>IF(C28=1, MAX(AR28, AQ28, AT27), AQ28)</f>
        <v>21332388</v>
      </c>
      <c r="AT28" s="60">
        <v>20315782</v>
      </c>
      <c r="AU28" s="23">
        <f>ABS(AQ28-AT28)</f>
        <v>1016606</v>
      </c>
      <c r="AV28" s="67" t="str">
        <f>IF(AQ28&gt;AT28,"Yes","No")</f>
        <v>Yes</v>
      </c>
      <c r="AW28" s="66">
        <f t="shared" ref="AW28:AW91" si="32">IF(AV28="Yes",+AU28*$L$9,+AU28*$L$10)</f>
        <v>1016606</v>
      </c>
      <c r="AX28" s="68">
        <f t="shared" ref="AX28:AX91" si="33">IF(AV28="Yes",AT28+AW28,AT28- AW28)</f>
        <v>21332388</v>
      </c>
      <c r="AY28" s="69">
        <f>IF(C28=1,MAX(AX28,AR28,AT28),AX28)</f>
        <v>21332388</v>
      </c>
      <c r="AZ28" s="70">
        <f t="shared" ref="AZ28:AZ91" si="34">AY28-AT28</f>
        <v>1016606</v>
      </c>
      <c r="BA28" s="70"/>
      <c r="BB28" s="70">
        <f t="shared" ref="BB28:BB91" si="35">$L$8*Y28/K28</f>
        <v>14010.798833795825</v>
      </c>
      <c r="BC28" s="23"/>
      <c r="BE28" s="71">
        <f t="shared" ref="BE28:BE91" si="36">AQ28-AT28</f>
        <v>1016606</v>
      </c>
      <c r="BF28" s="71">
        <f t="shared" ref="BF28:BF91" si="37">AQ28-CJ28</f>
        <v>0</v>
      </c>
      <c r="BG28" s="71">
        <f t="shared" ref="BG28:BG59" si="38">$AQ28-CK28</f>
        <v>0</v>
      </c>
      <c r="BH28" s="71">
        <f t="shared" ref="BH28:BH59" si="39">$AQ28-CL28</f>
        <v>0</v>
      </c>
      <c r="BI28" s="71">
        <f t="shared" ref="BI28:BI59" si="40">$AQ28-CM28</f>
        <v>0</v>
      </c>
      <c r="BJ28" s="71">
        <f t="shared" ref="BJ28:BJ59" si="41">$AQ28-CN28</f>
        <v>0</v>
      </c>
      <c r="BK28" s="71">
        <f t="shared" si="15"/>
        <v>0</v>
      </c>
      <c r="BL28" s="71">
        <f t="shared" si="15"/>
        <v>0</v>
      </c>
      <c r="BM28" s="71">
        <f t="shared" si="15"/>
        <v>0</v>
      </c>
      <c r="BN28" s="71"/>
      <c r="BP28" s="71">
        <f t="shared" ref="BP28:BP91" si="42">IF($AV28="Yes",$BE28*BP$15,$BE28*BP$16)</f>
        <v>1016606</v>
      </c>
      <c r="BQ28" s="71">
        <f t="shared" ref="BQ28:BQ59" si="43">BF28*BQ$16</f>
        <v>0</v>
      </c>
      <c r="BR28" s="71">
        <f t="shared" ref="BR28:BR59" si="44">BG28*BR$16</f>
        <v>0</v>
      </c>
      <c r="BS28" s="71">
        <f t="shared" ref="BS28:BS59" si="45">BH28*BS$16</f>
        <v>0</v>
      </c>
      <c r="BT28" s="71">
        <f t="shared" ref="BT28:BT59" si="46">BI28*BT$16</f>
        <v>0</v>
      </c>
      <c r="BU28" s="71">
        <f t="shared" ref="BU28:BU59" si="47">BJ28*BU$16</f>
        <v>0</v>
      </c>
      <c r="BV28" s="71">
        <f t="shared" ref="BV28:BX42" si="48">BK28*BV$16</f>
        <v>0</v>
      </c>
      <c r="BW28" s="71">
        <f t="shared" si="48"/>
        <v>0</v>
      </c>
      <c r="BX28" s="71">
        <f t="shared" si="48"/>
        <v>0</v>
      </c>
      <c r="BZ28" s="71">
        <f t="shared" ref="BZ28:BZ91" si="49">BP28+AT28</f>
        <v>21332388</v>
      </c>
      <c r="CA28" s="71">
        <f t="shared" ref="CA28:CA59" si="50">CJ28+BQ28</f>
        <v>21332388</v>
      </c>
      <c r="CB28" s="71">
        <f t="shared" ref="CB28:CB59" si="51">CK28+BR28</f>
        <v>21332388</v>
      </c>
      <c r="CC28" s="71">
        <f t="shared" ref="CC28:CC59" si="52">CL28+BS28</f>
        <v>21332388</v>
      </c>
      <c r="CD28" s="71">
        <f t="shared" ref="CD28:CD59" si="53">CM28+BT28</f>
        <v>21332388</v>
      </c>
      <c r="CE28" s="71">
        <f t="shared" ref="CE28:CE59" si="54">CN28+BU28</f>
        <v>21332388</v>
      </c>
      <c r="CF28" s="71">
        <f t="shared" ref="CF28:CH42" si="55">CO28+BV28</f>
        <v>21332388</v>
      </c>
      <c r="CG28" s="71">
        <f t="shared" si="55"/>
        <v>21332388</v>
      </c>
      <c r="CH28" s="71">
        <f t="shared" si="55"/>
        <v>21332388</v>
      </c>
      <c r="CI28" s="71"/>
      <c r="CJ28" s="71">
        <f t="shared" ref="CJ28:CJ91" si="56">IF(OR(C28=1,B28=1),MAX(BZ28,AT28,AR28),BZ28)</f>
        <v>21332388</v>
      </c>
      <c r="CK28" s="71">
        <f t="shared" ref="CK28:CR28" si="57">IF(OR($C28=1,$B28=1),MAX(CA28,CJ28,$AR28),CA28)</f>
        <v>21332388</v>
      </c>
      <c r="CL28" s="71">
        <f t="shared" si="57"/>
        <v>21332388</v>
      </c>
      <c r="CM28" s="71">
        <f t="shared" si="57"/>
        <v>21332388</v>
      </c>
      <c r="CN28" s="71">
        <f t="shared" si="57"/>
        <v>21332388</v>
      </c>
      <c r="CO28" s="71">
        <f t="shared" si="57"/>
        <v>21332388</v>
      </c>
      <c r="CP28" s="71">
        <f t="shared" si="57"/>
        <v>21332388</v>
      </c>
      <c r="CQ28" s="71">
        <f t="shared" si="57"/>
        <v>21332388</v>
      </c>
      <c r="CR28" s="71">
        <f t="shared" si="57"/>
        <v>21332388</v>
      </c>
    </row>
    <row r="29" spans="1:96" x14ac:dyDescent="0.2">
      <c r="A29" s="6" t="s">
        <v>173</v>
      </c>
      <c r="B29" s="6"/>
      <c r="C29" s="37"/>
      <c r="D29" s="37"/>
      <c r="E29" s="37"/>
      <c r="F29" s="2">
        <v>8</v>
      </c>
      <c r="G29">
        <v>0</v>
      </c>
      <c r="H29" s="6">
        <v>3</v>
      </c>
      <c r="I29" s="2" t="s">
        <v>174</v>
      </c>
      <c r="J29" s="57"/>
      <c r="K29" s="58">
        <v>483.88</v>
      </c>
      <c r="L29" s="59"/>
      <c r="M29" s="60">
        <v>186</v>
      </c>
      <c r="N29" s="61">
        <f t="shared" si="19"/>
        <v>55.8</v>
      </c>
      <c r="O29" s="61">
        <f t="shared" si="20"/>
        <v>290.33</v>
      </c>
      <c r="P29" s="61">
        <f t="shared" si="21"/>
        <v>0</v>
      </c>
      <c r="Q29" s="61">
        <f t="shared" si="22"/>
        <v>0</v>
      </c>
      <c r="R29" s="62">
        <f t="shared" si="23"/>
        <v>0.38</v>
      </c>
      <c r="S29" s="62">
        <f t="shared" si="7"/>
        <v>0</v>
      </c>
      <c r="T29" s="61">
        <f t="shared" si="8"/>
        <v>0</v>
      </c>
      <c r="U29" s="61">
        <f t="shared" si="24"/>
        <v>0</v>
      </c>
      <c r="V29" s="60">
        <v>4</v>
      </c>
      <c r="W29" s="61">
        <f t="shared" si="25"/>
        <v>1</v>
      </c>
      <c r="X29" s="24">
        <f t="shared" si="26"/>
        <v>55.8</v>
      </c>
      <c r="Y29" s="11">
        <f t="shared" si="27"/>
        <v>540.67999999999995</v>
      </c>
      <c r="Z29" s="58">
        <v>576586459</v>
      </c>
      <c r="AA29" s="60">
        <v>4222</v>
      </c>
      <c r="AB29" s="24">
        <f t="shared" si="9"/>
        <v>136567.14000000001</v>
      </c>
      <c r="AC29" s="10">
        <f t="shared" si="10"/>
        <v>0.53239999999999998</v>
      </c>
      <c r="AD29" s="60">
        <v>94778</v>
      </c>
      <c r="AE29" s="10">
        <f t="shared" si="11"/>
        <v>0.68712099999999998</v>
      </c>
      <c r="AF29" s="10">
        <f t="shared" ref="AF29:AF92" si="58">ROUND(1-((AC29*$L$4)+(AE29*$L$5)),6)</f>
        <v>0.421184</v>
      </c>
      <c r="AG29" s="63">
        <f t="shared" si="12"/>
        <v>0.421184</v>
      </c>
      <c r="AH29" s="64">
        <f t="shared" si="13"/>
        <v>0</v>
      </c>
      <c r="AI29" s="65">
        <f t="shared" si="28"/>
        <v>0.421184</v>
      </c>
      <c r="AJ29" s="60">
        <v>153</v>
      </c>
      <c r="AK29">
        <v>4</v>
      </c>
      <c r="AL29" s="23">
        <f t="shared" si="29"/>
        <v>61200</v>
      </c>
      <c r="AM29" s="60">
        <v>0</v>
      </c>
      <c r="AN29">
        <v>0</v>
      </c>
      <c r="AO29" s="23">
        <f t="shared" si="30"/>
        <v>0</v>
      </c>
      <c r="AP29" s="23">
        <f t="shared" si="14"/>
        <v>2624539</v>
      </c>
      <c r="AQ29" s="23">
        <f t="shared" si="31"/>
        <v>2685739</v>
      </c>
      <c r="AR29" s="66">
        <v>3859564</v>
      </c>
      <c r="AS29" s="66">
        <f t="shared" ref="AS29:AS92" si="59">IF(C29=1, MAX(AR29, AQ29, AT29), AQ29)</f>
        <v>2685739</v>
      </c>
      <c r="AT29" s="60">
        <v>3459062</v>
      </c>
      <c r="AU29" s="23">
        <f t="shared" ref="AU29:AU92" si="60">ABS(AQ29-AT29)</f>
        <v>773323</v>
      </c>
      <c r="AV29" s="67" t="str">
        <f>IF(AQ29&gt;AT29,"Yes","No")</f>
        <v>No</v>
      </c>
      <c r="AW29" s="66">
        <f t="shared" si="32"/>
        <v>0</v>
      </c>
      <c r="AX29" s="68">
        <f t="shared" si="33"/>
        <v>3459062</v>
      </c>
      <c r="AY29" s="69">
        <f t="shared" ref="AY29:AY92" si="61">IF(C29=1,MAX(AX29,AR29,AT29),AX29)</f>
        <v>3459062</v>
      </c>
      <c r="AZ29" s="70">
        <f t="shared" si="34"/>
        <v>0</v>
      </c>
      <c r="BA29" s="70"/>
      <c r="BB29" s="70">
        <f t="shared" si="35"/>
        <v>12877.856080019837</v>
      </c>
      <c r="BC29" s="23"/>
      <c r="BE29" s="71">
        <f t="shared" si="36"/>
        <v>-773323</v>
      </c>
      <c r="BF29" s="71">
        <f t="shared" si="37"/>
        <v>-773323</v>
      </c>
      <c r="BG29" s="71">
        <f t="shared" si="38"/>
        <v>-773323</v>
      </c>
      <c r="BH29" s="71">
        <f t="shared" si="39"/>
        <v>-662815.14330000011</v>
      </c>
      <c r="BI29" s="71">
        <f t="shared" si="40"/>
        <v>-552323.85891189007</v>
      </c>
      <c r="BJ29" s="71">
        <f t="shared" si="41"/>
        <v>-441859.08712951187</v>
      </c>
      <c r="BK29" s="71">
        <f t="shared" si="15"/>
        <v>-331394.31534713414</v>
      </c>
      <c r="BL29" s="71">
        <f t="shared" si="15"/>
        <v>-220940.59004193451</v>
      </c>
      <c r="BM29" s="71">
        <f t="shared" si="15"/>
        <v>-110470.29502096726</v>
      </c>
      <c r="BN29" s="71"/>
      <c r="BP29" s="71">
        <f t="shared" si="42"/>
        <v>0</v>
      </c>
      <c r="BQ29" s="71">
        <f t="shared" si="43"/>
        <v>0</v>
      </c>
      <c r="BR29" s="71">
        <f t="shared" si="44"/>
        <v>-110507.8567</v>
      </c>
      <c r="BS29" s="71">
        <f t="shared" si="45"/>
        <v>-110491.28438811001</v>
      </c>
      <c r="BT29" s="71">
        <f t="shared" si="46"/>
        <v>-110464.77178237803</v>
      </c>
      <c r="BU29" s="71">
        <f t="shared" si="47"/>
        <v>-110464.77178237797</v>
      </c>
      <c r="BV29" s="71">
        <f t="shared" si="48"/>
        <v>-110453.7253051998</v>
      </c>
      <c r="BW29" s="71">
        <f t="shared" si="48"/>
        <v>-110470.29502096726</v>
      </c>
      <c r="BX29" s="71">
        <f t="shared" si="48"/>
        <v>-110470.29502096726</v>
      </c>
      <c r="BZ29" s="71">
        <f t="shared" si="49"/>
        <v>3459062</v>
      </c>
      <c r="CA29" s="71">
        <f t="shared" si="50"/>
        <v>3459062</v>
      </c>
      <c r="CB29" s="71">
        <f t="shared" si="51"/>
        <v>3348554.1433000001</v>
      </c>
      <c r="CC29" s="71">
        <f t="shared" si="52"/>
        <v>3238062.8589118901</v>
      </c>
      <c r="CD29" s="71">
        <f t="shared" si="53"/>
        <v>3127598.0871295119</v>
      </c>
      <c r="CE29" s="71">
        <f t="shared" si="54"/>
        <v>3017133.3153471341</v>
      </c>
      <c r="CF29" s="71">
        <f t="shared" si="55"/>
        <v>2906679.5900419345</v>
      </c>
      <c r="CG29" s="71">
        <f t="shared" si="55"/>
        <v>2796209.2950209673</v>
      </c>
      <c r="CH29" s="71">
        <f t="shared" si="55"/>
        <v>2685739</v>
      </c>
      <c r="CI29" s="71"/>
      <c r="CJ29" s="71">
        <f t="shared" si="56"/>
        <v>3459062</v>
      </c>
      <c r="CK29" s="71">
        <f t="shared" ref="CK29:CR29" si="62">IF(OR($C29=1,$B29=1),MAX(CA29,CJ29,$AR29),CA29)</f>
        <v>3459062</v>
      </c>
      <c r="CL29" s="71">
        <f t="shared" si="62"/>
        <v>3348554.1433000001</v>
      </c>
      <c r="CM29" s="71">
        <f t="shared" si="62"/>
        <v>3238062.8589118901</v>
      </c>
      <c r="CN29" s="71">
        <f t="shared" si="62"/>
        <v>3127598.0871295119</v>
      </c>
      <c r="CO29" s="71">
        <f t="shared" si="62"/>
        <v>3017133.3153471341</v>
      </c>
      <c r="CP29" s="71">
        <f t="shared" si="62"/>
        <v>2906679.5900419345</v>
      </c>
      <c r="CQ29" s="71">
        <f t="shared" si="62"/>
        <v>2796209.2950209673</v>
      </c>
      <c r="CR29" s="71">
        <f t="shared" si="62"/>
        <v>2685739</v>
      </c>
    </row>
    <row r="30" spans="1:96" x14ac:dyDescent="0.2">
      <c r="A30" s="6" t="s">
        <v>175</v>
      </c>
      <c r="B30" s="6"/>
      <c r="C30" s="37"/>
      <c r="D30" s="37"/>
      <c r="E30" s="37"/>
      <c r="F30" s="2">
        <v>2</v>
      </c>
      <c r="G30">
        <v>0</v>
      </c>
      <c r="H30" s="6">
        <v>4</v>
      </c>
      <c r="I30" s="2" t="s">
        <v>176</v>
      </c>
      <c r="J30" s="57"/>
      <c r="K30" s="58">
        <v>3059.62</v>
      </c>
      <c r="L30" s="59"/>
      <c r="M30" s="60">
        <v>331</v>
      </c>
      <c r="N30" s="61">
        <f t="shared" si="19"/>
        <v>99.3</v>
      </c>
      <c r="O30" s="61">
        <f t="shared" si="20"/>
        <v>1835.77</v>
      </c>
      <c r="P30" s="61">
        <f t="shared" si="21"/>
        <v>0</v>
      </c>
      <c r="Q30" s="61">
        <f t="shared" si="22"/>
        <v>0</v>
      </c>
      <c r="R30" s="62">
        <f t="shared" si="23"/>
        <v>0.11</v>
      </c>
      <c r="S30" s="62">
        <f t="shared" si="7"/>
        <v>0</v>
      </c>
      <c r="T30" s="61">
        <f t="shared" si="8"/>
        <v>0</v>
      </c>
      <c r="U30" s="61">
        <f t="shared" si="24"/>
        <v>0</v>
      </c>
      <c r="V30" s="60">
        <v>94</v>
      </c>
      <c r="W30" s="61">
        <f t="shared" si="25"/>
        <v>23.5</v>
      </c>
      <c r="X30" s="24">
        <f t="shared" si="26"/>
        <v>99.3</v>
      </c>
      <c r="Y30" s="11">
        <f t="shared" si="27"/>
        <v>3182.42</v>
      </c>
      <c r="Z30" s="58">
        <v>4682064723</v>
      </c>
      <c r="AA30" s="60">
        <v>18871</v>
      </c>
      <c r="AB30" s="24">
        <f t="shared" si="9"/>
        <v>248108.99</v>
      </c>
      <c r="AC30" s="10">
        <f t="shared" si="10"/>
        <v>0.96724100000000002</v>
      </c>
      <c r="AD30" s="60">
        <v>146153</v>
      </c>
      <c r="AE30" s="10">
        <f t="shared" si="11"/>
        <v>1.05958</v>
      </c>
      <c r="AF30" s="10">
        <f t="shared" si="58"/>
        <v>5.0569999999999999E-3</v>
      </c>
      <c r="AG30" s="63">
        <f t="shared" si="12"/>
        <v>0.01</v>
      </c>
      <c r="AH30" s="64">
        <f t="shared" si="13"/>
        <v>0</v>
      </c>
      <c r="AI30" s="65">
        <f t="shared" si="28"/>
        <v>0.01</v>
      </c>
      <c r="AJ30" s="60">
        <v>0</v>
      </c>
      <c r="AK30">
        <v>0</v>
      </c>
      <c r="AL30" s="23">
        <f t="shared" si="29"/>
        <v>0</v>
      </c>
      <c r="AM30" s="60">
        <v>0</v>
      </c>
      <c r="AN30">
        <v>0</v>
      </c>
      <c r="AO30" s="23">
        <f t="shared" si="30"/>
        <v>0</v>
      </c>
      <c r="AP30" s="23">
        <f t="shared" si="14"/>
        <v>366774</v>
      </c>
      <c r="AQ30" s="23">
        <f t="shared" si="31"/>
        <v>366774</v>
      </c>
      <c r="AR30" s="66">
        <v>731456</v>
      </c>
      <c r="AS30" s="66">
        <f t="shared" si="59"/>
        <v>366774</v>
      </c>
      <c r="AT30" s="60">
        <v>909358</v>
      </c>
      <c r="AU30" s="23">
        <f t="shared" si="60"/>
        <v>542584</v>
      </c>
      <c r="AV30" s="67" t="str">
        <f t="shared" ref="AV30:AV93" si="63">IF(AQ30&gt;AT30,"Yes","No")</f>
        <v>No</v>
      </c>
      <c r="AW30" s="66">
        <f t="shared" si="32"/>
        <v>0</v>
      </c>
      <c r="AX30" s="68">
        <f t="shared" si="33"/>
        <v>909358</v>
      </c>
      <c r="AY30" s="69">
        <f t="shared" si="61"/>
        <v>909358</v>
      </c>
      <c r="AZ30" s="70">
        <f t="shared" si="34"/>
        <v>0</v>
      </c>
      <c r="BA30" s="70"/>
      <c r="BB30" s="70">
        <f t="shared" si="35"/>
        <v>11987.563978533282</v>
      </c>
      <c r="BC30" s="23"/>
      <c r="BE30" s="71">
        <f t="shared" si="36"/>
        <v>-542584</v>
      </c>
      <c r="BF30" s="71">
        <f t="shared" si="37"/>
        <v>-542584</v>
      </c>
      <c r="BG30" s="71">
        <f t="shared" si="38"/>
        <v>-542584</v>
      </c>
      <c r="BH30" s="71">
        <f t="shared" si="39"/>
        <v>-465048.74640000006</v>
      </c>
      <c r="BI30" s="71">
        <f t="shared" si="40"/>
        <v>-387525.12037512008</v>
      </c>
      <c r="BJ30" s="71">
        <f t="shared" si="41"/>
        <v>-310020.09630009602</v>
      </c>
      <c r="BK30" s="71">
        <f t="shared" si="15"/>
        <v>-232515.07222507196</v>
      </c>
      <c r="BL30" s="71">
        <f t="shared" si="15"/>
        <v>-155017.79865245544</v>
      </c>
      <c r="BM30" s="71">
        <f t="shared" si="15"/>
        <v>-77508.899326227722</v>
      </c>
      <c r="BN30" s="71"/>
      <c r="BP30" s="71">
        <f t="shared" si="42"/>
        <v>0</v>
      </c>
      <c r="BQ30" s="71">
        <f t="shared" si="43"/>
        <v>0</v>
      </c>
      <c r="BR30" s="71">
        <f t="shared" si="44"/>
        <v>-77535.253599999996</v>
      </c>
      <c r="BS30" s="71">
        <f t="shared" si="45"/>
        <v>-77523.62602488001</v>
      </c>
      <c r="BT30" s="71">
        <f t="shared" si="46"/>
        <v>-77505.024075024019</v>
      </c>
      <c r="BU30" s="71">
        <f t="shared" si="47"/>
        <v>-77505.024075024005</v>
      </c>
      <c r="BV30" s="71">
        <f t="shared" si="48"/>
        <v>-77497.273572616483</v>
      </c>
      <c r="BW30" s="71">
        <f t="shared" si="48"/>
        <v>-77508.899326227722</v>
      </c>
      <c r="BX30" s="71">
        <f t="shared" si="48"/>
        <v>-77508.899326227722</v>
      </c>
      <c r="BZ30" s="71">
        <f t="shared" si="49"/>
        <v>909358</v>
      </c>
      <c r="CA30" s="71">
        <f t="shared" si="50"/>
        <v>909358</v>
      </c>
      <c r="CB30" s="71">
        <f t="shared" si="51"/>
        <v>831822.74640000006</v>
      </c>
      <c r="CC30" s="71">
        <f t="shared" si="52"/>
        <v>754299.12037512008</v>
      </c>
      <c r="CD30" s="71">
        <f t="shared" si="53"/>
        <v>676794.09630009602</v>
      </c>
      <c r="CE30" s="71">
        <f t="shared" si="54"/>
        <v>599289.07222507196</v>
      </c>
      <c r="CF30" s="71">
        <f t="shared" si="55"/>
        <v>521791.79865245544</v>
      </c>
      <c r="CG30" s="71">
        <f t="shared" si="55"/>
        <v>444282.89932622772</v>
      </c>
      <c r="CH30" s="71">
        <f t="shared" si="55"/>
        <v>366774</v>
      </c>
      <c r="CI30" s="71"/>
      <c r="CJ30" s="71">
        <f t="shared" si="56"/>
        <v>909358</v>
      </c>
      <c r="CK30" s="71">
        <f t="shared" ref="CK30:CR30" si="64">IF(OR($C30=1,$B30=1),MAX(CA30,CJ30,$AR30),CA30)</f>
        <v>909358</v>
      </c>
      <c r="CL30" s="71">
        <f t="shared" si="64"/>
        <v>831822.74640000006</v>
      </c>
      <c r="CM30" s="71">
        <f t="shared" si="64"/>
        <v>754299.12037512008</v>
      </c>
      <c r="CN30" s="71">
        <f t="shared" si="64"/>
        <v>676794.09630009602</v>
      </c>
      <c r="CO30" s="71">
        <f t="shared" si="64"/>
        <v>599289.07222507196</v>
      </c>
      <c r="CP30" s="71">
        <f t="shared" si="64"/>
        <v>521791.79865245544</v>
      </c>
      <c r="CQ30" s="71">
        <f t="shared" si="64"/>
        <v>444282.89932622772</v>
      </c>
      <c r="CR30" s="71">
        <f t="shared" si="64"/>
        <v>366774</v>
      </c>
    </row>
    <row r="31" spans="1:96" x14ac:dyDescent="0.2">
      <c r="A31" s="6" t="s">
        <v>169</v>
      </c>
      <c r="B31" s="6"/>
      <c r="C31" s="37"/>
      <c r="D31" s="37"/>
      <c r="E31" s="37"/>
      <c r="F31" s="2">
        <v>5</v>
      </c>
      <c r="G31">
        <v>0</v>
      </c>
      <c r="H31" s="6">
        <v>5</v>
      </c>
      <c r="I31" s="2" t="s">
        <v>177</v>
      </c>
      <c r="J31" s="57"/>
      <c r="K31" s="58">
        <v>420.32</v>
      </c>
      <c r="L31" s="59"/>
      <c r="M31" s="60">
        <v>106</v>
      </c>
      <c r="N31" s="61">
        <f t="shared" si="19"/>
        <v>31.8</v>
      </c>
      <c r="O31" s="61">
        <f t="shared" si="20"/>
        <v>252.19</v>
      </c>
      <c r="P31" s="61">
        <f t="shared" si="21"/>
        <v>0</v>
      </c>
      <c r="Q31" s="61">
        <f t="shared" si="22"/>
        <v>0</v>
      </c>
      <c r="R31" s="62">
        <f t="shared" si="23"/>
        <v>0.25</v>
      </c>
      <c r="S31" s="62">
        <f t="shared" si="7"/>
        <v>0</v>
      </c>
      <c r="T31" s="61">
        <f t="shared" si="8"/>
        <v>0</v>
      </c>
      <c r="U31" s="61">
        <f t="shared" si="24"/>
        <v>0</v>
      </c>
      <c r="V31" s="60">
        <v>7</v>
      </c>
      <c r="W31" s="61">
        <f t="shared" si="25"/>
        <v>1.75</v>
      </c>
      <c r="X31" s="24">
        <f t="shared" si="26"/>
        <v>31.8</v>
      </c>
      <c r="Y31" s="11">
        <f t="shared" si="27"/>
        <v>453.87</v>
      </c>
      <c r="Z31" s="58">
        <v>698475938.33000004</v>
      </c>
      <c r="AA31" s="60">
        <v>3667</v>
      </c>
      <c r="AB31" s="24">
        <f t="shared" si="9"/>
        <v>190476.12</v>
      </c>
      <c r="AC31" s="10">
        <f t="shared" si="10"/>
        <v>0.74256200000000006</v>
      </c>
      <c r="AD31" s="60">
        <v>120125</v>
      </c>
      <c r="AE31" s="10">
        <f t="shared" si="11"/>
        <v>0.87088200000000004</v>
      </c>
      <c r="AF31" s="10">
        <f t="shared" si="58"/>
        <v>0.218942</v>
      </c>
      <c r="AG31" s="63">
        <f t="shared" si="12"/>
        <v>0.218942</v>
      </c>
      <c r="AH31" s="64">
        <f t="shared" si="13"/>
        <v>0</v>
      </c>
      <c r="AI31" s="65">
        <f t="shared" si="28"/>
        <v>0.218942</v>
      </c>
      <c r="AJ31" s="60">
        <v>197</v>
      </c>
      <c r="AK31">
        <v>6</v>
      </c>
      <c r="AL31" s="23">
        <f t="shared" si="29"/>
        <v>118200</v>
      </c>
      <c r="AM31" s="60">
        <v>0</v>
      </c>
      <c r="AN31">
        <v>0</v>
      </c>
      <c r="AO31" s="23">
        <f t="shared" si="30"/>
        <v>0</v>
      </c>
      <c r="AP31" s="23">
        <f t="shared" si="14"/>
        <v>1145253</v>
      </c>
      <c r="AQ31" s="23">
        <f t="shared" si="31"/>
        <v>1263453</v>
      </c>
      <c r="AR31" s="66">
        <v>1633686</v>
      </c>
      <c r="AS31" s="66">
        <f t="shared" si="59"/>
        <v>1263453</v>
      </c>
      <c r="AT31" s="60">
        <v>1494242</v>
      </c>
      <c r="AU31" s="23">
        <f>ABS(AQ31-AT31)</f>
        <v>230789</v>
      </c>
      <c r="AV31" s="67" t="str">
        <f t="shared" si="63"/>
        <v>No</v>
      </c>
      <c r="AW31" s="66">
        <f t="shared" si="32"/>
        <v>0</v>
      </c>
      <c r="AX31" s="68">
        <f t="shared" si="33"/>
        <v>1494242</v>
      </c>
      <c r="AY31" s="69">
        <f t="shared" si="61"/>
        <v>1494242</v>
      </c>
      <c r="AZ31" s="70">
        <f t="shared" si="34"/>
        <v>0</v>
      </c>
      <c r="BA31" s="70"/>
      <c r="BB31" s="70">
        <f t="shared" si="35"/>
        <v>12444.927079368101</v>
      </c>
      <c r="BC31" s="23"/>
      <c r="BE31" s="71">
        <f t="shared" si="36"/>
        <v>-230789</v>
      </c>
      <c r="BF31" s="71">
        <f t="shared" si="37"/>
        <v>-230789</v>
      </c>
      <c r="BG31" s="71">
        <f t="shared" si="38"/>
        <v>-230789</v>
      </c>
      <c r="BH31" s="71">
        <f t="shared" si="39"/>
        <v>-197809.25190000003</v>
      </c>
      <c r="BI31" s="71">
        <f t="shared" si="40"/>
        <v>-164834.44960827008</v>
      </c>
      <c r="BJ31" s="71">
        <f t="shared" si="41"/>
        <v>-131867.55968661606</v>
      </c>
      <c r="BK31" s="71">
        <f t="shared" si="15"/>
        <v>-98900.669764962047</v>
      </c>
      <c r="BL31" s="71">
        <f t="shared" si="15"/>
        <v>-65937.076532300096</v>
      </c>
      <c r="BM31" s="71">
        <f t="shared" si="15"/>
        <v>-32968.538266150048</v>
      </c>
      <c r="BN31" s="71"/>
      <c r="BP31" s="71">
        <f t="shared" si="42"/>
        <v>0</v>
      </c>
      <c r="BQ31" s="71">
        <f t="shared" si="43"/>
        <v>0</v>
      </c>
      <c r="BR31" s="71">
        <f t="shared" si="44"/>
        <v>-32979.748099999997</v>
      </c>
      <c r="BS31" s="71">
        <f t="shared" si="45"/>
        <v>-32974.802291730004</v>
      </c>
      <c r="BT31" s="71">
        <f t="shared" si="46"/>
        <v>-32966.889921654016</v>
      </c>
      <c r="BU31" s="71">
        <f t="shared" si="47"/>
        <v>-32966.889921654016</v>
      </c>
      <c r="BV31" s="71">
        <f t="shared" si="48"/>
        <v>-32963.593232661849</v>
      </c>
      <c r="BW31" s="71">
        <f t="shared" si="48"/>
        <v>-32968.538266150048</v>
      </c>
      <c r="BX31" s="71">
        <f t="shared" si="48"/>
        <v>-32968.538266150048</v>
      </c>
      <c r="BZ31" s="71">
        <f t="shared" si="49"/>
        <v>1494242</v>
      </c>
      <c r="CA31" s="71">
        <f t="shared" si="50"/>
        <v>1494242</v>
      </c>
      <c r="CB31" s="71">
        <f t="shared" si="51"/>
        <v>1461262.2519</v>
      </c>
      <c r="CC31" s="71">
        <f t="shared" si="52"/>
        <v>1428287.4496082701</v>
      </c>
      <c r="CD31" s="71">
        <f t="shared" si="53"/>
        <v>1395320.5596866161</v>
      </c>
      <c r="CE31" s="71">
        <f t="shared" si="54"/>
        <v>1362353.669764962</v>
      </c>
      <c r="CF31" s="71">
        <f t="shared" si="55"/>
        <v>1329390.0765323001</v>
      </c>
      <c r="CG31" s="71">
        <f t="shared" si="55"/>
        <v>1296421.53826615</v>
      </c>
      <c r="CH31" s="71">
        <f t="shared" si="55"/>
        <v>1263453</v>
      </c>
      <c r="CI31" s="71"/>
      <c r="CJ31" s="71">
        <f t="shared" si="56"/>
        <v>1494242</v>
      </c>
      <c r="CK31" s="71">
        <f t="shared" ref="CK31:CR31" si="65">IF(OR($C31=1,$B31=1),MAX(CA31,CJ31,$AR31),CA31)</f>
        <v>1494242</v>
      </c>
      <c r="CL31" s="71">
        <f t="shared" si="65"/>
        <v>1461262.2519</v>
      </c>
      <c r="CM31" s="71">
        <f t="shared" si="65"/>
        <v>1428287.4496082701</v>
      </c>
      <c r="CN31" s="71">
        <f t="shared" si="65"/>
        <v>1395320.5596866161</v>
      </c>
      <c r="CO31" s="71">
        <f t="shared" si="65"/>
        <v>1362353.669764962</v>
      </c>
      <c r="CP31" s="71">
        <f t="shared" si="65"/>
        <v>1329390.0765323001</v>
      </c>
      <c r="CQ31" s="71">
        <f t="shared" si="65"/>
        <v>1296421.53826615</v>
      </c>
      <c r="CR31" s="71">
        <f t="shared" si="65"/>
        <v>1263453</v>
      </c>
    </row>
    <row r="32" spans="1:96" x14ac:dyDescent="0.2">
      <c r="A32" s="6" t="s">
        <v>173</v>
      </c>
      <c r="B32" s="6"/>
      <c r="C32" s="37"/>
      <c r="D32" s="37"/>
      <c r="E32" s="37"/>
      <c r="F32" s="2">
        <v>7</v>
      </c>
      <c r="G32">
        <v>0</v>
      </c>
      <c r="H32" s="6">
        <v>6</v>
      </c>
      <c r="I32" s="2" t="s">
        <v>178</v>
      </c>
      <c r="J32" s="57"/>
      <c r="K32" s="58">
        <v>687.14</v>
      </c>
      <c r="L32" s="74"/>
      <c r="M32" s="60">
        <v>225</v>
      </c>
      <c r="N32" s="61">
        <f t="shared" si="19"/>
        <v>67.5</v>
      </c>
      <c r="O32" s="61">
        <f t="shared" si="20"/>
        <v>412.28</v>
      </c>
      <c r="P32" s="61">
        <f t="shared" si="21"/>
        <v>0</v>
      </c>
      <c r="Q32" s="61">
        <f t="shared" si="22"/>
        <v>0</v>
      </c>
      <c r="R32" s="62">
        <f t="shared" si="23"/>
        <v>0.33</v>
      </c>
      <c r="S32" s="62">
        <f t="shared" si="7"/>
        <v>0</v>
      </c>
      <c r="T32" s="61">
        <f t="shared" si="8"/>
        <v>0</v>
      </c>
      <c r="U32" s="61">
        <f t="shared" si="24"/>
        <v>0</v>
      </c>
      <c r="V32" s="60">
        <v>18</v>
      </c>
      <c r="W32" s="61">
        <f t="shared" si="25"/>
        <v>4.5</v>
      </c>
      <c r="X32" s="24">
        <f t="shared" si="26"/>
        <v>67.5</v>
      </c>
      <c r="Y32" s="11">
        <f>+K32+N32+Q32+W32</f>
        <v>759.14</v>
      </c>
      <c r="Z32" s="58">
        <v>994097731.33000004</v>
      </c>
      <c r="AA32" s="60">
        <v>6126</v>
      </c>
      <c r="AB32" s="24">
        <f t="shared" si="9"/>
        <v>162275.18</v>
      </c>
      <c r="AC32" s="10">
        <f t="shared" si="10"/>
        <v>0.63262200000000002</v>
      </c>
      <c r="AD32" s="60">
        <v>98042</v>
      </c>
      <c r="AE32" s="10">
        <f t="shared" si="11"/>
        <v>0.710785</v>
      </c>
      <c r="AF32" s="10">
        <f t="shared" si="58"/>
        <v>0.34392899999999998</v>
      </c>
      <c r="AG32" s="63">
        <f t="shared" si="12"/>
        <v>0.34392899999999998</v>
      </c>
      <c r="AH32" s="64">
        <f t="shared" si="13"/>
        <v>0</v>
      </c>
      <c r="AI32" s="65">
        <f t="shared" si="28"/>
        <v>0.34392899999999998</v>
      </c>
      <c r="AJ32" s="60">
        <v>686</v>
      </c>
      <c r="AK32">
        <v>13</v>
      </c>
      <c r="AL32" s="23">
        <f t="shared" si="29"/>
        <v>891800</v>
      </c>
      <c r="AM32" s="60">
        <v>0</v>
      </c>
      <c r="AN32">
        <v>0</v>
      </c>
      <c r="AO32" s="23">
        <f t="shared" si="30"/>
        <v>0</v>
      </c>
      <c r="AP32" s="23">
        <f t="shared" si="14"/>
        <v>3009065</v>
      </c>
      <c r="AQ32" s="23">
        <f t="shared" si="31"/>
        <v>3900865</v>
      </c>
      <c r="AR32" s="66">
        <v>4067920</v>
      </c>
      <c r="AS32" s="66">
        <f t="shared" si="59"/>
        <v>3900865</v>
      </c>
      <c r="AT32" s="60">
        <v>4080374</v>
      </c>
      <c r="AU32" s="23">
        <f t="shared" si="60"/>
        <v>179509</v>
      </c>
      <c r="AV32" s="67" t="str">
        <f t="shared" si="63"/>
        <v>No</v>
      </c>
      <c r="AW32" s="66">
        <f t="shared" si="32"/>
        <v>0</v>
      </c>
      <c r="AX32" s="68">
        <f t="shared" si="33"/>
        <v>4080374</v>
      </c>
      <c r="AY32" s="69">
        <f t="shared" si="61"/>
        <v>4080374</v>
      </c>
      <c r="AZ32" s="70">
        <f t="shared" si="34"/>
        <v>0</v>
      </c>
      <c r="BA32" s="70"/>
      <c r="BB32" s="70">
        <f t="shared" si="35"/>
        <v>12732.614168873883</v>
      </c>
      <c r="BC32" s="23"/>
      <c r="BE32" s="71">
        <f t="shared" si="36"/>
        <v>-179509</v>
      </c>
      <c r="BF32" s="71">
        <f t="shared" si="37"/>
        <v>-179509</v>
      </c>
      <c r="BG32" s="71">
        <f t="shared" si="38"/>
        <v>-179509</v>
      </c>
      <c r="BH32" s="71">
        <f t="shared" si="39"/>
        <v>-153857.16390000004</v>
      </c>
      <c r="BI32" s="71">
        <f t="shared" si="40"/>
        <v>-128209.17467787024</v>
      </c>
      <c r="BJ32" s="71">
        <f t="shared" si="41"/>
        <v>-102567.33974229638</v>
      </c>
      <c r="BK32" s="71">
        <f t="shared" si="15"/>
        <v>-76925.504806722514</v>
      </c>
      <c r="BL32" s="71">
        <f t="shared" si="15"/>
        <v>-51286.234054641798</v>
      </c>
      <c r="BM32" s="71">
        <f t="shared" si="15"/>
        <v>-25643.117027320899</v>
      </c>
      <c r="BN32" s="71"/>
      <c r="BP32" s="71">
        <f t="shared" si="42"/>
        <v>0</v>
      </c>
      <c r="BQ32" s="71">
        <f t="shared" si="43"/>
        <v>0</v>
      </c>
      <c r="BR32" s="71">
        <f t="shared" si="44"/>
        <v>-25651.8361</v>
      </c>
      <c r="BS32" s="71">
        <f t="shared" si="45"/>
        <v>-25647.989222130007</v>
      </c>
      <c r="BT32" s="71">
        <f t="shared" si="46"/>
        <v>-25641.83493557405</v>
      </c>
      <c r="BU32" s="71">
        <f t="shared" si="47"/>
        <v>-25641.834935574094</v>
      </c>
      <c r="BV32" s="71">
        <f t="shared" si="48"/>
        <v>-25639.270752080614</v>
      </c>
      <c r="BW32" s="71">
        <f t="shared" si="48"/>
        <v>-25643.117027320899</v>
      </c>
      <c r="BX32" s="71">
        <f t="shared" si="48"/>
        <v>-25643.117027320899</v>
      </c>
      <c r="BZ32" s="71">
        <f t="shared" si="49"/>
        <v>4080374</v>
      </c>
      <c r="CA32" s="71">
        <f t="shared" si="50"/>
        <v>4080374</v>
      </c>
      <c r="CB32" s="71">
        <f t="shared" si="51"/>
        <v>4054722.1639</v>
      </c>
      <c r="CC32" s="71">
        <f t="shared" si="52"/>
        <v>4029074.1746778702</v>
      </c>
      <c r="CD32" s="71">
        <f t="shared" si="53"/>
        <v>4003432.3397422964</v>
      </c>
      <c r="CE32" s="71">
        <f t="shared" si="54"/>
        <v>3977790.5048067225</v>
      </c>
      <c r="CF32" s="71">
        <f t="shared" si="55"/>
        <v>3952151.2340546418</v>
      </c>
      <c r="CG32" s="71">
        <f t="shared" si="55"/>
        <v>3926508.1170273209</v>
      </c>
      <c r="CH32" s="71">
        <f t="shared" si="55"/>
        <v>3900865</v>
      </c>
      <c r="CI32" s="71"/>
      <c r="CJ32" s="71">
        <f t="shared" si="56"/>
        <v>4080374</v>
      </c>
      <c r="CK32" s="71">
        <f t="shared" ref="CK32:CR32" si="66">IF(OR($C32=1,$B32=1),MAX(CA32,CJ32,$AR32),CA32)</f>
        <v>4080374</v>
      </c>
      <c r="CL32" s="71">
        <f t="shared" si="66"/>
        <v>4054722.1639</v>
      </c>
      <c r="CM32" s="71">
        <f t="shared" si="66"/>
        <v>4029074.1746778702</v>
      </c>
      <c r="CN32" s="71">
        <f t="shared" si="66"/>
        <v>4003432.3397422964</v>
      </c>
      <c r="CO32" s="71">
        <f t="shared" si="66"/>
        <v>3977790.5048067225</v>
      </c>
      <c r="CP32" s="71">
        <f t="shared" si="66"/>
        <v>3952151.2340546418</v>
      </c>
      <c r="CQ32" s="71">
        <f t="shared" si="66"/>
        <v>3926508.1170273209</v>
      </c>
      <c r="CR32" s="71">
        <f t="shared" si="66"/>
        <v>3900865</v>
      </c>
    </row>
    <row r="33" spans="1:96" x14ac:dyDescent="0.2">
      <c r="A33" s="6" t="s">
        <v>179</v>
      </c>
      <c r="B33" s="6"/>
      <c r="C33" s="37"/>
      <c r="D33" s="37"/>
      <c r="E33" s="37"/>
      <c r="F33" s="2">
        <v>4</v>
      </c>
      <c r="G33">
        <v>0</v>
      </c>
      <c r="H33" s="6">
        <v>7</v>
      </c>
      <c r="I33" s="2" t="s">
        <v>180</v>
      </c>
      <c r="J33" s="57"/>
      <c r="K33" s="58">
        <v>2623.08</v>
      </c>
      <c r="L33" s="59"/>
      <c r="M33" s="60">
        <v>583</v>
      </c>
      <c r="N33" s="61">
        <f t="shared" si="19"/>
        <v>174.9</v>
      </c>
      <c r="O33" s="61">
        <f t="shared" si="20"/>
        <v>1573.85</v>
      </c>
      <c r="P33" s="61">
        <f t="shared" si="21"/>
        <v>0</v>
      </c>
      <c r="Q33" s="61">
        <f t="shared" si="22"/>
        <v>0</v>
      </c>
      <c r="R33" s="62">
        <f t="shared" si="23"/>
        <v>0.22</v>
      </c>
      <c r="S33" s="62">
        <f t="shared" si="7"/>
        <v>0</v>
      </c>
      <c r="T33" s="61">
        <f t="shared" si="8"/>
        <v>0</v>
      </c>
      <c r="U33" s="61">
        <f t="shared" si="24"/>
        <v>0</v>
      </c>
      <c r="V33" s="60">
        <v>104</v>
      </c>
      <c r="W33" s="61">
        <f t="shared" si="25"/>
        <v>26</v>
      </c>
      <c r="X33" s="24">
        <f t="shared" si="26"/>
        <v>174.9</v>
      </c>
      <c r="Y33" s="11">
        <f t="shared" si="27"/>
        <v>2823.98</v>
      </c>
      <c r="Z33" s="58">
        <v>4044593634.6700001</v>
      </c>
      <c r="AA33" s="60">
        <v>20197</v>
      </c>
      <c r="AB33" s="24">
        <f t="shared" si="9"/>
        <v>200257.15</v>
      </c>
      <c r="AC33" s="10">
        <f t="shared" si="10"/>
        <v>0.78069299999999997</v>
      </c>
      <c r="AD33" s="60">
        <v>106272</v>
      </c>
      <c r="AE33" s="10">
        <f t="shared" si="11"/>
        <v>0.77044999999999997</v>
      </c>
      <c r="AF33" s="10">
        <f t="shared" si="58"/>
        <v>0.22237999999999999</v>
      </c>
      <c r="AG33" s="63">
        <f t="shared" si="12"/>
        <v>0.22237999999999999</v>
      </c>
      <c r="AH33" s="64">
        <f t="shared" si="13"/>
        <v>0</v>
      </c>
      <c r="AI33" s="65">
        <f t="shared" si="28"/>
        <v>0.22237999999999999</v>
      </c>
      <c r="AJ33" s="60">
        <v>0</v>
      </c>
      <c r="AK33">
        <v>0</v>
      </c>
      <c r="AL33" s="23">
        <f t="shared" si="29"/>
        <v>0</v>
      </c>
      <c r="AM33" s="60">
        <v>0</v>
      </c>
      <c r="AN33">
        <v>0</v>
      </c>
      <c r="AO33" s="23">
        <f t="shared" si="30"/>
        <v>0</v>
      </c>
      <c r="AP33" s="23">
        <f t="shared" si="14"/>
        <v>7237662</v>
      </c>
      <c r="AQ33" s="23">
        <f t="shared" si="31"/>
        <v>7237662</v>
      </c>
      <c r="AR33" s="66">
        <v>6215712</v>
      </c>
      <c r="AS33" s="66">
        <f t="shared" si="59"/>
        <v>7237662</v>
      </c>
      <c r="AT33" s="60">
        <v>6106646</v>
      </c>
      <c r="AU33" s="23">
        <f t="shared" si="60"/>
        <v>1131016</v>
      </c>
      <c r="AV33" s="67" t="str">
        <f t="shared" si="63"/>
        <v>Yes</v>
      </c>
      <c r="AW33" s="66">
        <f t="shared" si="32"/>
        <v>1131016</v>
      </c>
      <c r="AX33" s="68">
        <f t="shared" si="33"/>
        <v>7237662</v>
      </c>
      <c r="AY33" s="69">
        <f t="shared" si="61"/>
        <v>7237662</v>
      </c>
      <c r="AZ33" s="70">
        <f t="shared" si="34"/>
        <v>1131016</v>
      </c>
      <c r="BA33" s="70"/>
      <c r="BB33" s="70">
        <f t="shared" si="35"/>
        <v>12407.692293029568</v>
      </c>
      <c r="BC33" s="23"/>
      <c r="BE33" s="71">
        <f t="shared" si="36"/>
        <v>1131016</v>
      </c>
      <c r="BF33" s="71">
        <f t="shared" si="37"/>
        <v>0</v>
      </c>
      <c r="BG33" s="71">
        <f t="shared" si="38"/>
        <v>0</v>
      </c>
      <c r="BH33" s="71">
        <f t="shared" si="39"/>
        <v>0</v>
      </c>
      <c r="BI33" s="71">
        <f t="shared" si="40"/>
        <v>0</v>
      </c>
      <c r="BJ33" s="71">
        <f t="shared" si="41"/>
        <v>0</v>
      </c>
      <c r="BK33" s="71">
        <f t="shared" si="15"/>
        <v>0</v>
      </c>
      <c r="BL33" s="71">
        <f t="shared" si="15"/>
        <v>0</v>
      </c>
      <c r="BM33" s="71">
        <f t="shared" si="15"/>
        <v>0</v>
      </c>
      <c r="BN33" s="71"/>
      <c r="BP33" s="71">
        <f t="shared" si="42"/>
        <v>1131016</v>
      </c>
      <c r="BQ33" s="71">
        <f t="shared" si="43"/>
        <v>0</v>
      </c>
      <c r="BR33" s="71">
        <f t="shared" si="44"/>
        <v>0</v>
      </c>
      <c r="BS33" s="71">
        <f t="shared" si="45"/>
        <v>0</v>
      </c>
      <c r="BT33" s="71">
        <f t="shared" si="46"/>
        <v>0</v>
      </c>
      <c r="BU33" s="71">
        <f t="shared" si="47"/>
        <v>0</v>
      </c>
      <c r="BV33" s="71">
        <f t="shared" si="48"/>
        <v>0</v>
      </c>
      <c r="BW33" s="71">
        <f t="shared" si="48"/>
        <v>0</v>
      </c>
      <c r="BX33" s="71">
        <f t="shared" si="48"/>
        <v>0</v>
      </c>
      <c r="BZ33" s="71">
        <f t="shared" si="49"/>
        <v>7237662</v>
      </c>
      <c r="CA33" s="71">
        <f t="shared" si="50"/>
        <v>7237662</v>
      </c>
      <c r="CB33" s="71">
        <f t="shared" si="51"/>
        <v>7237662</v>
      </c>
      <c r="CC33" s="71">
        <f t="shared" si="52"/>
        <v>7237662</v>
      </c>
      <c r="CD33" s="71">
        <f t="shared" si="53"/>
        <v>7237662</v>
      </c>
      <c r="CE33" s="71">
        <f t="shared" si="54"/>
        <v>7237662</v>
      </c>
      <c r="CF33" s="71">
        <f t="shared" si="55"/>
        <v>7237662</v>
      </c>
      <c r="CG33" s="71">
        <f t="shared" si="55"/>
        <v>7237662</v>
      </c>
      <c r="CH33" s="71">
        <f t="shared" si="55"/>
        <v>7237662</v>
      </c>
      <c r="CI33" s="71"/>
      <c r="CJ33" s="71">
        <f t="shared" si="56"/>
        <v>7237662</v>
      </c>
      <c r="CK33" s="71">
        <f t="shared" ref="CK33:CR33" si="67">IF(OR($C33=1,$B33=1),MAX(CA33,CJ33,$AR33),CA33)</f>
        <v>7237662</v>
      </c>
      <c r="CL33" s="71">
        <f t="shared" si="67"/>
        <v>7237662</v>
      </c>
      <c r="CM33" s="71">
        <f t="shared" si="67"/>
        <v>7237662</v>
      </c>
      <c r="CN33" s="71">
        <f t="shared" si="67"/>
        <v>7237662</v>
      </c>
      <c r="CO33" s="71">
        <f t="shared" si="67"/>
        <v>7237662</v>
      </c>
      <c r="CP33" s="71">
        <f t="shared" si="67"/>
        <v>7237662</v>
      </c>
      <c r="CQ33" s="71">
        <f t="shared" si="67"/>
        <v>7237662</v>
      </c>
      <c r="CR33" s="71">
        <f t="shared" si="67"/>
        <v>7237662</v>
      </c>
    </row>
    <row r="34" spans="1:96" x14ac:dyDescent="0.2">
      <c r="A34" s="6" t="s">
        <v>169</v>
      </c>
      <c r="B34" s="6"/>
      <c r="C34" s="37"/>
      <c r="D34" s="37"/>
      <c r="E34" s="37"/>
      <c r="F34" s="2">
        <v>3</v>
      </c>
      <c r="G34">
        <v>0</v>
      </c>
      <c r="H34" s="6">
        <v>8</v>
      </c>
      <c r="I34" s="2" t="s">
        <v>181</v>
      </c>
      <c r="J34" s="57"/>
      <c r="K34" s="58">
        <v>772.91</v>
      </c>
      <c r="L34" s="59"/>
      <c r="M34" s="60">
        <v>111</v>
      </c>
      <c r="N34" s="61">
        <f t="shared" si="19"/>
        <v>33.299999999999997</v>
      </c>
      <c r="O34" s="61">
        <f t="shared" si="20"/>
        <v>463.75</v>
      </c>
      <c r="P34" s="61">
        <f t="shared" si="21"/>
        <v>0</v>
      </c>
      <c r="Q34" s="61">
        <f t="shared" si="22"/>
        <v>0</v>
      </c>
      <c r="R34" s="62">
        <f t="shared" si="23"/>
        <v>0.14000000000000001</v>
      </c>
      <c r="S34" s="62">
        <f t="shared" si="7"/>
        <v>0</v>
      </c>
      <c r="T34" s="61">
        <f t="shared" si="8"/>
        <v>0</v>
      </c>
      <c r="U34" s="61">
        <f t="shared" si="24"/>
        <v>0</v>
      </c>
      <c r="V34" s="60">
        <v>27</v>
      </c>
      <c r="W34" s="61">
        <f t="shared" si="25"/>
        <v>6.75</v>
      </c>
      <c r="X34" s="24">
        <f t="shared" si="26"/>
        <v>33.299999999999997</v>
      </c>
      <c r="Y34" s="11">
        <f t="shared" si="27"/>
        <v>812.95999999999992</v>
      </c>
      <c r="Z34" s="58">
        <v>1158134622.3299999</v>
      </c>
      <c r="AA34" s="60">
        <v>5277</v>
      </c>
      <c r="AB34" s="24">
        <f t="shared" si="9"/>
        <v>219468.38</v>
      </c>
      <c r="AC34" s="10">
        <f t="shared" si="10"/>
        <v>0.85558699999999999</v>
      </c>
      <c r="AD34" s="60">
        <v>141000</v>
      </c>
      <c r="AE34" s="10">
        <f t="shared" si="11"/>
        <v>1.022221</v>
      </c>
      <c r="AF34" s="10">
        <f t="shared" si="58"/>
        <v>9.4423000000000007E-2</v>
      </c>
      <c r="AG34" s="63">
        <f t="shared" si="12"/>
        <v>9.4423000000000007E-2</v>
      </c>
      <c r="AH34" s="64">
        <f t="shared" si="13"/>
        <v>0</v>
      </c>
      <c r="AI34" s="65">
        <f t="shared" si="28"/>
        <v>9.4423000000000007E-2</v>
      </c>
      <c r="AJ34" s="60">
        <v>342</v>
      </c>
      <c r="AK34">
        <v>6</v>
      </c>
      <c r="AL34" s="23">
        <f t="shared" si="29"/>
        <v>205200</v>
      </c>
      <c r="AM34" s="60">
        <v>0</v>
      </c>
      <c r="AN34">
        <v>0</v>
      </c>
      <c r="AO34" s="23">
        <f t="shared" si="30"/>
        <v>0</v>
      </c>
      <c r="AP34" s="23">
        <f t="shared" si="14"/>
        <v>884683</v>
      </c>
      <c r="AQ34" s="23">
        <f t="shared" si="31"/>
        <v>1089883</v>
      </c>
      <c r="AR34" s="66">
        <v>2000209</v>
      </c>
      <c r="AS34" s="66">
        <f t="shared" si="59"/>
        <v>1089883</v>
      </c>
      <c r="AT34" s="60">
        <v>1764574</v>
      </c>
      <c r="AU34" s="23">
        <f t="shared" si="60"/>
        <v>674691</v>
      </c>
      <c r="AV34" s="67" t="str">
        <f t="shared" si="63"/>
        <v>No</v>
      </c>
      <c r="AW34" s="66">
        <f t="shared" si="32"/>
        <v>0</v>
      </c>
      <c r="AX34" s="68">
        <f t="shared" si="33"/>
        <v>1764574</v>
      </c>
      <c r="AY34" s="69">
        <f t="shared" si="61"/>
        <v>1764574</v>
      </c>
      <c r="AZ34" s="70">
        <f t="shared" si="34"/>
        <v>0</v>
      </c>
      <c r="BA34" s="70"/>
      <c r="BB34" s="70">
        <f t="shared" si="35"/>
        <v>12122.192752066865</v>
      </c>
      <c r="BC34" s="23"/>
      <c r="BE34" s="71">
        <f t="shared" si="36"/>
        <v>-674691</v>
      </c>
      <c r="BF34" s="71">
        <f t="shared" si="37"/>
        <v>-674691</v>
      </c>
      <c r="BG34" s="71">
        <f t="shared" si="38"/>
        <v>-674691</v>
      </c>
      <c r="BH34" s="71">
        <f t="shared" si="39"/>
        <v>-578277.65610000002</v>
      </c>
      <c r="BI34" s="71">
        <f t="shared" si="40"/>
        <v>-481878.77082812996</v>
      </c>
      <c r="BJ34" s="71">
        <f t="shared" si="41"/>
        <v>-385503.01666250406</v>
      </c>
      <c r="BK34" s="71">
        <f t="shared" si="15"/>
        <v>-289127.26249687793</v>
      </c>
      <c r="BL34" s="71">
        <f t="shared" si="15"/>
        <v>-192761.14590666862</v>
      </c>
      <c r="BM34" s="71">
        <f t="shared" si="15"/>
        <v>-96380.572953334311</v>
      </c>
      <c r="BN34" s="71"/>
      <c r="BP34" s="71">
        <f t="shared" si="42"/>
        <v>0</v>
      </c>
      <c r="BQ34" s="71">
        <f t="shared" si="43"/>
        <v>0</v>
      </c>
      <c r="BR34" s="71">
        <f t="shared" si="44"/>
        <v>-96413.343899999993</v>
      </c>
      <c r="BS34" s="71">
        <f t="shared" si="45"/>
        <v>-96398.885271869993</v>
      </c>
      <c r="BT34" s="71">
        <f t="shared" si="46"/>
        <v>-96375.754165626</v>
      </c>
      <c r="BU34" s="71">
        <f t="shared" si="47"/>
        <v>-96375.754165626015</v>
      </c>
      <c r="BV34" s="71">
        <f t="shared" si="48"/>
        <v>-96366.116590209407</v>
      </c>
      <c r="BW34" s="71">
        <f t="shared" si="48"/>
        <v>-96380.572953334311</v>
      </c>
      <c r="BX34" s="71">
        <f t="shared" si="48"/>
        <v>-96380.572953334311</v>
      </c>
      <c r="BZ34" s="71">
        <f t="shared" si="49"/>
        <v>1764574</v>
      </c>
      <c r="CA34" s="71">
        <f t="shared" si="50"/>
        <v>1764574</v>
      </c>
      <c r="CB34" s="71">
        <f t="shared" si="51"/>
        <v>1668160.6561</v>
      </c>
      <c r="CC34" s="71">
        <f t="shared" si="52"/>
        <v>1571761.77082813</v>
      </c>
      <c r="CD34" s="71">
        <f t="shared" si="53"/>
        <v>1475386.0166625041</v>
      </c>
      <c r="CE34" s="71">
        <f t="shared" si="54"/>
        <v>1379010.2624968779</v>
      </c>
      <c r="CF34" s="71">
        <f t="shared" si="55"/>
        <v>1282644.1459066686</v>
      </c>
      <c r="CG34" s="71">
        <f t="shared" si="55"/>
        <v>1186263.5729533343</v>
      </c>
      <c r="CH34" s="71">
        <f t="shared" si="55"/>
        <v>1089883</v>
      </c>
      <c r="CI34" s="71"/>
      <c r="CJ34" s="71">
        <f t="shared" si="56"/>
        <v>1764574</v>
      </c>
      <c r="CK34" s="71">
        <f t="shared" ref="CK34:CR34" si="68">IF(OR($C34=1,$B34=1),MAX(CA34,CJ34,$AR34),CA34)</f>
        <v>1764574</v>
      </c>
      <c r="CL34" s="71">
        <f t="shared" si="68"/>
        <v>1668160.6561</v>
      </c>
      <c r="CM34" s="71">
        <f t="shared" si="68"/>
        <v>1571761.77082813</v>
      </c>
      <c r="CN34" s="71">
        <f t="shared" si="68"/>
        <v>1475386.0166625041</v>
      </c>
      <c r="CO34" s="71">
        <f t="shared" si="68"/>
        <v>1379010.2624968779</v>
      </c>
      <c r="CP34" s="71">
        <f t="shared" si="68"/>
        <v>1282644.1459066686</v>
      </c>
      <c r="CQ34" s="71">
        <f t="shared" si="68"/>
        <v>1186263.5729533343</v>
      </c>
      <c r="CR34" s="71">
        <f t="shared" si="68"/>
        <v>1089883</v>
      </c>
    </row>
    <row r="35" spans="1:96" x14ac:dyDescent="0.2">
      <c r="A35" s="6" t="s">
        <v>179</v>
      </c>
      <c r="B35" s="6"/>
      <c r="C35" s="37"/>
      <c r="D35" s="37"/>
      <c r="E35" s="37"/>
      <c r="F35" s="2">
        <v>4</v>
      </c>
      <c r="G35">
        <v>0</v>
      </c>
      <c r="H35" s="6">
        <v>9</v>
      </c>
      <c r="I35" s="2" t="s">
        <v>182</v>
      </c>
      <c r="J35" s="57"/>
      <c r="K35" s="58">
        <v>3189.66</v>
      </c>
      <c r="L35" s="59"/>
      <c r="M35" s="60">
        <v>1077</v>
      </c>
      <c r="N35" s="61">
        <f t="shared" si="19"/>
        <v>323.10000000000002</v>
      </c>
      <c r="O35" s="61">
        <f t="shared" si="20"/>
        <v>1913.8</v>
      </c>
      <c r="P35" s="61">
        <f t="shared" si="21"/>
        <v>0</v>
      </c>
      <c r="Q35" s="61">
        <f t="shared" si="22"/>
        <v>0</v>
      </c>
      <c r="R35" s="62">
        <f t="shared" si="23"/>
        <v>0.34</v>
      </c>
      <c r="S35" s="62">
        <f t="shared" si="7"/>
        <v>0</v>
      </c>
      <c r="T35" s="61">
        <f t="shared" si="8"/>
        <v>0</v>
      </c>
      <c r="U35" s="61">
        <f t="shared" si="24"/>
        <v>0</v>
      </c>
      <c r="V35" s="60">
        <v>265</v>
      </c>
      <c r="W35" s="61">
        <f t="shared" si="25"/>
        <v>66.25</v>
      </c>
      <c r="X35" s="24">
        <f t="shared" si="26"/>
        <v>323.10000000000002</v>
      </c>
      <c r="Y35" s="11">
        <f t="shared" si="27"/>
        <v>3579.0099999999998</v>
      </c>
      <c r="Z35" s="58">
        <v>3946565046</v>
      </c>
      <c r="AA35" s="60">
        <v>20684</v>
      </c>
      <c r="AB35" s="24">
        <f t="shared" si="9"/>
        <v>190802.8</v>
      </c>
      <c r="AC35" s="10">
        <f t="shared" si="10"/>
        <v>0.74383500000000002</v>
      </c>
      <c r="AD35" s="60">
        <v>108382</v>
      </c>
      <c r="AE35" s="10">
        <f t="shared" si="11"/>
        <v>0.78574699999999997</v>
      </c>
      <c r="AF35" s="10">
        <f t="shared" si="58"/>
        <v>0.243591</v>
      </c>
      <c r="AG35" s="63">
        <f t="shared" si="12"/>
        <v>0.243591</v>
      </c>
      <c r="AH35" s="64">
        <f t="shared" si="13"/>
        <v>0</v>
      </c>
      <c r="AI35" s="65">
        <f t="shared" si="28"/>
        <v>0.243591</v>
      </c>
      <c r="AJ35" s="60">
        <v>0</v>
      </c>
      <c r="AK35">
        <v>0</v>
      </c>
      <c r="AL35" s="23">
        <f t="shared" si="29"/>
        <v>0</v>
      </c>
      <c r="AM35" s="60">
        <v>0</v>
      </c>
      <c r="AN35">
        <v>0</v>
      </c>
      <c r="AO35" s="23">
        <f t="shared" si="30"/>
        <v>0</v>
      </c>
      <c r="AP35" s="23">
        <f t="shared" si="14"/>
        <v>10047664</v>
      </c>
      <c r="AQ35" s="23">
        <f t="shared" si="31"/>
        <v>10047664</v>
      </c>
      <c r="AR35" s="66">
        <v>8087732</v>
      </c>
      <c r="AS35" s="66">
        <f t="shared" si="59"/>
        <v>10047664</v>
      </c>
      <c r="AT35" s="60">
        <v>8661580</v>
      </c>
      <c r="AU35" s="23">
        <f t="shared" si="60"/>
        <v>1386084</v>
      </c>
      <c r="AV35" s="67" t="str">
        <f t="shared" si="63"/>
        <v>Yes</v>
      </c>
      <c r="AW35" s="66">
        <f t="shared" si="32"/>
        <v>1386084</v>
      </c>
      <c r="AX35" s="68">
        <f t="shared" si="33"/>
        <v>10047664</v>
      </c>
      <c r="AY35" s="69">
        <f t="shared" si="61"/>
        <v>10047664</v>
      </c>
      <c r="AZ35" s="70">
        <f t="shared" si="34"/>
        <v>1386084</v>
      </c>
      <c r="BA35" s="70"/>
      <c r="BB35" s="70">
        <f t="shared" si="35"/>
        <v>12931.814127524563</v>
      </c>
      <c r="BC35" s="23"/>
      <c r="BE35" s="71">
        <f t="shared" si="36"/>
        <v>1386084</v>
      </c>
      <c r="BF35" s="71">
        <f t="shared" si="37"/>
        <v>0</v>
      </c>
      <c r="BG35" s="71">
        <f t="shared" si="38"/>
        <v>0</v>
      </c>
      <c r="BH35" s="71">
        <f t="shared" si="39"/>
        <v>0</v>
      </c>
      <c r="BI35" s="71">
        <f t="shared" si="40"/>
        <v>0</v>
      </c>
      <c r="BJ35" s="71">
        <f t="shared" si="41"/>
        <v>0</v>
      </c>
      <c r="BK35" s="71">
        <f t="shared" si="15"/>
        <v>0</v>
      </c>
      <c r="BL35" s="71">
        <f t="shared" si="15"/>
        <v>0</v>
      </c>
      <c r="BM35" s="71">
        <f t="shared" si="15"/>
        <v>0</v>
      </c>
      <c r="BN35" s="71"/>
      <c r="BP35" s="71">
        <f t="shared" si="42"/>
        <v>1386084</v>
      </c>
      <c r="BQ35" s="71">
        <f t="shared" si="43"/>
        <v>0</v>
      </c>
      <c r="BR35" s="71">
        <f t="shared" si="44"/>
        <v>0</v>
      </c>
      <c r="BS35" s="71">
        <f t="shared" si="45"/>
        <v>0</v>
      </c>
      <c r="BT35" s="71">
        <f t="shared" si="46"/>
        <v>0</v>
      </c>
      <c r="BU35" s="71">
        <f t="shared" si="47"/>
        <v>0</v>
      </c>
      <c r="BV35" s="71">
        <f t="shared" si="48"/>
        <v>0</v>
      </c>
      <c r="BW35" s="71">
        <f t="shared" si="48"/>
        <v>0</v>
      </c>
      <c r="BX35" s="71">
        <f t="shared" si="48"/>
        <v>0</v>
      </c>
      <c r="BZ35" s="71">
        <f t="shared" si="49"/>
        <v>10047664</v>
      </c>
      <c r="CA35" s="71">
        <f t="shared" si="50"/>
        <v>10047664</v>
      </c>
      <c r="CB35" s="71">
        <f t="shared" si="51"/>
        <v>10047664</v>
      </c>
      <c r="CC35" s="71">
        <f t="shared" si="52"/>
        <v>10047664</v>
      </c>
      <c r="CD35" s="71">
        <f t="shared" si="53"/>
        <v>10047664</v>
      </c>
      <c r="CE35" s="71">
        <f t="shared" si="54"/>
        <v>10047664</v>
      </c>
      <c r="CF35" s="71">
        <f t="shared" si="55"/>
        <v>10047664</v>
      </c>
      <c r="CG35" s="71">
        <f t="shared" si="55"/>
        <v>10047664</v>
      </c>
      <c r="CH35" s="71">
        <f t="shared" si="55"/>
        <v>10047664</v>
      </c>
      <c r="CI35" s="71"/>
      <c r="CJ35" s="71">
        <f t="shared" si="56"/>
        <v>10047664</v>
      </c>
      <c r="CK35" s="71">
        <f t="shared" ref="CK35:CR35" si="69">IF(OR($C35=1,$B35=1),MAX(CA35,CJ35,$AR35),CA35)</f>
        <v>10047664</v>
      </c>
      <c r="CL35" s="71">
        <f t="shared" si="69"/>
        <v>10047664</v>
      </c>
      <c r="CM35" s="71">
        <f t="shared" si="69"/>
        <v>10047664</v>
      </c>
      <c r="CN35" s="71">
        <f t="shared" si="69"/>
        <v>10047664</v>
      </c>
      <c r="CO35" s="71">
        <f t="shared" si="69"/>
        <v>10047664</v>
      </c>
      <c r="CP35" s="71">
        <f t="shared" si="69"/>
        <v>10047664</v>
      </c>
      <c r="CQ35" s="71">
        <f t="shared" si="69"/>
        <v>10047664</v>
      </c>
      <c r="CR35" s="71">
        <f t="shared" si="69"/>
        <v>10047664</v>
      </c>
    </row>
    <row r="36" spans="1:96" x14ac:dyDescent="0.2">
      <c r="A36" s="6" t="s">
        <v>169</v>
      </c>
      <c r="B36" s="6"/>
      <c r="C36" s="37"/>
      <c r="D36" s="37"/>
      <c r="E36" s="37"/>
      <c r="F36" s="2">
        <v>5</v>
      </c>
      <c r="G36">
        <v>0</v>
      </c>
      <c r="H36" s="6">
        <v>10</v>
      </c>
      <c r="I36" s="2" t="s">
        <v>183</v>
      </c>
      <c r="J36" s="57"/>
      <c r="K36" s="58">
        <v>347.88</v>
      </c>
      <c r="L36" s="59"/>
      <c r="M36" s="60">
        <v>82</v>
      </c>
      <c r="N36" s="61">
        <f t="shared" si="19"/>
        <v>24.6</v>
      </c>
      <c r="O36" s="61">
        <f t="shared" si="20"/>
        <v>208.73</v>
      </c>
      <c r="P36" s="61">
        <f t="shared" si="21"/>
        <v>0</v>
      </c>
      <c r="Q36" s="61">
        <f t="shared" si="22"/>
        <v>0</v>
      </c>
      <c r="R36" s="62">
        <f t="shared" si="23"/>
        <v>0.24</v>
      </c>
      <c r="S36" s="62">
        <f t="shared" si="7"/>
        <v>0</v>
      </c>
      <c r="T36" s="61">
        <f t="shared" si="8"/>
        <v>0</v>
      </c>
      <c r="U36" s="61">
        <f t="shared" si="24"/>
        <v>0</v>
      </c>
      <c r="V36" s="60">
        <v>5</v>
      </c>
      <c r="W36" s="61">
        <f t="shared" si="25"/>
        <v>1.25</v>
      </c>
      <c r="X36" s="24">
        <f t="shared" si="26"/>
        <v>24.6</v>
      </c>
      <c r="Y36" s="11">
        <f t="shared" si="27"/>
        <v>373.73</v>
      </c>
      <c r="Z36" s="58">
        <v>773924778</v>
      </c>
      <c r="AA36" s="60">
        <v>3409</v>
      </c>
      <c r="AB36" s="24">
        <f t="shared" si="9"/>
        <v>227023.99</v>
      </c>
      <c r="AC36" s="10">
        <f t="shared" si="10"/>
        <v>0.885042</v>
      </c>
      <c r="AD36" s="60">
        <v>113650</v>
      </c>
      <c r="AE36" s="10">
        <f t="shared" si="11"/>
        <v>0.82393899999999998</v>
      </c>
      <c r="AF36" s="10">
        <f t="shared" si="58"/>
        <v>0.13328899999999999</v>
      </c>
      <c r="AG36" s="63">
        <f t="shared" si="12"/>
        <v>0.13328899999999999</v>
      </c>
      <c r="AH36" s="64">
        <f t="shared" si="13"/>
        <v>0</v>
      </c>
      <c r="AI36" s="65">
        <f t="shared" si="28"/>
        <v>0.13328899999999999</v>
      </c>
      <c r="AJ36" s="60">
        <v>348</v>
      </c>
      <c r="AK36">
        <v>13</v>
      </c>
      <c r="AL36" s="23">
        <f t="shared" si="29"/>
        <v>452400</v>
      </c>
      <c r="AM36" s="60">
        <v>0</v>
      </c>
      <c r="AN36">
        <v>0</v>
      </c>
      <c r="AO36" s="23">
        <f t="shared" si="30"/>
        <v>0</v>
      </c>
      <c r="AP36" s="23">
        <f t="shared" si="14"/>
        <v>574107</v>
      </c>
      <c r="AQ36" s="23">
        <f t="shared" si="31"/>
        <v>1026507</v>
      </c>
      <c r="AR36" s="66">
        <v>1278838</v>
      </c>
      <c r="AS36" s="66">
        <f t="shared" si="59"/>
        <v>1026507</v>
      </c>
      <c r="AT36" s="60">
        <v>1218610</v>
      </c>
      <c r="AU36" s="23">
        <f t="shared" si="60"/>
        <v>192103</v>
      </c>
      <c r="AV36" s="67" t="str">
        <f t="shared" si="63"/>
        <v>No</v>
      </c>
      <c r="AW36" s="66">
        <f t="shared" si="32"/>
        <v>0</v>
      </c>
      <c r="AX36" s="68">
        <f t="shared" si="33"/>
        <v>1218610</v>
      </c>
      <c r="AY36" s="69">
        <f t="shared" si="61"/>
        <v>1218610</v>
      </c>
      <c r="AZ36" s="70">
        <f t="shared" si="34"/>
        <v>0</v>
      </c>
      <c r="BA36" s="70"/>
      <c r="BB36" s="70">
        <f t="shared" si="35"/>
        <v>12381.390853167759</v>
      </c>
      <c r="BC36" s="23"/>
      <c r="BE36" s="71">
        <f t="shared" si="36"/>
        <v>-192103</v>
      </c>
      <c r="BF36" s="71">
        <f t="shared" si="37"/>
        <v>-192103</v>
      </c>
      <c r="BG36" s="71">
        <f t="shared" si="38"/>
        <v>-192103</v>
      </c>
      <c r="BH36" s="71">
        <f t="shared" si="39"/>
        <v>-164651.4813000001</v>
      </c>
      <c r="BI36" s="71">
        <f t="shared" si="40"/>
        <v>-137204.07936729002</v>
      </c>
      <c r="BJ36" s="71">
        <f t="shared" si="41"/>
        <v>-109763.26349383197</v>
      </c>
      <c r="BK36" s="71">
        <f t="shared" si="15"/>
        <v>-82322.447620373918</v>
      </c>
      <c r="BL36" s="71">
        <f t="shared" si="15"/>
        <v>-54884.375828503398</v>
      </c>
      <c r="BM36" s="71">
        <f t="shared" si="15"/>
        <v>-27442.187914251816</v>
      </c>
      <c r="BN36" s="71"/>
      <c r="BP36" s="71">
        <f t="shared" si="42"/>
        <v>0</v>
      </c>
      <c r="BQ36" s="71">
        <f t="shared" si="43"/>
        <v>0</v>
      </c>
      <c r="BR36" s="71">
        <f t="shared" si="44"/>
        <v>-27451.518700000001</v>
      </c>
      <c r="BS36" s="71">
        <f t="shared" si="45"/>
        <v>-27447.401932710014</v>
      </c>
      <c r="BT36" s="71">
        <f t="shared" si="46"/>
        <v>-27440.815873458007</v>
      </c>
      <c r="BU36" s="71">
        <f t="shared" si="47"/>
        <v>-27440.815873457992</v>
      </c>
      <c r="BV36" s="71">
        <f t="shared" si="48"/>
        <v>-27438.071791870625</v>
      </c>
      <c r="BW36" s="71">
        <f t="shared" si="48"/>
        <v>-27442.187914251699</v>
      </c>
      <c r="BX36" s="71">
        <f t="shared" si="48"/>
        <v>-27442.187914251816</v>
      </c>
      <c r="BZ36" s="71">
        <f t="shared" si="49"/>
        <v>1218610</v>
      </c>
      <c r="CA36" s="71">
        <f t="shared" si="50"/>
        <v>1218610</v>
      </c>
      <c r="CB36" s="71">
        <f t="shared" si="51"/>
        <v>1191158.4813000001</v>
      </c>
      <c r="CC36" s="71">
        <f t="shared" si="52"/>
        <v>1163711.07936729</v>
      </c>
      <c r="CD36" s="71">
        <f t="shared" si="53"/>
        <v>1136270.263493832</v>
      </c>
      <c r="CE36" s="71">
        <f t="shared" si="54"/>
        <v>1108829.4476203739</v>
      </c>
      <c r="CF36" s="71">
        <f t="shared" si="55"/>
        <v>1081391.3758285034</v>
      </c>
      <c r="CG36" s="71">
        <f t="shared" si="55"/>
        <v>1053949.1879142518</v>
      </c>
      <c r="CH36" s="71">
        <f t="shared" si="55"/>
        <v>1026507</v>
      </c>
      <c r="CI36" s="71"/>
      <c r="CJ36" s="71">
        <f t="shared" si="56"/>
        <v>1218610</v>
      </c>
      <c r="CK36" s="71">
        <f t="shared" ref="CK36:CR36" si="70">IF(OR($C36=1,$B36=1),MAX(CA36,CJ36,$AR36),CA36)</f>
        <v>1218610</v>
      </c>
      <c r="CL36" s="71">
        <f t="shared" si="70"/>
        <v>1191158.4813000001</v>
      </c>
      <c r="CM36" s="71">
        <f t="shared" si="70"/>
        <v>1163711.07936729</v>
      </c>
      <c r="CN36" s="71">
        <f t="shared" si="70"/>
        <v>1136270.263493832</v>
      </c>
      <c r="CO36" s="71">
        <f t="shared" si="70"/>
        <v>1108829.4476203739</v>
      </c>
      <c r="CP36" s="71">
        <f t="shared" si="70"/>
        <v>1081391.3758285034</v>
      </c>
      <c r="CQ36" s="71">
        <f t="shared" si="70"/>
        <v>1053949.1879142518</v>
      </c>
      <c r="CR36" s="71">
        <f t="shared" si="70"/>
        <v>1026507</v>
      </c>
    </row>
    <row r="37" spans="1:96" x14ac:dyDescent="0.2">
      <c r="A37" s="6" t="s">
        <v>184</v>
      </c>
      <c r="B37" s="6"/>
      <c r="C37" s="37">
        <v>1</v>
      </c>
      <c r="D37" s="37">
        <v>1</v>
      </c>
      <c r="E37" s="37"/>
      <c r="F37" s="2">
        <v>6</v>
      </c>
      <c r="G37">
        <v>27</v>
      </c>
      <c r="H37" s="6">
        <v>11</v>
      </c>
      <c r="I37" s="2" t="s">
        <v>185</v>
      </c>
      <c r="J37" s="57"/>
      <c r="K37" s="58">
        <v>2273.58</v>
      </c>
      <c r="L37" s="73"/>
      <c r="M37" s="60">
        <v>1222</v>
      </c>
      <c r="N37" s="61">
        <f t="shared" si="19"/>
        <v>366.6</v>
      </c>
      <c r="O37" s="61">
        <f t="shared" si="20"/>
        <v>1364.15</v>
      </c>
      <c r="P37" s="61">
        <f t="shared" si="21"/>
        <v>0</v>
      </c>
      <c r="Q37" s="61">
        <f t="shared" si="22"/>
        <v>0</v>
      </c>
      <c r="R37" s="62">
        <f t="shared" si="23"/>
        <v>0.54</v>
      </c>
      <c r="S37" s="62">
        <f t="shared" si="7"/>
        <v>0</v>
      </c>
      <c r="T37" s="61">
        <f t="shared" si="8"/>
        <v>0</v>
      </c>
      <c r="U37" s="61">
        <f t="shared" si="24"/>
        <v>0</v>
      </c>
      <c r="V37" s="60">
        <v>98</v>
      </c>
      <c r="W37" s="61">
        <f t="shared" si="25"/>
        <v>24.5</v>
      </c>
      <c r="X37" s="24">
        <f t="shared" si="26"/>
        <v>366.6</v>
      </c>
      <c r="Y37" s="11">
        <f t="shared" si="27"/>
        <v>2664.68</v>
      </c>
      <c r="Z37" s="58">
        <v>4359819492.6700001</v>
      </c>
      <c r="AA37" s="60">
        <v>21560</v>
      </c>
      <c r="AB37" s="24">
        <f t="shared" si="9"/>
        <v>202217.97</v>
      </c>
      <c r="AC37" s="10">
        <f t="shared" si="10"/>
        <v>0.78833699999999995</v>
      </c>
      <c r="AD37" s="60">
        <v>90061</v>
      </c>
      <c r="AE37" s="10">
        <f t="shared" si="11"/>
        <v>0.65292399999999995</v>
      </c>
      <c r="AF37" s="10">
        <f t="shared" si="58"/>
        <v>0.25228699999999998</v>
      </c>
      <c r="AG37" s="63">
        <f t="shared" si="12"/>
        <v>0.25228699999999998</v>
      </c>
      <c r="AH37" s="64">
        <f t="shared" si="13"/>
        <v>0</v>
      </c>
      <c r="AI37" s="65">
        <f t="shared" si="28"/>
        <v>0.25228699999999998</v>
      </c>
      <c r="AJ37" s="60">
        <v>0</v>
      </c>
      <c r="AK37">
        <v>0</v>
      </c>
      <c r="AL37" s="23">
        <f t="shared" si="29"/>
        <v>0</v>
      </c>
      <c r="AM37" s="60">
        <v>0</v>
      </c>
      <c r="AN37">
        <v>0</v>
      </c>
      <c r="AO37" s="23">
        <f t="shared" si="30"/>
        <v>0</v>
      </c>
      <c r="AP37" s="23">
        <f t="shared" si="14"/>
        <v>7747844</v>
      </c>
      <c r="AQ37" s="23">
        <f t="shared" si="31"/>
        <v>7747844</v>
      </c>
      <c r="AR37" s="66">
        <v>6160837</v>
      </c>
      <c r="AS37" s="66">
        <f t="shared" si="59"/>
        <v>8047852</v>
      </c>
      <c r="AT37" s="60">
        <v>8047852</v>
      </c>
      <c r="AU37" s="23">
        <f>ABS(AQ37-AT37)</f>
        <v>300008</v>
      </c>
      <c r="AV37" s="67" t="str">
        <f t="shared" si="63"/>
        <v>No</v>
      </c>
      <c r="AW37" s="66">
        <f t="shared" si="32"/>
        <v>0</v>
      </c>
      <c r="AX37" s="68">
        <f t="shared" si="33"/>
        <v>8047852</v>
      </c>
      <c r="AY37" s="69">
        <f t="shared" si="61"/>
        <v>8047852</v>
      </c>
      <c r="AZ37" s="70">
        <f t="shared" si="34"/>
        <v>0</v>
      </c>
      <c r="BA37" s="70"/>
      <c r="BB37" s="70">
        <f t="shared" si="35"/>
        <v>13507.524256898811</v>
      </c>
      <c r="BC37" s="23"/>
      <c r="BE37" s="71">
        <f t="shared" si="36"/>
        <v>-300008</v>
      </c>
      <c r="BF37" s="71">
        <f t="shared" si="37"/>
        <v>-300008</v>
      </c>
      <c r="BG37" s="71">
        <f t="shared" si="38"/>
        <v>-300008</v>
      </c>
      <c r="BH37" s="71">
        <f t="shared" si="39"/>
        <v>-300008</v>
      </c>
      <c r="BI37" s="71">
        <f t="shared" si="40"/>
        <v>-300008</v>
      </c>
      <c r="BJ37" s="71">
        <f t="shared" si="41"/>
        <v>-300008</v>
      </c>
      <c r="BK37" s="71">
        <f t="shared" si="15"/>
        <v>-300008</v>
      </c>
      <c r="BL37" s="71">
        <f t="shared" si="15"/>
        <v>-300008</v>
      </c>
      <c r="BM37" s="71">
        <f t="shared" si="15"/>
        <v>-300008</v>
      </c>
      <c r="BN37" s="71"/>
      <c r="BP37" s="71">
        <f t="shared" si="42"/>
        <v>0</v>
      </c>
      <c r="BQ37" s="71">
        <f t="shared" si="43"/>
        <v>0</v>
      </c>
      <c r="BR37" s="71">
        <f t="shared" si="44"/>
        <v>-42871.143199999999</v>
      </c>
      <c r="BS37" s="71">
        <f t="shared" si="45"/>
        <v>-50011.333599999998</v>
      </c>
      <c r="BT37" s="71">
        <f t="shared" si="46"/>
        <v>-60001.600000000006</v>
      </c>
      <c r="BU37" s="71">
        <f t="shared" si="47"/>
        <v>-75002</v>
      </c>
      <c r="BV37" s="71">
        <f t="shared" si="48"/>
        <v>-99992.666400000002</v>
      </c>
      <c r="BW37" s="71">
        <f t="shared" si="48"/>
        <v>-150004</v>
      </c>
      <c r="BX37" s="71">
        <f t="shared" si="48"/>
        <v>-300008</v>
      </c>
      <c r="BZ37" s="71">
        <f t="shared" si="49"/>
        <v>8047852</v>
      </c>
      <c r="CA37" s="71">
        <f t="shared" si="50"/>
        <v>8047852</v>
      </c>
      <c r="CB37" s="71">
        <f t="shared" si="51"/>
        <v>8004980.8568000002</v>
      </c>
      <c r="CC37" s="71">
        <f t="shared" si="52"/>
        <v>7997840.6664000005</v>
      </c>
      <c r="CD37" s="71">
        <f t="shared" si="53"/>
        <v>7987850.4000000004</v>
      </c>
      <c r="CE37" s="71">
        <f t="shared" si="54"/>
        <v>7972850</v>
      </c>
      <c r="CF37" s="71">
        <f t="shared" si="55"/>
        <v>7947859.3335999995</v>
      </c>
      <c r="CG37" s="71">
        <f t="shared" si="55"/>
        <v>7897848</v>
      </c>
      <c r="CH37" s="71">
        <f t="shared" si="55"/>
        <v>7747844</v>
      </c>
      <c r="CI37" s="71"/>
      <c r="CJ37" s="71">
        <f t="shared" si="56"/>
        <v>8047852</v>
      </c>
      <c r="CK37" s="71">
        <f t="shared" ref="CK37:CR37" si="71">IF(OR($C37=1,$B37=1),MAX(CA37,CJ37,$AR37),CA37)</f>
        <v>8047852</v>
      </c>
      <c r="CL37" s="71">
        <f t="shared" si="71"/>
        <v>8047852</v>
      </c>
      <c r="CM37" s="71">
        <f t="shared" si="71"/>
        <v>8047852</v>
      </c>
      <c r="CN37" s="71">
        <f t="shared" si="71"/>
        <v>8047852</v>
      </c>
      <c r="CO37" s="71">
        <f t="shared" si="71"/>
        <v>8047852</v>
      </c>
      <c r="CP37" s="71">
        <f t="shared" si="71"/>
        <v>8047852</v>
      </c>
      <c r="CQ37" s="71">
        <f t="shared" si="71"/>
        <v>8047852</v>
      </c>
      <c r="CR37" s="71">
        <f t="shared" si="71"/>
        <v>8047852</v>
      </c>
    </row>
    <row r="38" spans="1:96" x14ac:dyDescent="0.2">
      <c r="A38" s="6" t="s">
        <v>169</v>
      </c>
      <c r="B38" s="6"/>
      <c r="C38" s="37"/>
      <c r="D38" s="37"/>
      <c r="E38" s="37"/>
      <c r="F38" s="2">
        <v>5</v>
      </c>
      <c r="G38">
        <v>0</v>
      </c>
      <c r="H38" s="6">
        <v>12</v>
      </c>
      <c r="I38" s="2" t="s">
        <v>186</v>
      </c>
      <c r="J38" s="57"/>
      <c r="K38" s="58">
        <v>679.37</v>
      </c>
      <c r="L38" s="59"/>
      <c r="M38" s="60">
        <v>132</v>
      </c>
      <c r="N38" s="61">
        <f t="shared" si="19"/>
        <v>39.6</v>
      </c>
      <c r="O38" s="61">
        <f t="shared" si="20"/>
        <v>407.62</v>
      </c>
      <c r="P38" s="61">
        <f t="shared" si="21"/>
        <v>0</v>
      </c>
      <c r="Q38" s="61">
        <f t="shared" si="22"/>
        <v>0</v>
      </c>
      <c r="R38" s="62">
        <f t="shared" si="23"/>
        <v>0.19</v>
      </c>
      <c r="S38" s="62">
        <f t="shared" si="7"/>
        <v>0</v>
      </c>
      <c r="T38" s="61">
        <f t="shared" si="8"/>
        <v>0</v>
      </c>
      <c r="U38" s="61">
        <f t="shared" si="24"/>
        <v>0</v>
      </c>
      <c r="V38" s="60">
        <v>4</v>
      </c>
      <c r="W38" s="61">
        <f t="shared" si="25"/>
        <v>1</v>
      </c>
      <c r="X38" s="24">
        <f t="shared" si="26"/>
        <v>39.6</v>
      </c>
      <c r="Y38" s="11">
        <f t="shared" si="27"/>
        <v>719.97</v>
      </c>
      <c r="Z38" s="58">
        <v>823575866.66999996</v>
      </c>
      <c r="AA38" s="60">
        <v>4834</v>
      </c>
      <c r="AB38" s="24">
        <f t="shared" si="9"/>
        <v>170371.51</v>
      </c>
      <c r="AC38" s="10">
        <f t="shared" si="10"/>
        <v>0.66418500000000003</v>
      </c>
      <c r="AD38" s="60">
        <v>114948</v>
      </c>
      <c r="AE38" s="10">
        <f t="shared" si="11"/>
        <v>0.83335000000000004</v>
      </c>
      <c r="AF38" s="10">
        <f t="shared" si="58"/>
        <v>0.28506599999999999</v>
      </c>
      <c r="AG38" s="63">
        <f t="shared" si="12"/>
        <v>0.28506599999999999</v>
      </c>
      <c r="AH38" s="64">
        <f t="shared" si="13"/>
        <v>0</v>
      </c>
      <c r="AI38" s="65">
        <f t="shared" si="28"/>
        <v>0.28506599999999999</v>
      </c>
      <c r="AJ38" s="60">
        <v>0</v>
      </c>
      <c r="AK38">
        <v>0</v>
      </c>
      <c r="AL38" s="23">
        <f t="shared" si="29"/>
        <v>0</v>
      </c>
      <c r="AM38" s="60">
        <v>0</v>
      </c>
      <c r="AN38">
        <v>0</v>
      </c>
      <c r="AO38" s="23">
        <f t="shared" si="30"/>
        <v>0</v>
      </c>
      <c r="AP38" s="23">
        <f t="shared" si="14"/>
        <v>2365379</v>
      </c>
      <c r="AQ38" s="23">
        <f t="shared" si="31"/>
        <v>2365379</v>
      </c>
      <c r="AR38" s="66">
        <v>2983350</v>
      </c>
      <c r="AS38" s="66">
        <f t="shared" si="59"/>
        <v>2365379</v>
      </c>
      <c r="AT38" s="60">
        <v>2683216</v>
      </c>
      <c r="AU38" s="23">
        <f t="shared" si="60"/>
        <v>317837</v>
      </c>
      <c r="AV38" s="67" t="str">
        <f t="shared" si="63"/>
        <v>No</v>
      </c>
      <c r="AW38" s="66">
        <f t="shared" si="32"/>
        <v>0</v>
      </c>
      <c r="AX38" s="68">
        <f t="shared" si="33"/>
        <v>2683216</v>
      </c>
      <c r="AY38" s="69">
        <f t="shared" si="61"/>
        <v>2683216</v>
      </c>
      <c r="AZ38" s="70">
        <f t="shared" si="34"/>
        <v>0</v>
      </c>
      <c r="BA38" s="70"/>
      <c r="BB38" s="70">
        <f t="shared" si="35"/>
        <v>12213.748399252248</v>
      </c>
      <c r="BC38" s="23"/>
      <c r="BE38" s="71">
        <f t="shared" si="36"/>
        <v>-317837</v>
      </c>
      <c r="BF38" s="71">
        <f t="shared" si="37"/>
        <v>-317837</v>
      </c>
      <c r="BG38" s="71">
        <f t="shared" si="38"/>
        <v>-317837</v>
      </c>
      <c r="BH38" s="71">
        <f t="shared" si="39"/>
        <v>-272418.09269999992</v>
      </c>
      <c r="BI38" s="71">
        <f t="shared" si="40"/>
        <v>-227005.99664690997</v>
      </c>
      <c r="BJ38" s="71">
        <f t="shared" si="41"/>
        <v>-181604.79731752817</v>
      </c>
      <c r="BK38" s="71">
        <f t="shared" si="15"/>
        <v>-136203.59798814636</v>
      </c>
      <c r="BL38" s="71">
        <f t="shared" si="15"/>
        <v>-90806.938778697047</v>
      </c>
      <c r="BM38" s="71">
        <f t="shared" si="15"/>
        <v>-45403.469389348291</v>
      </c>
      <c r="BN38" s="71"/>
      <c r="BP38" s="71">
        <f t="shared" si="42"/>
        <v>0</v>
      </c>
      <c r="BQ38" s="71">
        <f t="shared" si="43"/>
        <v>0</v>
      </c>
      <c r="BR38" s="71">
        <f t="shared" si="44"/>
        <v>-45418.907299999999</v>
      </c>
      <c r="BS38" s="71">
        <f t="shared" si="45"/>
        <v>-45412.096053089983</v>
      </c>
      <c r="BT38" s="71">
        <f t="shared" si="46"/>
        <v>-45401.199329381998</v>
      </c>
      <c r="BU38" s="71">
        <f t="shared" si="47"/>
        <v>-45401.199329382041</v>
      </c>
      <c r="BV38" s="71">
        <f t="shared" si="48"/>
        <v>-45396.659209449179</v>
      </c>
      <c r="BW38" s="71">
        <f t="shared" si="48"/>
        <v>-45403.469389348524</v>
      </c>
      <c r="BX38" s="71">
        <f t="shared" si="48"/>
        <v>-45403.469389348291</v>
      </c>
      <c r="BZ38" s="71">
        <f t="shared" si="49"/>
        <v>2683216</v>
      </c>
      <c r="CA38" s="71">
        <f t="shared" si="50"/>
        <v>2683216</v>
      </c>
      <c r="CB38" s="71">
        <f t="shared" si="51"/>
        <v>2637797.0926999999</v>
      </c>
      <c r="CC38" s="71">
        <f t="shared" si="52"/>
        <v>2592384.99664691</v>
      </c>
      <c r="CD38" s="71">
        <f t="shared" si="53"/>
        <v>2546983.7973175282</v>
      </c>
      <c r="CE38" s="71">
        <f t="shared" si="54"/>
        <v>2501582.5979881464</v>
      </c>
      <c r="CF38" s="71">
        <f t="shared" si="55"/>
        <v>2456185.938778697</v>
      </c>
      <c r="CG38" s="71">
        <f t="shared" si="55"/>
        <v>2410782.4693893483</v>
      </c>
      <c r="CH38" s="71">
        <f t="shared" si="55"/>
        <v>2365379</v>
      </c>
      <c r="CI38" s="71"/>
      <c r="CJ38" s="71">
        <f t="shared" si="56"/>
        <v>2683216</v>
      </c>
      <c r="CK38" s="71">
        <f t="shared" ref="CK38:CR38" si="72">IF(OR($C38=1,$B38=1),MAX(CA38,CJ38,$AR38),CA38)</f>
        <v>2683216</v>
      </c>
      <c r="CL38" s="71">
        <f t="shared" si="72"/>
        <v>2637797.0926999999</v>
      </c>
      <c r="CM38" s="71">
        <f t="shared" si="72"/>
        <v>2592384.99664691</v>
      </c>
      <c r="CN38" s="71">
        <f t="shared" si="72"/>
        <v>2546983.7973175282</v>
      </c>
      <c r="CO38" s="71">
        <f t="shared" si="72"/>
        <v>2501582.5979881464</v>
      </c>
      <c r="CP38" s="71">
        <f t="shared" si="72"/>
        <v>2456185.938778697</v>
      </c>
      <c r="CQ38" s="71">
        <f t="shared" si="72"/>
        <v>2410782.4693893483</v>
      </c>
      <c r="CR38" s="71">
        <f t="shared" si="72"/>
        <v>2365379</v>
      </c>
    </row>
    <row r="39" spans="1:96" x14ac:dyDescent="0.2">
      <c r="A39" s="6" t="s">
        <v>173</v>
      </c>
      <c r="B39" s="6"/>
      <c r="C39" s="37"/>
      <c r="D39" s="37"/>
      <c r="E39" s="37"/>
      <c r="F39" s="2">
        <v>7</v>
      </c>
      <c r="G39">
        <v>0</v>
      </c>
      <c r="H39" s="6">
        <v>13</v>
      </c>
      <c r="I39" s="2" t="s">
        <v>187</v>
      </c>
      <c r="J39" s="57"/>
      <c r="K39" s="58">
        <v>254.33</v>
      </c>
      <c r="L39" s="59"/>
      <c r="M39" s="60">
        <v>83</v>
      </c>
      <c r="N39" s="61">
        <f t="shared" si="19"/>
        <v>24.9</v>
      </c>
      <c r="O39" s="61">
        <f t="shared" si="20"/>
        <v>152.6</v>
      </c>
      <c r="P39" s="61">
        <f t="shared" si="21"/>
        <v>0</v>
      </c>
      <c r="Q39" s="61">
        <f t="shared" si="22"/>
        <v>0</v>
      </c>
      <c r="R39" s="62">
        <f t="shared" si="23"/>
        <v>0.33</v>
      </c>
      <c r="S39" s="62">
        <f t="shared" si="7"/>
        <v>0</v>
      </c>
      <c r="T39" s="61">
        <f t="shared" si="8"/>
        <v>0</v>
      </c>
      <c r="U39" s="61">
        <f t="shared" si="24"/>
        <v>0</v>
      </c>
      <c r="V39" s="60">
        <v>3</v>
      </c>
      <c r="W39" s="61">
        <f t="shared" si="25"/>
        <v>0.75</v>
      </c>
      <c r="X39" s="24">
        <f t="shared" si="26"/>
        <v>24.9</v>
      </c>
      <c r="Y39" s="11">
        <f t="shared" si="27"/>
        <v>279.98</v>
      </c>
      <c r="Z39" s="58">
        <v>484392984.32999998</v>
      </c>
      <c r="AA39" s="60">
        <v>2420</v>
      </c>
      <c r="AB39" s="24">
        <f t="shared" si="9"/>
        <v>200162.39</v>
      </c>
      <c r="AC39" s="10">
        <f t="shared" si="10"/>
        <v>0.78032299999999999</v>
      </c>
      <c r="AD39" s="60">
        <v>102440</v>
      </c>
      <c r="AE39" s="10">
        <f t="shared" si="11"/>
        <v>0.74266900000000002</v>
      </c>
      <c r="AF39" s="10">
        <f t="shared" si="58"/>
        <v>0.23097300000000001</v>
      </c>
      <c r="AG39" s="63">
        <f t="shared" si="12"/>
        <v>0.23097300000000001</v>
      </c>
      <c r="AH39" s="64">
        <f t="shared" si="13"/>
        <v>0</v>
      </c>
      <c r="AI39" s="65">
        <f t="shared" si="28"/>
        <v>0.23097300000000001</v>
      </c>
      <c r="AJ39" s="60">
        <v>0</v>
      </c>
      <c r="AK39">
        <v>0</v>
      </c>
      <c r="AL39" s="23">
        <f t="shared" si="29"/>
        <v>0</v>
      </c>
      <c r="AM39" s="60">
        <v>42</v>
      </c>
      <c r="AN39">
        <v>4</v>
      </c>
      <c r="AO39" s="23">
        <f t="shared" si="30"/>
        <v>16800</v>
      </c>
      <c r="AP39" s="23">
        <f t="shared" si="14"/>
        <v>745297</v>
      </c>
      <c r="AQ39" s="23">
        <f t="shared" si="31"/>
        <v>762097</v>
      </c>
      <c r="AR39" s="66">
        <v>1223830</v>
      </c>
      <c r="AS39" s="66">
        <f t="shared" si="59"/>
        <v>762097</v>
      </c>
      <c r="AT39" s="60">
        <v>1190095</v>
      </c>
      <c r="AU39" s="23">
        <f t="shared" si="60"/>
        <v>427998</v>
      </c>
      <c r="AV39" s="67" t="str">
        <f t="shared" si="63"/>
        <v>No</v>
      </c>
      <c r="AW39" s="66">
        <f t="shared" si="32"/>
        <v>0</v>
      </c>
      <c r="AX39" s="68">
        <f t="shared" si="33"/>
        <v>1190095</v>
      </c>
      <c r="AY39" s="69">
        <f t="shared" si="61"/>
        <v>1190095</v>
      </c>
      <c r="AZ39" s="70">
        <f t="shared" si="34"/>
        <v>0</v>
      </c>
      <c r="BA39" s="70"/>
      <c r="BB39" s="70">
        <f t="shared" si="35"/>
        <v>12687.333385758659</v>
      </c>
      <c r="BC39" s="23"/>
      <c r="BE39" s="71">
        <f t="shared" si="36"/>
        <v>-427998</v>
      </c>
      <c r="BF39" s="71">
        <f t="shared" si="37"/>
        <v>-427998</v>
      </c>
      <c r="BG39" s="71">
        <f t="shared" si="38"/>
        <v>-427998</v>
      </c>
      <c r="BH39" s="71">
        <f t="shared" si="39"/>
        <v>-366837.0858</v>
      </c>
      <c r="BI39" s="71">
        <f t="shared" si="40"/>
        <v>-305685.34359713993</v>
      </c>
      <c r="BJ39" s="71">
        <f t="shared" si="41"/>
        <v>-244548.2748777119</v>
      </c>
      <c r="BK39" s="71">
        <f t="shared" si="15"/>
        <v>-183411.20615828387</v>
      </c>
      <c r="BL39" s="71">
        <f t="shared" si="15"/>
        <v>-122280.25114572782</v>
      </c>
      <c r="BM39" s="71">
        <f t="shared" si="15"/>
        <v>-61140.125572863966</v>
      </c>
      <c r="BN39" s="71"/>
      <c r="BP39" s="71">
        <f t="shared" si="42"/>
        <v>0</v>
      </c>
      <c r="BQ39" s="71">
        <f t="shared" si="43"/>
        <v>0</v>
      </c>
      <c r="BR39" s="71">
        <f t="shared" si="44"/>
        <v>-61160.914199999999</v>
      </c>
      <c r="BS39" s="71">
        <f t="shared" si="45"/>
        <v>-61151.742202859998</v>
      </c>
      <c r="BT39" s="71">
        <f t="shared" si="46"/>
        <v>-61137.068719427989</v>
      </c>
      <c r="BU39" s="71">
        <f t="shared" si="47"/>
        <v>-61137.068719427974</v>
      </c>
      <c r="BV39" s="71">
        <f t="shared" si="48"/>
        <v>-61130.955012556013</v>
      </c>
      <c r="BW39" s="71">
        <f t="shared" si="48"/>
        <v>-61140.125572863908</v>
      </c>
      <c r="BX39" s="71">
        <f t="shared" si="48"/>
        <v>-61140.125572863966</v>
      </c>
      <c r="BZ39" s="71">
        <f t="shared" si="49"/>
        <v>1190095</v>
      </c>
      <c r="CA39" s="71">
        <f t="shared" si="50"/>
        <v>1190095</v>
      </c>
      <c r="CB39" s="71">
        <f t="shared" si="51"/>
        <v>1128934.0858</v>
      </c>
      <c r="CC39" s="71">
        <f t="shared" si="52"/>
        <v>1067782.3435971399</v>
      </c>
      <c r="CD39" s="71">
        <f t="shared" si="53"/>
        <v>1006645.2748777119</v>
      </c>
      <c r="CE39" s="71">
        <f t="shared" si="54"/>
        <v>945508.20615828387</v>
      </c>
      <c r="CF39" s="71">
        <f t="shared" si="55"/>
        <v>884377.25114572782</v>
      </c>
      <c r="CG39" s="71">
        <f t="shared" si="55"/>
        <v>823237.12557286397</v>
      </c>
      <c r="CH39" s="71">
        <f t="shared" si="55"/>
        <v>762097</v>
      </c>
      <c r="CI39" s="71"/>
      <c r="CJ39" s="71">
        <f t="shared" si="56"/>
        <v>1190095</v>
      </c>
      <c r="CK39" s="71">
        <f t="shared" ref="CK39:CR39" si="73">IF(OR($C39=1,$B39=1),MAX(CA39,CJ39,$AR39),CA39)</f>
        <v>1190095</v>
      </c>
      <c r="CL39" s="71">
        <f t="shared" si="73"/>
        <v>1128934.0858</v>
      </c>
      <c r="CM39" s="71">
        <f t="shared" si="73"/>
        <v>1067782.3435971399</v>
      </c>
      <c r="CN39" s="71">
        <f t="shared" si="73"/>
        <v>1006645.2748777119</v>
      </c>
      <c r="CO39" s="71">
        <f t="shared" si="73"/>
        <v>945508.20615828387</v>
      </c>
      <c r="CP39" s="71">
        <f t="shared" si="73"/>
        <v>884377.25114572782</v>
      </c>
      <c r="CQ39" s="71">
        <f t="shared" si="73"/>
        <v>823237.12557286397</v>
      </c>
      <c r="CR39" s="71">
        <f t="shared" si="73"/>
        <v>762097</v>
      </c>
    </row>
    <row r="40" spans="1:96" x14ac:dyDescent="0.2">
      <c r="A40" s="6" t="s">
        <v>179</v>
      </c>
      <c r="B40" s="6"/>
      <c r="C40" s="37"/>
      <c r="D40" s="37"/>
      <c r="E40" s="37"/>
      <c r="F40" s="2">
        <v>4</v>
      </c>
      <c r="G40">
        <v>0</v>
      </c>
      <c r="H40" s="6">
        <v>14</v>
      </c>
      <c r="I40" s="2" t="s">
        <v>188</v>
      </c>
      <c r="J40" s="57"/>
      <c r="K40" s="58">
        <v>2591.44</v>
      </c>
      <c r="L40" s="59"/>
      <c r="M40" s="60">
        <v>940</v>
      </c>
      <c r="N40" s="61">
        <f t="shared" si="19"/>
        <v>282</v>
      </c>
      <c r="O40" s="61">
        <f t="shared" si="20"/>
        <v>1554.86</v>
      </c>
      <c r="P40" s="61">
        <f t="shared" si="21"/>
        <v>0</v>
      </c>
      <c r="Q40" s="61">
        <f t="shared" si="22"/>
        <v>0</v>
      </c>
      <c r="R40" s="62">
        <f t="shared" si="23"/>
        <v>0.36</v>
      </c>
      <c r="S40" s="62">
        <f t="shared" si="7"/>
        <v>0</v>
      </c>
      <c r="T40" s="61">
        <f t="shared" si="8"/>
        <v>0</v>
      </c>
      <c r="U40" s="61">
        <f t="shared" si="24"/>
        <v>0</v>
      </c>
      <c r="V40" s="60">
        <v>191</v>
      </c>
      <c r="W40" s="61">
        <f t="shared" si="25"/>
        <v>47.75</v>
      </c>
      <c r="X40" s="24">
        <f t="shared" si="26"/>
        <v>282</v>
      </c>
      <c r="Y40" s="11">
        <f t="shared" si="27"/>
        <v>2921.19</v>
      </c>
      <c r="Z40" s="58">
        <v>7314429914.6700001</v>
      </c>
      <c r="AA40" s="60">
        <v>28148</v>
      </c>
      <c r="AB40" s="24">
        <f t="shared" si="9"/>
        <v>259856.11</v>
      </c>
      <c r="AC40" s="10">
        <f t="shared" si="10"/>
        <v>1.013036</v>
      </c>
      <c r="AD40" s="60">
        <v>94750</v>
      </c>
      <c r="AE40" s="10">
        <f t="shared" si="11"/>
        <v>0.68691800000000003</v>
      </c>
      <c r="AF40" s="10">
        <f t="shared" si="58"/>
        <v>8.4798999999999999E-2</v>
      </c>
      <c r="AG40" s="63">
        <f t="shared" si="12"/>
        <v>8.4798999999999999E-2</v>
      </c>
      <c r="AH40" s="64">
        <f t="shared" si="13"/>
        <v>0</v>
      </c>
      <c r="AI40" s="65">
        <f t="shared" si="28"/>
        <v>8.4798999999999999E-2</v>
      </c>
      <c r="AJ40" s="60">
        <v>0</v>
      </c>
      <c r="AK40">
        <v>0</v>
      </c>
      <c r="AL40" s="23">
        <f t="shared" si="29"/>
        <v>0</v>
      </c>
      <c r="AM40" s="60">
        <v>0</v>
      </c>
      <c r="AN40">
        <v>0</v>
      </c>
      <c r="AO40" s="23">
        <f t="shared" si="30"/>
        <v>0</v>
      </c>
      <c r="AP40" s="23">
        <f t="shared" si="14"/>
        <v>2854904</v>
      </c>
      <c r="AQ40" s="23">
        <f t="shared" si="31"/>
        <v>2854904</v>
      </c>
      <c r="AR40" s="66">
        <v>2211848</v>
      </c>
      <c r="AS40" s="66">
        <f t="shared" si="59"/>
        <v>2854904</v>
      </c>
      <c r="AT40" s="60">
        <v>3772866</v>
      </c>
      <c r="AU40" s="23">
        <f t="shared" si="60"/>
        <v>917962</v>
      </c>
      <c r="AV40" s="67" t="str">
        <f t="shared" si="63"/>
        <v>No</v>
      </c>
      <c r="AW40" s="66">
        <f t="shared" si="32"/>
        <v>0</v>
      </c>
      <c r="AX40" s="68">
        <f t="shared" si="33"/>
        <v>3772866</v>
      </c>
      <c r="AY40" s="69">
        <f t="shared" si="61"/>
        <v>3772866</v>
      </c>
      <c r="AZ40" s="70">
        <f t="shared" si="34"/>
        <v>0</v>
      </c>
      <c r="BA40" s="70"/>
      <c r="BB40" s="70">
        <f t="shared" si="35"/>
        <v>12991.508485629611</v>
      </c>
      <c r="BC40" s="23"/>
      <c r="BE40" s="71">
        <f t="shared" si="36"/>
        <v>-917962</v>
      </c>
      <c r="BF40" s="71">
        <f t="shared" si="37"/>
        <v>-917962</v>
      </c>
      <c r="BG40" s="71">
        <f t="shared" si="38"/>
        <v>-917962</v>
      </c>
      <c r="BH40" s="71">
        <f t="shared" si="39"/>
        <v>-786785.23020000011</v>
      </c>
      <c r="BI40" s="71">
        <f t="shared" si="40"/>
        <v>-655628.13232565997</v>
      </c>
      <c r="BJ40" s="71">
        <f t="shared" si="41"/>
        <v>-524502.50586052798</v>
      </c>
      <c r="BK40" s="71">
        <f t="shared" si="15"/>
        <v>-393376.87939539598</v>
      </c>
      <c r="BL40" s="71">
        <f t="shared" si="15"/>
        <v>-262264.36549291061</v>
      </c>
      <c r="BM40" s="71">
        <f t="shared" si="15"/>
        <v>-131132.18274645507</v>
      </c>
      <c r="BN40" s="71"/>
      <c r="BP40" s="71">
        <f t="shared" si="42"/>
        <v>0</v>
      </c>
      <c r="BQ40" s="71">
        <f t="shared" si="43"/>
        <v>0</v>
      </c>
      <c r="BR40" s="71">
        <f t="shared" si="44"/>
        <v>-131176.76980000001</v>
      </c>
      <c r="BS40" s="71">
        <f t="shared" si="45"/>
        <v>-131157.09787434002</v>
      </c>
      <c r="BT40" s="71">
        <f t="shared" si="46"/>
        <v>-131125.62646513199</v>
      </c>
      <c r="BU40" s="71">
        <f t="shared" si="47"/>
        <v>-131125.62646513199</v>
      </c>
      <c r="BV40" s="71">
        <f t="shared" si="48"/>
        <v>-131112.51390248549</v>
      </c>
      <c r="BW40" s="71">
        <f t="shared" si="48"/>
        <v>-131132.18274645531</v>
      </c>
      <c r="BX40" s="71">
        <f t="shared" si="48"/>
        <v>-131132.18274645507</v>
      </c>
      <c r="BZ40" s="71">
        <f t="shared" si="49"/>
        <v>3772866</v>
      </c>
      <c r="CA40" s="71">
        <f t="shared" si="50"/>
        <v>3772866</v>
      </c>
      <c r="CB40" s="71">
        <f t="shared" si="51"/>
        <v>3641689.2302000001</v>
      </c>
      <c r="CC40" s="71">
        <f t="shared" si="52"/>
        <v>3510532.13232566</v>
      </c>
      <c r="CD40" s="71">
        <f t="shared" si="53"/>
        <v>3379406.505860528</v>
      </c>
      <c r="CE40" s="71">
        <f t="shared" si="54"/>
        <v>3248280.879395396</v>
      </c>
      <c r="CF40" s="71">
        <f t="shared" si="55"/>
        <v>3117168.3654929106</v>
      </c>
      <c r="CG40" s="71">
        <f t="shared" si="55"/>
        <v>2986036.1827464551</v>
      </c>
      <c r="CH40" s="71">
        <f t="shared" si="55"/>
        <v>2854904</v>
      </c>
      <c r="CI40" s="71"/>
      <c r="CJ40" s="71">
        <f t="shared" si="56"/>
        <v>3772866</v>
      </c>
      <c r="CK40" s="71">
        <f t="shared" ref="CK40:CR40" si="74">IF(OR($C40=1,$B40=1),MAX(CA40,CJ40,$AR40),CA40)</f>
        <v>3772866</v>
      </c>
      <c r="CL40" s="71">
        <f t="shared" si="74"/>
        <v>3641689.2302000001</v>
      </c>
      <c r="CM40" s="71">
        <f t="shared" si="74"/>
        <v>3510532.13232566</v>
      </c>
      <c r="CN40" s="71">
        <f t="shared" si="74"/>
        <v>3379406.505860528</v>
      </c>
      <c r="CO40" s="71">
        <f t="shared" si="74"/>
        <v>3248280.879395396</v>
      </c>
      <c r="CP40" s="71">
        <f t="shared" si="74"/>
        <v>3117168.3654929106</v>
      </c>
      <c r="CQ40" s="71">
        <f t="shared" si="74"/>
        <v>2986036.1827464551</v>
      </c>
      <c r="CR40" s="71">
        <f t="shared" si="74"/>
        <v>2854904</v>
      </c>
    </row>
    <row r="41" spans="1:96" x14ac:dyDescent="0.2">
      <c r="A41" s="6" t="s">
        <v>189</v>
      </c>
      <c r="B41" s="6">
        <v>1</v>
      </c>
      <c r="C41" s="37">
        <v>1</v>
      </c>
      <c r="D41" s="37">
        <v>0</v>
      </c>
      <c r="E41" s="37">
        <v>1</v>
      </c>
      <c r="F41" s="2">
        <v>10</v>
      </c>
      <c r="G41">
        <v>4</v>
      </c>
      <c r="H41" s="6">
        <v>15</v>
      </c>
      <c r="I41" s="2" t="s">
        <v>190</v>
      </c>
      <c r="J41" s="57"/>
      <c r="K41" s="58">
        <v>19751.77</v>
      </c>
      <c r="L41" s="73"/>
      <c r="M41" s="60">
        <v>17254</v>
      </c>
      <c r="N41" s="61">
        <f t="shared" si="19"/>
        <v>5176.2</v>
      </c>
      <c r="O41" s="61">
        <f t="shared" si="20"/>
        <v>11851.06</v>
      </c>
      <c r="P41" s="61">
        <f t="shared" si="21"/>
        <v>5402.9400000000005</v>
      </c>
      <c r="Q41" s="61">
        <f t="shared" si="22"/>
        <v>810.44</v>
      </c>
      <c r="R41" s="62">
        <f t="shared" si="23"/>
        <v>0.87</v>
      </c>
      <c r="S41" s="62">
        <f t="shared" si="7"/>
        <v>0.27</v>
      </c>
      <c r="T41" s="61">
        <f t="shared" si="8"/>
        <v>5332.98</v>
      </c>
      <c r="U41" s="61">
        <f t="shared" si="24"/>
        <v>799.95</v>
      </c>
      <c r="V41" s="60">
        <v>6263</v>
      </c>
      <c r="W41" s="61">
        <f t="shared" si="25"/>
        <v>1565.75</v>
      </c>
      <c r="X41" s="24">
        <f t="shared" si="26"/>
        <v>5176.2</v>
      </c>
      <c r="Y41" s="11">
        <f t="shared" si="27"/>
        <v>27304.16</v>
      </c>
      <c r="Z41" s="58">
        <v>14428521408.33</v>
      </c>
      <c r="AA41" s="60">
        <v>148377</v>
      </c>
      <c r="AB41" s="24">
        <f t="shared" si="9"/>
        <v>97242.3</v>
      </c>
      <c r="AC41" s="10">
        <f t="shared" si="10"/>
        <v>0.37909399999999999</v>
      </c>
      <c r="AD41" s="60">
        <v>54440</v>
      </c>
      <c r="AE41" s="10">
        <f t="shared" si="11"/>
        <v>0.394679</v>
      </c>
      <c r="AF41" s="10">
        <f t="shared" si="58"/>
        <v>0.61623099999999997</v>
      </c>
      <c r="AG41" s="63">
        <f t="shared" si="12"/>
        <v>0.61623099999999997</v>
      </c>
      <c r="AH41" s="64">
        <f t="shared" si="13"/>
        <v>0.06</v>
      </c>
      <c r="AI41" s="65">
        <f t="shared" si="28"/>
        <v>0.67623100000000003</v>
      </c>
      <c r="AJ41" s="60">
        <v>0</v>
      </c>
      <c r="AK41">
        <v>0</v>
      </c>
      <c r="AL41" s="23">
        <f t="shared" si="29"/>
        <v>0</v>
      </c>
      <c r="AM41" s="60">
        <v>0</v>
      </c>
      <c r="AN41">
        <v>0</v>
      </c>
      <c r="AO41" s="23">
        <f t="shared" si="30"/>
        <v>0</v>
      </c>
      <c r="AP41" s="23">
        <f t="shared" si="14"/>
        <v>212796671</v>
      </c>
      <c r="AQ41" s="23">
        <f t="shared" si="31"/>
        <v>212796671</v>
      </c>
      <c r="AR41" s="66">
        <v>181105390</v>
      </c>
      <c r="AS41" s="66">
        <f t="shared" si="59"/>
        <v>212796671</v>
      </c>
      <c r="AT41" s="60">
        <v>201710496</v>
      </c>
      <c r="AU41" s="23">
        <f t="shared" si="60"/>
        <v>11086175</v>
      </c>
      <c r="AV41" s="67" t="str">
        <f t="shared" si="63"/>
        <v>Yes</v>
      </c>
      <c r="AW41" s="66">
        <f t="shared" si="32"/>
        <v>11086175</v>
      </c>
      <c r="AX41" s="68">
        <f t="shared" si="33"/>
        <v>212796671</v>
      </c>
      <c r="AY41" s="69">
        <f t="shared" si="61"/>
        <v>212796671</v>
      </c>
      <c r="AZ41" s="70">
        <f t="shared" si="34"/>
        <v>11086175</v>
      </c>
      <c r="BA41" s="70"/>
      <c r="BB41" s="70">
        <f t="shared" si="35"/>
        <v>15931.759229679163</v>
      </c>
      <c r="BC41" s="23"/>
      <c r="BE41" s="71">
        <f t="shared" si="36"/>
        <v>11086175</v>
      </c>
      <c r="BF41" s="71">
        <f t="shared" si="37"/>
        <v>0</v>
      </c>
      <c r="BG41" s="71">
        <f t="shared" si="38"/>
        <v>0</v>
      </c>
      <c r="BH41" s="71">
        <f t="shared" si="39"/>
        <v>0</v>
      </c>
      <c r="BI41" s="71">
        <f t="shared" si="40"/>
        <v>0</v>
      </c>
      <c r="BJ41" s="71">
        <f t="shared" si="41"/>
        <v>0</v>
      </c>
      <c r="BK41" s="71">
        <f t="shared" si="15"/>
        <v>0</v>
      </c>
      <c r="BL41" s="71">
        <f t="shared" si="15"/>
        <v>0</v>
      </c>
      <c r="BM41" s="71">
        <f t="shared" si="15"/>
        <v>0</v>
      </c>
      <c r="BN41" s="71"/>
      <c r="BP41" s="71">
        <f t="shared" si="42"/>
        <v>11086175</v>
      </c>
      <c r="BQ41" s="71">
        <f t="shared" si="43"/>
        <v>0</v>
      </c>
      <c r="BR41" s="71">
        <f t="shared" si="44"/>
        <v>0</v>
      </c>
      <c r="BS41" s="71">
        <f t="shared" si="45"/>
        <v>0</v>
      </c>
      <c r="BT41" s="71">
        <f t="shared" si="46"/>
        <v>0</v>
      </c>
      <c r="BU41" s="71">
        <f t="shared" si="47"/>
        <v>0</v>
      </c>
      <c r="BV41" s="71">
        <f t="shared" si="48"/>
        <v>0</v>
      </c>
      <c r="BW41" s="71">
        <f t="shared" si="48"/>
        <v>0</v>
      </c>
      <c r="BX41" s="71">
        <f t="shared" si="48"/>
        <v>0</v>
      </c>
      <c r="BZ41" s="71">
        <f t="shared" si="49"/>
        <v>212796671</v>
      </c>
      <c r="CA41" s="71">
        <f t="shared" si="50"/>
        <v>212796671</v>
      </c>
      <c r="CB41" s="71">
        <f t="shared" si="51"/>
        <v>212796671</v>
      </c>
      <c r="CC41" s="71">
        <f t="shared" si="52"/>
        <v>212796671</v>
      </c>
      <c r="CD41" s="71">
        <f t="shared" si="53"/>
        <v>212796671</v>
      </c>
      <c r="CE41" s="71">
        <f t="shared" si="54"/>
        <v>212796671</v>
      </c>
      <c r="CF41" s="71">
        <f t="shared" si="55"/>
        <v>212796671</v>
      </c>
      <c r="CG41" s="71">
        <f t="shared" si="55"/>
        <v>212796671</v>
      </c>
      <c r="CH41" s="71">
        <f t="shared" si="55"/>
        <v>212796671</v>
      </c>
      <c r="CI41" s="71"/>
      <c r="CJ41" s="71">
        <f t="shared" si="56"/>
        <v>212796671</v>
      </c>
      <c r="CK41" s="71">
        <f t="shared" ref="CK41:CR41" si="75">IF(OR($C41=1,$B41=1),MAX(CA41,CJ41,$AR41),CA41)</f>
        <v>212796671</v>
      </c>
      <c r="CL41" s="71">
        <f t="shared" si="75"/>
        <v>212796671</v>
      </c>
      <c r="CM41" s="71">
        <f t="shared" si="75"/>
        <v>212796671</v>
      </c>
      <c r="CN41" s="71">
        <f t="shared" si="75"/>
        <v>212796671</v>
      </c>
      <c r="CO41" s="71">
        <f t="shared" si="75"/>
        <v>212796671</v>
      </c>
      <c r="CP41" s="71">
        <f t="shared" si="75"/>
        <v>212796671</v>
      </c>
      <c r="CQ41" s="71">
        <f t="shared" si="75"/>
        <v>212796671</v>
      </c>
      <c r="CR41" s="71">
        <f t="shared" si="75"/>
        <v>212796671</v>
      </c>
    </row>
    <row r="42" spans="1:96" x14ac:dyDescent="0.2">
      <c r="A42" s="6" t="s">
        <v>169</v>
      </c>
      <c r="B42" s="6"/>
      <c r="C42" s="37"/>
      <c r="D42" s="37"/>
      <c r="E42" s="37"/>
      <c r="F42" s="2">
        <v>2</v>
      </c>
      <c r="G42">
        <v>0</v>
      </c>
      <c r="H42" s="6">
        <v>16</v>
      </c>
      <c r="I42" s="2" t="s">
        <v>191</v>
      </c>
      <c r="J42" s="57"/>
      <c r="K42" s="58">
        <v>133.88</v>
      </c>
      <c r="L42" s="59"/>
      <c r="M42" s="60">
        <v>19</v>
      </c>
      <c r="N42" s="61">
        <f t="shared" si="19"/>
        <v>5.7</v>
      </c>
      <c r="O42" s="61">
        <f t="shared" si="20"/>
        <v>80.33</v>
      </c>
      <c r="P42" s="61">
        <f t="shared" si="21"/>
        <v>0</v>
      </c>
      <c r="Q42" s="61">
        <f t="shared" si="22"/>
        <v>0</v>
      </c>
      <c r="R42" s="62">
        <f t="shared" si="23"/>
        <v>0.14000000000000001</v>
      </c>
      <c r="S42" s="62">
        <f t="shared" si="7"/>
        <v>0</v>
      </c>
      <c r="T42" s="61">
        <f t="shared" si="8"/>
        <v>0</v>
      </c>
      <c r="U42" s="61">
        <f t="shared" si="24"/>
        <v>0</v>
      </c>
      <c r="V42" s="60">
        <v>1</v>
      </c>
      <c r="W42" s="61">
        <f t="shared" si="25"/>
        <v>0.25</v>
      </c>
      <c r="X42" s="24">
        <f t="shared" si="26"/>
        <v>5.7</v>
      </c>
      <c r="Y42" s="11">
        <f t="shared" si="27"/>
        <v>139.82999999999998</v>
      </c>
      <c r="Z42" s="58">
        <v>694446783</v>
      </c>
      <c r="AA42" s="60">
        <v>1652</v>
      </c>
      <c r="AB42" s="24">
        <f t="shared" si="9"/>
        <v>420367.3</v>
      </c>
      <c r="AC42" s="10">
        <f t="shared" si="10"/>
        <v>1.638781</v>
      </c>
      <c r="AD42" s="60">
        <v>149643</v>
      </c>
      <c r="AE42" s="10">
        <f t="shared" si="11"/>
        <v>1.084881</v>
      </c>
      <c r="AF42" s="10">
        <f t="shared" si="58"/>
        <v>-0.472611</v>
      </c>
      <c r="AG42" s="63">
        <f t="shared" si="12"/>
        <v>0.01</v>
      </c>
      <c r="AH42" s="64">
        <f t="shared" si="13"/>
        <v>0</v>
      </c>
      <c r="AI42" s="65">
        <f t="shared" si="28"/>
        <v>0.01</v>
      </c>
      <c r="AJ42" s="60">
        <v>132</v>
      </c>
      <c r="AK42">
        <v>13</v>
      </c>
      <c r="AL42" s="23">
        <f t="shared" si="29"/>
        <v>171600</v>
      </c>
      <c r="AM42" s="60">
        <v>0</v>
      </c>
      <c r="AN42">
        <v>0</v>
      </c>
      <c r="AO42" s="23">
        <f t="shared" si="30"/>
        <v>0</v>
      </c>
      <c r="AP42" s="23">
        <f t="shared" si="14"/>
        <v>16115</v>
      </c>
      <c r="AQ42" s="23">
        <f t="shared" si="31"/>
        <v>187715</v>
      </c>
      <c r="AR42" s="66">
        <v>23014</v>
      </c>
      <c r="AS42" s="66">
        <f t="shared" si="59"/>
        <v>187715</v>
      </c>
      <c r="AT42" s="60">
        <v>137375</v>
      </c>
      <c r="AU42" s="23">
        <f t="shared" si="60"/>
        <v>50340</v>
      </c>
      <c r="AV42" s="67" t="str">
        <f t="shared" si="63"/>
        <v>Yes</v>
      </c>
      <c r="AW42" s="66">
        <f t="shared" si="32"/>
        <v>50340</v>
      </c>
      <c r="AX42" s="68">
        <f t="shared" si="33"/>
        <v>187715</v>
      </c>
      <c r="AY42" s="69">
        <f t="shared" si="61"/>
        <v>187715</v>
      </c>
      <c r="AZ42" s="70">
        <f t="shared" si="34"/>
        <v>50340</v>
      </c>
      <c r="BA42" s="70"/>
      <c r="BB42" s="70">
        <f t="shared" si="35"/>
        <v>12037.203092321481</v>
      </c>
      <c r="BC42" s="23"/>
      <c r="BE42" s="71">
        <f t="shared" si="36"/>
        <v>50340</v>
      </c>
      <c r="BF42" s="71">
        <f t="shared" si="37"/>
        <v>0</v>
      </c>
      <c r="BG42" s="71">
        <f t="shared" si="38"/>
        <v>0</v>
      </c>
      <c r="BH42" s="71">
        <f t="shared" si="39"/>
        <v>0</v>
      </c>
      <c r="BI42" s="71">
        <f t="shared" si="40"/>
        <v>0</v>
      </c>
      <c r="BJ42" s="71">
        <f t="shared" si="41"/>
        <v>0</v>
      </c>
      <c r="BK42" s="71">
        <f t="shared" si="15"/>
        <v>0</v>
      </c>
      <c r="BL42" s="71">
        <f t="shared" si="15"/>
        <v>0</v>
      </c>
      <c r="BM42" s="71">
        <f t="shared" si="15"/>
        <v>0</v>
      </c>
      <c r="BN42" s="71"/>
      <c r="BP42" s="71">
        <f t="shared" si="42"/>
        <v>50340</v>
      </c>
      <c r="BQ42" s="71">
        <f t="shared" si="43"/>
        <v>0</v>
      </c>
      <c r="BR42" s="71">
        <f t="shared" si="44"/>
        <v>0</v>
      </c>
      <c r="BS42" s="71">
        <f t="shared" si="45"/>
        <v>0</v>
      </c>
      <c r="BT42" s="71">
        <f t="shared" si="46"/>
        <v>0</v>
      </c>
      <c r="BU42" s="71">
        <f t="shared" si="47"/>
        <v>0</v>
      </c>
      <c r="BV42" s="71">
        <f t="shared" si="48"/>
        <v>0</v>
      </c>
      <c r="BW42" s="71">
        <f t="shared" si="48"/>
        <v>0</v>
      </c>
      <c r="BX42" s="71">
        <f t="shared" si="48"/>
        <v>0</v>
      </c>
      <c r="BZ42" s="71">
        <f t="shared" si="49"/>
        <v>187715</v>
      </c>
      <c r="CA42" s="71">
        <f t="shared" si="50"/>
        <v>187715</v>
      </c>
      <c r="CB42" s="71">
        <f t="shared" si="51"/>
        <v>187715</v>
      </c>
      <c r="CC42" s="71">
        <f t="shared" si="52"/>
        <v>187715</v>
      </c>
      <c r="CD42" s="71">
        <f t="shared" si="53"/>
        <v>187715</v>
      </c>
      <c r="CE42" s="71">
        <f t="shared" si="54"/>
        <v>187715</v>
      </c>
      <c r="CF42" s="71">
        <f t="shared" si="55"/>
        <v>187715</v>
      </c>
      <c r="CG42" s="71">
        <f t="shared" si="55"/>
        <v>187715</v>
      </c>
      <c r="CH42" s="71">
        <f t="shared" si="55"/>
        <v>187715</v>
      </c>
      <c r="CI42" s="71"/>
      <c r="CJ42" s="71">
        <f t="shared" si="56"/>
        <v>187715</v>
      </c>
      <c r="CK42" s="71">
        <f t="shared" ref="CK42:CR42" si="76">IF(OR($C42=1,$B42=1),MAX(CA42,CJ42,$AR42),CA42)</f>
        <v>187715</v>
      </c>
      <c r="CL42" s="71">
        <f t="shared" si="76"/>
        <v>187715</v>
      </c>
      <c r="CM42" s="71">
        <f t="shared" si="76"/>
        <v>187715</v>
      </c>
      <c r="CN42" s="71">
        <f t="shared" si="76"/>
        <v>187715</v>
      </c>
      <c r="CO42" s="71">
        <f t="shared" si="76"/>
        <v>187715</v>
      </c>
      <c r="CP42" s="71">
        <f t="shared" si="76"/>
        <v>187715</v>
      </c>
      <c r="CQ42" s="71">
        <f t="shared" si="76"/>
        <v>187715</v>
      </c>
      <c r="CR42" s="71">
        <f t="shared" si="76"/>
        <v>187715</v>
      </c>
    </row>
    <row r="43" spans="1:96" x14ac:dyDescent="0.2">
      <c r="A43" s="6" t="s">
        <v>184</v>
      </c>
      <c r="B43" s="6"/>
      <c r="C43" s="37">
        <v>1</v>
      </c>
      <c r="D43" s="37">
        <v>1</v>
      </c>
      <c r="E43" s="37"/>
      <c r="F43" s="2">
        <v>9</v>
      </c>
      <c r="G43">
        <v>17</v>
      </c>
      <c r="H43" s="6">
        <v>17</v>
      </c>
      <c r="I43" s="2" t="s">
        <v>192</v>
      </c>
      <c r="J43" s="57"/>
      <c r="K43" s="58">
        <v>7903.53</v>
      </c>
      <c r="L43" s="73"/>
      <c r="M43" s="60">
        <v>4390</v>
      </c>
      <c r="N43" s="61">
        <f t="shared" si="19"/>
        <v>1317</v>
      </c>
      <c r="O43" s="61">
        <f t="shared" si="20"/>
        <v>4742.12</v>
      </c>
      <c r="P43" s="61">
        <f t="shared" si="21"/>
        <v>0</v>
      </c>
      <c r="Q43" s="61">
        <f t="shared" si="22"/>
        <v>0</v>
      </c>
      <c r="R43" s="62">
        <f t="shared" si="23"/>
        <v>0.56000000000000005</v>
      </c>
      <c r="S43" s="62">
        <f t="shared" si="7"/>
        <v>0</v>
      </c>
      <c r="T43" s="61">
        <f t="shared" si="8"/>
        <v>0</v>
      </c>
      <c r="U43" s="61">
        <f t="shared" si="24"/>
        <v>0</v>
      </c>
      <c r="V43" s="60">
        <v>578</v>
      </c>
      <c r="W43" s="61">
        <f t="shared" si="25"/>
        <v>144.5</v>
      </c>
      <c r="X43" s="24">
        <f t="shared" si="26"/>
        <v>1317</v>
      </c>
      <c r="Y43" s="11">
        <f t="shared" si="27"/>
        <v>9365.0299999999988</v>
      </c>
      <c r="Z43" s="58">
        <v>7661802339.3299999</v>
      </c>
      <c r="AA43" s="60">
        <v>61330</v>
      </c>
      <c r="AB43" s="24">
        <f t="shared" si="9"/>
        <v>124927.48</v>
      </c>
      <c r="AC43" s="10">
        <f t="shared" si="10"/>
        <v>0.48702400000000001</v>
      </c>
      <c r="AD43" s="60">
        <v>82094</v>
      </c>
      <c r="AE43" s="10">
        <f t="shared" si="11"/>
        <v>0.59516500000000006</v>
      </c>
      <c r="AF43" s="10">
        <f t="shared" si="58"/>
        <v>0.48053400000000002</v>
      </c>
      <c r="AG43" s="63">
        <f t="shared" si="12"/>
        <v>0.48053400000000002</v>
      </c>
      <c r="AH43" s="64">
        <f t="shared" si="13"/>
        <v>0.03</v>
      </c>
      <c r="AI43" s="65">
        <f t="shared" si="28"/>
        <v>0.51053400000000004</v>
      </c>
      <c r="AJ43" s="60">
        <v>0</v>
      </c>
      <c r="AK43">
        <v>0</v>
      </c>
      <c r="AL43" s="23">
        <f t="shared" si="29"/>
        <v>0</v>
      </c>
      <c r="AM43" s="60">
        <v>0</v>
      </c>
      <c r="AN43">
        <v>0</v>
      </c>
      <c r="AO43" s="23">
        <f t="shared" si="30"/>
        <v>0</v>
      </c>
      <c r="AP43" s="23">
        <f t="shared" si="14"/>
        <v>55102941</v>
      </c>
      <c r="AQ43" s="23">
        <f t="shared" si="31"/>
        <v>55102941</v>
      </c>
      <c r="AR43" s="66">
        <v>44853676</v>
      </c>
      <c r="AS43" s="66">
        <f t="shared" si="59"/>
        <v>55102941</v>
      </c>
      <c r="AT43" s="60">
        <v>53867287</v>
      </c>
      <c r="AU43" s="23">
        <f t="shared" si="60"/>
        <v>1235654</v>
      </c>
      <c r="AV43" s="67" t="str">
        <f t="shared" si="63"/>
        <v>Yes</v>
      </c>
      <c r="AW43" s="66">
        <f t="shared" si="32"/>
        <v>1235654</v>
      </c>
      <c r="AX43" s="68">
        <f t="shared" si="33"/>
        <v>55102941</v>
      </c>
      <c r="AY43" s="69">
        <f t="shared" si="61"/>
        <v>55102941</v>
      </c>
      <c r="AZ43" s="70">
        <f t="shared" si="34"/>
        <v>1235654</v>
      </c>
      <c r="BA43" s="70"/>
      <c r="BB43" s="70">
        <f t="shared" si="35"/>
        <v>13656.172716495033</v>
      </c>
      <c r="BC43" s="23"/>
      <c r="BE43" s="71">
        <f t="shared" si="36"/>
        <v>1235654</v>
      </c>
      <c r="BF43" s="71">
        <f t="shared" si="37"/>
        <v>0</v>
      </c>
      <c r="BG43" s="71">
        <f t="shared" si="38"/>
        <v>0</v>
      </c>
      <c r="BH43" s="71">
        <f t="shared" si="39"/>
        <v>0</v>
      </c>
      <c r="BI43" s="71">
        <f t="shared" si="40"/>
        <v>0</v>
      </c>
      <c r="BJ43" s="71">
        <f t="shared" si="41"/>
        <v>0</v>
      </c>
      <c r="BK43" s="71">
        <f t="shared" ref="BK43:BM58" si="77">$AQ43-CO43</f>
        <v>0</v>
      </c>
      <c r="BL43" s="71">
        <f t="shared" si="77"/>
        <v>0</v>
      </c>
      <c r="BM43" s="71">
        <f t="shared" si="77"/>
        <v>0</v>
      </c>
      <c r="BN43" s="71"/>
      <c r="BP43" s="71">
        <f t="shared" si="42"/>
        <v>1235654</v>
      </c>
      <c r="BQ43" s="71">
        <f t="shared" si="43"/>
        <v>0</v>
      </c>
      <c r="BR43" s="71">
        <f t="shared" si="44"/>
        <v>0</v>
      </c>
      <c r="BS43" s="71">
        <f t="shared" si="45"/>
        <v>0</v>
      </c>
      <c r="BT43" s="71">
        <f t="shared" si="46"/>
        <v>0</v>
      </c>
      <c r="BU43" s="71">
        <f t="shared" si="47"/>
        <v>0</v>
      </c>
      <c r="BV43" s="71">
        <f t="shared" ref="BV43:BX58" si="78">BK43*BV$16</f>
        <v>0</v>
      </c>
      <c r="BW43" s="71">
        <f t="shared" si="78"/>
        <v>0</v>
      </c>
      <c r="BX43" s="71">
        <f t="shared" si="78"/>
        <v>0</v>
      </c>
      <c r="BZ43" s="71">
        <f t="shared" si="49"/>
        <v>55102941</v>
      </c>
      <c r="CA43" s="71">
        <f t="shared" si="50"/>
        <v>55102941</v>
      </c>
      <c r="CB43" s="71">
        <f t="shared" si="51"/>
        <v>55102941</v>
      </c>
      <c r="CC43" s="71">
        <f t="shared" si="52"/>
        <v>55102941</v>
      </c>
      <c r="CD43" s="71">
        <f t="shared" si="53"/>
        <v>55102941</v>
      </c>
      <c r="CE43" s="71">
        <f t="shared" si="54"/>
        <v>55102941</v>
      </c>
      <c r="CF43" s="71">
        <f t="shared" ref="CF43:CH58" si="79">CO43+BV43</f>
        <v>55102941</v>
      </c>
      <c r="CG43" s="71">
        <f t="shared" si="79"/>
        <v>55102941</v>
      </c>
      <c r="CH43" s="71">
        <f t="shared" si="79"/>
        <v>55102941</v>
      </c>
      <c r="CI43" s="71"/>
      <c r="CJ43" s="71">
        <f t="shared" si="56"/>
        <v>55102941</v>
      </c>
      <c r="CK43" s="71">
        <f t="shared" ref="CK43:CR43" si="80">IF(OR($C43=1,$B43=1),MAX(CA43,CJ43,$AR43),CA43)</f>
        <v>55102941</v>
      </c>
      <c r="CL43" s="71">
        <f t="shared" si="80"/>
        <v>55102941</v>
      </c>
      <c r="CM43" s="71">
        <f t="shared" si="80"/>
        <v>55102941</v>
      </c>
      <c r="CN43" s="71">
        <f t="shared" si="80"/>
        <v>55102941</v>
      </c>
      <c r="CO43" s="71">
        <f t="shared" si="80"/>
        <v>55102941</v>
      </c>
      <c r="CP43" s="71">
        <f t="shared" si="80"/>
        <v>55102941</v>
      </c>
      <c r="CQ43" s="71">
        <f t="shared" si="80"/>
        <v>55102941</v>
      </c>
      <c r="CR43" s="71">
        <f t="shared" si="80"/>
        <v>55102941</v>
      </c>
    </row>
    <row r="44" spans="1:96" x14ac:dyDescent="0.2">
      <c r="A44" s="6" t="s">
        <v>175</v>
      </c>
      <c r="B44" s="6"/>
      <c r="C44" s="37"/>
      <c r="D44" s="37"/>
      <c r="E44" s="37"/>
      <c r="F44" s="2">
        <v>2</v>
      </c>
      <c r="G44">
        <v>0</v>
      </c>
      <c r="H44" s="6">
        <v>18</v>
      </c>
      <c r="I44" s="2" t="s">
        <v>193</v>
      </c>
      <c r="J44" s="57"/>
      <c r="K44" s="58">
        <v>2586.67</v>
      </c>
      <c r="L44" s="59"/>
      <c r="M44" s="60">
        <v>620</v>
      </c>
      <c r="N44" s="61">
        <f t="shared" si="19"/>
        <v>186</v>
      </c>
      <c r="O44" s="61">
        <f t="shared" si="20"/>
        <v>1552</v>
      </c>
      <c r="P44" s="61">
        <f t="shared" si="21"/>
        <v>0</v>
      </c>
      <c r="Q44" s="61">
        <f t="shared" si="22"/>
        <v>0</v>
      </c>
      <c r="R44" s="62">
        <f t="shared" si="23"/>
        <v>0.24</v>
      </c>
      <c r="S44" s="62">
        <f t="shared" si="7"/>
        <v>0</v>
      </c>
      <c r="T44" s="61">
        <f t="shared" si="8"/>
        <v>0</v>
      </c>
      <c r="U44" s="61">
        <f t="shared" si="24"/>
        <v>0</v>
      </c>
      <c r="V44" s="60">
        <v>120</v>
      </c>
      <c r="W44" s="61">
        <f t="shared" si="25"/>
        <v>30</v>
      </c>
      <c r="X44" s="24">
        <f t="shared" si="26"/>
        <v>186</v>
      </c>
      <c r="Y44" s="11">
        <f t="shared" si="27"/>
        <v>2802.67</v>
      </c>
      <c r="Z44" s="58">
        <v>4295207887</v>
      </c>
      <c r="AA44" s="60">
        <v>17543</v>
      </c>
      <c r="AB44" s="24">
        <f t="shared" si="9"/>
        <v>244838.85</v>
      </c>
      <c r="AC44" s="10">
        <f t="shared" si="10"/>
        <v>0.95449200000000001</v>
      </c>
      <c r="AD44" s="60">
        <v>132950</v>
      </c>
      <c r="AE44" s="10">
        <f t="shared" si="11"/>
        <v>0.96386000000000005</v>
      </c>
      <c r="AF44" s="10">
        <f t="shared" si="58"/>
        <v>4.2698E-2</v>
      </c>
      <c r="AG44" s="63">
        <f t="shared" si="12"/>
        <v>4.2698E-2</v>
      </c>
      <c r="AH44" s="64">
        <f t="shared" si="13"/>
        <v>0</v>
      </c>
      <c r="AI44" s="65">
        <f t="shared" si="28"/>
        <v>4.2698E-2</v>
      </c>
      <c r="AJ44" s="60">
        <v>0</v>
      </c>
      <c r="AK44">
        <v>0</v>
      </c>
      <c r="AL44" s="23">
        <f t="shared" si="29"/>
        <v>0</v>
      </c>
      <c r="AM44" s="60">
        <v>0</v>
      </c>
      <c r="AN44">
        <v>0</v>
      </c>
      <c r="AO44" s="23">
        <f t="shared" si="30"/>
        <v>0</v>
      </c>
      <c r="AP44" s="23">
        <f t="shared" si="14"/>
        <v>1379178</v>
      </c>
      <c r="AQ44" s="23">
        <f t="shared" si="31"/>
        <v>1379178</v>
      </c>
      <c r="AR44" s="66">
        <v>1417583</v>
      </c>
      <c r="AS44" s="66">
        <f t="shared" si="59"/>
        <v>1379178</v>
      </c>
      <c r="AT44" s="60">
        <v>1136390</v>
      </c>
      <c r="AU44" s="23">
        <f t="shared" si="60"/>
        <v>242788</v>
      </c>
      <c r="AV44" s="67" t="str">
        <f t="shared" si="63"/>
        <v>Yes</v>
      </c>
      <c r="AW44" s="66">
        <f t="shared" si="32"/>
        <v>242788</v>
      </c>
      <c r="AX44" s="68">
        <f t="shared" si="33"/>
        <v>1379178</v>
      </c>
      <c r="AY44" s="69">
        <f t="shared" si="61"/>
        <v>1379178</v>
      </c>
      <c r="AZ44" s="70">
        <f t="shared" si="34"/>
        <v>242788</v>
      </c>
      <c r="BA44" s="70"/>
      <c r="BB44" s="70">
        <f t="shared" si="35"/>
        <v>12487.395667015893</v>
      </c>
      <c r="BC44" s="23"/>
      <c r="BE44" s="71">
        <f t="shared" si="36"/>
        <v>242788</v>
      </c>
      <c r="BF44" s="71">
        <f t="shared" si="37"/>
        <v>0</v>
      </c>
      <c r="BG44" s="71">
        <f t="shared" si="38"/>
        <v>0</v>
      </c>
      <c r="BH44" s="71">
        <f t="shared" si="39"/>
        <v>0</v>
      </c>
      <c r="BI44" s="71">
        <f t="shared" si="40"/>
        <v>0</v>
      </c>
      <c r="BJ44" s="71">
        <f t="shared" si="41"/>
        <v>0</v>
      </c>
      <c r="BK44" s="71">
        <f t="shared" si="77"/>
        <v>0</v>
      </c>
      <c r="BL44" s="71">
        <f t="shared" si="77"/>
        <v>0</v>
      </c>
      <c r="BM44" s="71">
        <f t="shared" si="77"/>
        <v>0</v>
      </c>
      <c r="BN44" s="71"/>
      <c r="BP44" s="71">
        <f t="shared" si="42"/>
        <v>242788</v>
      </c>
      <c r="BQ44" s="71">
        <f t="shared" si="43"/>
        <v>0</v>
      </c>
      <c r="BR44" s="71">
        <f t="shared" si="44"/>
        <v>0</v>
      </c>
      <c r="BS44" s="71">
        <f t="shared" si="45"/>
        <v>0</v>
      </c>
      <c r="BT44" s="71">
        <f t="shared" si="46"/>
        <v>0</v>
      </c>
      <c r="BU44" s="71">
        <f t="shared" si="47"/>
        <v>0</v>
      </c>
      <c r="BV44" s="71">
        <f t="shared" si="78"/>
        <v>0</v>
      </c>
      <c r="BW44" s="71">
        <f t="shared" si="78"/>
        <v>0</v>
      </c>
      <c r="BX44" s="71">
        <f t="shared" si="78"/>
        <v>0</v>
      </c>
      <c r="BZ44" s="71">
        <f t="shared" si="49"/>
        <v>1379178</v>
      </c>
      <c r="CA44" s="71">
        <f t="shared" si="50"/>
        <v>1379178</v>
      </c>
      <c r="CB44" s="71">
        <f t="shared" si="51"/>
        <v>1379178</v>
      </c>
      <c r="CC44" s="71">
        <f t="shared" si="52"/>
        <v>1379178</v>
      </c>
      <c r="CD44" s="71">
        <f t="shared" si="53"/>
        <v>1379178</v>
      </c>
      <c r="CE44" s="71">
        <f t="shared" si="54"/>
        <v>1379178</v>
      </c>
      <c r="CF44" s="71">
        <f t="shared" si="79"/>
        <v>1379178</v>
      </c>
      <c r="CG44" s="71">
        <f t="shared" si="79"/>
        <v>1379178</v>
      </c>
      <c r="CH44" s="71">
        <f t="shared" si="79"/>
        <v>1379178</v>
      </c>
      <c r="CI44" s="71"/>
      <c r="CJ44" s="71">
        <f t="shared" si="56"/>
        <v>1379178</v>
      </c>
      <c r="CK44" s="71">
        <f t="shared" ref="CK44:CR44" si="81">IF(OR($C44=1,$B44=1),MAX(CA44,CJ44,$AR44),CA44)</f>
        <v>1379178</v>
      </c>
      <c r="CL44" s="71">
        <f t="shared" si="81"/>
        <v>1379178</v>
      </c>
      <c r="CM44" s="71">
        <f t="shared" si="81"/>
        <v>1379178</v>
      </c>
      <c r="CN44" s="71">
        <f t="shared" si="81"/>
        <v>1379178</v>
      </c>
      <c r="CO44" s="71">
        <f t="shared" si="81"/>
        <v>1379178</v>
      </c>
      <c r="CP44" s="71">
        <f t="shared" si="81"/>
        <v>1379178</v>
      </c>
      <c r="CQ44" s="71">
        <f t="shared" si="81"/>
        <v>1379178</v>
      </c>
      <c r="CR44" s="71">
        <f t="shared" si="81"/>
        <v>1379178</v>
      </c>
    </row>
    <row r="45" spans="1:96" x14ac:dyDescent="0.2">
      <c r="A45" s="6" t="s">
        <v>173</v>
      </c>
      <c r="B45" s="6"/>
      <c r="C45" s="37"/>
      <c r="D45" s="37"/>
      <c r="E45" s="37"/>
      <c r="F45" s="2">
        <v>9</v>
      </c>
      <c r="G45">
        <v>37</v>
      </c>
      <c r="H45" s="6">
        <v>19</v>
      </c>
      <c r="I45" s="2" t="s">
        <v>194</v>
      </c>
      <c r="J45" s="57"/>
      <c r="K45" s="58">
        <v>1136.3</v>
      </c>
      <c r="L45" s="74"/>
      <c r="M45" s="60">
        <v>378</v>
      </c>
      <c r="N45" s="61">
        <f t="shared" si="19"/>
        <v>113.4</v>
      </c>
      <c r="O45" s="61">
        <f t="shared" si="20"/>
        <v>681.78</v>
      </c>
      <c r="P45" s="61">
        <f t="shared" si="21"/>
        <v>0</v>
      </c>
      <c r="Q45" s="61">
        <f t="shared" si="22"/>
        <v>0</v>
      </c>
      <c r="R45" s="62">
        <f t="shared" si="23"/>
        <v>0.33</v>
      </c>
      <c r="S45" s="62">
        <f t="shared" si="7"/>
        <v>0</v>
      </c>
      <c r="T45" s="61">
        <f t="shared" si="8"/>
        <v>0</v>
      </c>
      <c r="U45" s="61">
        <f t="shared" si="24"/>
        <v>0</v>
      </c>
      <c r="V45" s="60">
        <v>18</v>
      </c>
      <c r="W45" s="61">
        <f t="shared" si="25"/>
        <v>4.5</v>
      </c>
      <c r="X45" s="24">
        <f t="shared" si="26"/>
        <v>113.4</v>
      </c>
      <c r="Y45" s="11">
        <f t="shared" si="27"/>
        <v>1254.2</v>
      </c>
      <c r="Z45" s="58">
        <v>1170730658.3299999</v>
      </c>
      <c r="AA45" s="60">
        <v>8502</v>
      </c>
      <c r="AB45" s="24">
        <f t="shared" si="9"/>
        <v>137700.62</v>
      </c>
      <c r="AC45" s="10">
        <f t="shared" si="10"/>
        <v>0.53681900000000005</v>
      </c>
      <c r="AD45" s="60">
        <v>84816</v>
      </c>
      <c r="AE45" s="10">
        <f t="shared" si="11"/>
        <v>0.61489899999999997</v>
      </c>
      <c r="AF45" s="10">
        <f t="shared" si="58"/>
        <v>0.43975700000000001</v>
      </c>
      <c r="AG45" s="63">
        <f t="shared" si="12"/>
        <v>0.43975700000000001</v>
      </c>
      <c r="AH45" s="64">
        <f t="shared" si="13"/>
        <v>0</v>
      </c>
      <c r="AI45" s="65">
        <f t="shared" si="28"/>
        <v>0.43975700000000001</v>
      </c>
      <c r="AJ45" s="60">
        <v>0</v>
      </c>
      <c r="AK45">
        <v>0</v>
      </c>
      <c r="AL45" s="23">
        <f t="shared" si="29"/>
        <v>0</v>
      </c>
      <c r="AM45" s="60">
        <v>222</v>
      </c>
      <c r="AN45">
        <v>4</v>
      </c>
      <c r="AO45" s="23">
        <f t="shared" si="30"/>
        <v>88800</v>
      </c>
      <c r="AP45" s="23">
        <f t="shared" si="14"/>
        <v>6356536</v>
      </c>
      <c r="AQ45" s="23">
        <f t="shared" si="31"/>
        <v>6445336</v>
      </c>
      <c r="AR45" s="66">
        <v>6975373</v>
      </c>
      <c r="AS45" s="66">
        <f t="shared" si="59"/>
        <v>6445336</v>
      </c>
      <c r="AT45" s="60">
        <v>6969690</v>
      </c>
      <c r="AU45" s="23">
        <f t="shared" si="60"/>
        <v>524354</v>
      </c>
      <c r="AV45" s="67" t="str">
        <f t="shared" si="63"/>
        <v>No</v>
      </c>
      <c r="AW45" s="66">
        <f t="shared" si="32"/>
        <v>0</v>
      </c>
      <c r="AX45" s="68">
        <f t="shared" si="33"/>
        <v>6969690</v>
      </c>
      <c r="AY45" s="69">
        <f t="shared" si="61"/>
        <v>6969690</v>
      </c>
      <c r="AZ45" s="70">
        <f t="shared" si="34"/>
        <v>0</v>
      </c>
      <c r="BA45" s="70"/>
      <c r="BB45" s="70">
        <f t="shared" si="35"/>
        <v>12720.808765290856</v>
      </c>
      <c r="BC45" s="23"/>
      <c r="BE45" s="71">
        <f t="shared" si="36"/>
        <v>-524354</v>
      </c>
      <c r="BF45" s="71">
        <f t="shared" si="37"/>
        <v>-524354</v>
      </c>
      <c r="BG45" s="71">
        <f t="shared" si="38"/>
        <v>-524354</v>
      </c>
      <c r="BH45" s="71">
        <f t="shared" si="39"/>
        <v>-449423.81340000033</v>
      </c>
      <c r="BI45" s="71">
        <f t="shared" si="40"/>
        <v>-374504.86370621994</v>
      </c>
      <c r="BJ45" s="71">
        <f t="shared" si="41"/>
        <v>-299603.89096497558</v>
      </c>
      <c r="BK45" s="71">
        <f t="shared" si="77"/>
        <v>-224702.91822373122</v>
      </c>
      <c r="BL45" s="71">
        <f t="shared" si="77"/>
        <v>-149809.43557976186</v>
      </c>
      <c r="BM45" s="71">
        <f t="shared" si="77"/>
        <v>-74904.717789880931</v>
      </c>
      <c r="BN45" s="71"/>
      <c r="BP45" s="71">
        <f t="shared" si="42"/>
        <v>0</v>
      </c>
      <c r="BQ45" s="71">
        <f t="shared" si="43"/>
        <v>0</v>
      </c>
      <c r="BR45" s="71">
        <f t="shared" si="44"/>
        <v>-74930.186600000001</v>
      </c>
      <c r="BS45" s="71">
        <f t="shared" si="45"/>
        <v>-74918.949693780043</v>
      </c>
      <c r="BT45" s="71">
        <f t="shared" si="46"/>
        <v>-74900.972741243997</v>
      </c>
      <c r="BU45" s="71">
        <f t="shared" si="47"/>
        <v>-74900.972741243895</v>
      </c>
      <c r="BV45" s="71">
        <f t="shared" si="78"/>
        <v>-74893.482643969619</v>
      </c>
      <c r="BW45" s="71">
        <f t="shared" si="78"/>
        <v>-74904.717789880931</v>
      </c>
      <c r="BX45" s="71">
        <f t="shared" si="78"/>
        <v>-74904.717789880931</v>
      </c>
      <c r="BZ45" s="71">
        <f t="shared" si="49"/>
        <v>6969690</v>
      </c>
      <c r="CA45" s="71">
        <f t="shared" si="50"/>
        <v>6969690</v>
      </c>
      <c r="CB45" s="71">
        <f t="shared" si="51"/>
        <v>6894759.8134000003</v>
      </c>
      <c r="CC45" s="71">
        <f t="shared" si="52"/>
        <v>6819840.8637062199</v>
      </c>
      <c r="CD45" s="71">
        <f t="shared" si="53"/>
        <v>6744939.8909649756</v>
      </c>
      <c r="CE45" s="71">
        <f t="shared" si="54"/>
        <v>6670038.9182237312</v>
      </c>
      <c r="CF45" s="71">
        <f t="shared" si="79"/>
        <v>6595145.4355797619</v>
      </c>
      <c r="CG45" s="71">
        <f t="shared" si="79"/>
        <v>6520240.7177898809</v>
      </c>
      <c r="CH45" s="71">
        <f t="shared" si="79"/>
        <v>6445336</v>
      </c>
      <c r="CI45" s="71"/>
      <c r="CJ45" s="71">
        <f t="shared" si="56"/>
        <v>6969690</v>
      </c>
      <c r="CK45" s="71">
        <f t="shared" ref="CK45:CR45" si="82">IF(OR($C45=1,$B45=1),MAX(CA45,CJ45,$AR45),CA45)</f>
        <v>6969690</v>
      </c>
      <c r="CL45" s="71">
        <f t="shared" si="82"/>
        <v>6894759.8134000003</v>
      </c>
      <c r="CM45" s="71">
        <f t="shared" si="82"/>
        <v>6819840.8637062199</v>
      </c>
      <c r="CN45" s="71">
        <f t="shared" si="82"/>
        <v>6744939.8909649756</v>
      </c>
      <c r="CO45" s="71">
        <f t="shared" si="82"/>
        <v>6670038.9182237312</v>
      </c>
      <c r="CP45" s="71">
        <f t="shared" si="82"/>
        <v>6595145.4355797619</v>
      </c>
      <c r="CQ45" s="71">
        <f t="shared" si="82"/>
        <v>6520240.7177898809</v>
      </c>
      <c r="CR45" s="71">
        <f t="shared" si="82"/>
        <v>6445336</v>
      </c>
    </row>
    <row r="46" spans="1:96" x14ac:dyDescent="0.2">
      <c r="A46" s="6" t="s">
        <v>169</v>
      </c>
      <c r="B46" s="6"/>
      <c r="C46" s="37"/>
      <c r="D46" s="37"/>
      <c r="E46" s="37"/>
      <c r="F46" s="2">
        <v>3</v>
      </c>
      <c r="G46">
        <v>0</v>
      </c>
      <c r="H46" s="6">
        <v>20</v>
      </c>
      <c r="I46" s="2" t="s">
        <v>195</v>
      </c>
      <c r="J46" s="57"/>
      <c r="K46" s="58">
        <v>1456.6</v>
      </c>
      <c r="L46" s="59"/>
      <c r="M46" s="60">
        <v>199</v>
      </c>
      <c r="N46" s="61">
        <f t="shared" si="19"/>
        <v>59.7</v>
      </c>
      <c r="O46" s="61">
        <f t="shared" si="20"/>
        <v>873.96</v>
      </c>
      <c r="P46" s="61">
        <f t="shared" si="21"/>
        <v>0</v>
      </c>
      <c r="Q46" s="61">
        <f t="shared" si="22"/>
        <v>0</v>
      </c>
      <c r="R46" s="62">
        <f t="shared" si="23"/>
        <v>0.14000000000000001</v>
      </c>
      <c r="S46" s="62">
        <f t="shared" si="7"/>
        <v>0</v>
      </c>
      <c r="T46" s="61">
        <f t="shared" si="8"/>
        <v>0</v>
      </c>
      <c r="U46" s="61">
        <f t="shared" si="24"/>
        <v>0</v>
      </c>
      <c r="V46" s="60">
        <v>28</v>
      </c>
      <c r="W46" s="61">
        <f t="shared" si="25"/>
        <v>7</v>
      </c>
      <c r="X46" s="24">
        <f t="shared" si="26"/>
        <v>59.7</v>
      </c>
      <c r="Y46" s="11">
        <f t="shared" si="27"/>
        <v>1523.3</v>
      </c>
      <c r="Z46" s="58">
        <v>1838927079</v>
      </c>
      <c r="AA46" s="60">
        <v>9710</v>
      </c>
      <c r="AB46" s="24">
        <f t="shared" si="9"/>
        <v>189384.87</v>
      </c>
      <c r="AC46" s="10">
        <f t="shared" si="10"/>
        <v>0.73830799999999996</v>
      </c>
      <c r="AD46" s="60">
        <v>148696</v>
      </c>
      <c r="AE46" s="10">
        <f t="shared" si="11"/>
        <v>1.0780160000000001</v>
      </c>
      <c r="AF46" s="10">
        <f t="shared" si="58"/>
        <v>0.15978000000000001</v>
      </c>
      <c r="AG46" s="63">
        <f t="shared" si="12"/>
        <v>0.15978000000000001</v>
      </c>
      <c r="AH46" s="64">
        <f t="shared" si="13"/>
        <v>0</v>
      </c>
      <c r="AI46" s="65">
        <f t="shared" si="28"/>
        <v>0.15978000000000001</v>
      </c>
      <c r="AJ46" s="60">
        <v>1457</v>
      </c>
      <c r="AK46">
        <v>13</v>
      </c>
      <c r="AL46" s="23">
        <f t="shared" si="29"/>
        <v>1894100</v>
      </c>
      <c r="AM46" s="60">
        <v>0</v>
      </c>
      <c r="AN46">
        <v>0</v>
      </c>
      <c r="AO46" s="23">
        <f t="shared" si="30"/>
        <v>0</v>
      </c>
      <c r="AP46" s="23">
        <f t="shared" si="14"/>
        <v>2805103</v>
      </c>
      <c r="AQ46" s="23">
        <f t="shared" si="31"/>
        <v>4699203</v>
      </c>
      <c r="AR46" s="66">
        <v>4359350</v>
      </c>
      <c r="AS46" s="66">
        <f t="shared" si="59"/>
        <v>4699203</v>
      </c>
      <c r="AT46" s="60">
        <v>4474557</v>
      </c>
      <c r="AU46" s="23">
        <f t="shared" si="60"/>
        <v>224646</v>
      </c>
      <c r="AV46" s="67" t="str">
        <f t="shared" si="63"/>
        <v>Yes</v>
      </c>
      <c r="AW46" s="66">
        <f t="shared" si="32"/>
        <v>224646</v>
      </c>
      <c r="AX46" s="68">
        <f t="shared" si="33"/>
        <v>4699203</v>
      </c>
      <c r="AY46" s="69">
        <f t="shared" si="61"/>
        <v>4699203</v>
      </c>
      <c r="AZ46" s="70">
        <f t="shared" si="34"/>
        <v>224646</v>
      </c>
      <c r="BA46" s="70"/>
      <c r="BB46" s="70">
        <f t="shared" si="35"/>
        <v>12052.747837429632</v>
      </c>
      <c r="BC46" s="23"/>
      <c r="BE46" s="71">
        <f t="shared" si="36"/>
        <v>224646</v>
      </c>
      <c r="BF46" s="71">
        <f t="shared" si="37"/>
        <v>0</v>
      </c>
      <c r="BG46" s="71">
        <f t="shared" si="38"/>
        <v>0</v>
      </c>
      <c r="BH46" s="71">
        <f t="shared" si="39"/>
        <v>0</v>
      </c>
      <c r="BI46" s="71">
        <f t="shared" si="40"/>
        <v>0</v>
      </c>
      <c r="BJ46" s="71">
        <f t="shared" si="41"/>
        <v>0</v>
      </c>
      <c r="BK46" s="71">
        <f t="shared" si="77"/>
        <v>0</v>
      </c>
      <c r="BL46" s="71">
        <f t="shared" si="77"/>
        <v>0</v>
      </c>
      <c r="BM46" s="71">
        <f t="shared" si="77"/>
        <v>0</v>
      </c>
      <c r="BN46" s="71"/>
      <c r="BP46" s="71">
        <f t="shared" si="42"/>
        <v>224646</v>
      </c>
      <c r="BQ46" s="71">
        <f t="shared" si="43"/>
        <v>0</v>
      </c>
      <c r="BR46" s="71">
        <f t="shared" si="44"/>
        <v>0</v>
      </c>
      <c r="BS46" s="71">
        <f t="shared" si="45"/>
        <v>0</v>
      </c>
      <c r="BT46" s="71">
        <f t="shared" si="46"/>
        <v>0</v>
      </c>
      <c r="BU46" s="71">
        <f t="shared" si="47"/>
        <v>0</v>
      </c>
      <c r="BV46" s="71">
        <f t="shared" si="78"/>
        <v>0</v>
      </c>
      <c r="BW46" s="71">
        <f t="shared" si="78"/>
        <v>0</v>
      </c>
      <c r="BX46" s="71">
        <f t="shared" si="78"/>
        <v>0</v>
      </c>
      <c r="BZ46" s="71">
        <f t="shared" si="49"/>
        <v>4699203</v>
      </c>
      <c r="CA46" s="71">
        <f t="shared" si="50"/>
        <v>4699203</v>
      </c>
      <c r="CB46" s="71">
        <f t="shared" si="51"/>
        <v>4699203</v>
      </c>
      <c r="CC46" s="71">
        <f t="shared" si="52"/>
        <v>4699203</v>
      </c>
      <c r="CD46" s="71">
        <f t="shared" si="53"/>
        <v>4699203</v>
      </c>
      <c r="CE46" s="71">
        <f t="shared" si="54"/>
        <v>4699203</v>
      </c>
      <c r="CF46" s="71">
        <f t="shared" si="79"/>
        <v>4699203</v>
      </c>
      <c r="CG46" s="71">
        <f t="shared" si="79"/>
        <v>4699203</v>
      </c>
      <c r="CH46" s="71">
        <f t="shared" si="79"/>
        <v>4699203</v>
      </c>
      <c r="CI46" s="71"/>
      <c r="CJ46" s="71">
        <f t="shared" si="56"/>
        <v>4699203</v>
      </c>
      <c r="CK46" s="71">
        <f t="shared" ref="CK46:CR46" si="83">IF(OR($C46=1,$B46=1),MAX(CA46,CJ46,$AR46),CA46)</f>
        <v>4699203</v>
      </c>
      <c r="CL46" s="71">
        <f t="shared" si="83"/>
        <v>4699203</v>
      </c>
      <c r="CM46" s="71">
        <f t="shared" si="83"/>
        <v>4699203</v>
      </c>
      <c r="CN46" s="71">
        <f t="shared" si="83"/>
        <v>4699203</v>
      </c>
      <c r="CO46" s="71">
        <f t="shared" si="83"/>
        <v>4699203</v>
      </c>
      <c r="CP46" s="71">
        <f t="shared" si="83"/>
        <v>4699203</v>
      </c>
      <c r="CQ46" s="71">
        <f t="shared" si="83"/>
        <v>4699203</v>
      </c>
      <c r="CR46" s="71">
        <f t="shared" si="83"/>
        <v>4699203</v>
      </c>
    </row>
    <row r="47" spans="1:96" x14ac:dyDescent="0.2">
      <c r="A47" s="6" t="s">
        <v>173</v>
      </c>
      <c r="B47" s="6"/>
      <c r="C47" s="37"/>
      <c r="D47" s="37"/>
      <c r="E47" s="37"/>
      <c r="F47" s="2">
        <v>4</v>
      </c>
      <c r="G47">
        <v>0</v>
      </c>
      <c r="H47" s="6">
        <v>21</v>
      </c>
      <c r="I47" s="2" t="s">
        <v>196</v>
      </c>
      <c r="J47" s="57"/>
      <c r="K47" s="58">
        <v>92.6</v>
      </c>
      <c r="L47" s="59"/>
      <c r="M47" s="60">
        <v>31</v>
      </c>
      <c r="N47" s="61">
        <f t="shared" si="19"/>
        <v>9.3000000000000007</v>
      </c>
      <c r="O47" s="61">
        <f t="shared" si="20"/>
        <v>55.56</v>
      </c>
      <c r="P47" s="61">
        <f t="shared" si="21"/>
        <v>0</v>
      </c>
      <c r="Q47" s="61">
        <f t="shared" si="22"/>
        <v>0</v>
      </c>
      <c r="R47" s="62">
        <f t="shared" si="23"/>
        <v>0.33</v>
      </c>
      <c r="S47" s="62">
        <f t="shared" si="7"/>
        <v>0</v>
      </c>
      <c r="T47" s="61">
        <f t="shared" si="8"/>
        <v>0</v>
      </c>
      <c r="U47" s="61">
        <f t="shared" si="24"/>
        <v>0</v>
      </c>
      <c r="V47" s="60">
        <v>2</v>
      </c>
      <c r="W47" s="61">
        <f t="shared" si="25"/>
        <v>0.5</v>
      </c>
      <c r="X47" s="24">
        <f t="shared" si="26"/>
        <v>9.3000000000000007</v>
      </c>
      <c r="Y47" s="11">
        <f t="shared" si="27"/>
        <v>102.39999999999999</v>
      </c>
      <c r="Z47" s="58">
        <v>332983303</v>
      </c>
      <c r="AA47" s="60">
        <v>1081</v>
      </c>
      <c r="AB47" s="24">
        <f t="shared" si="9"/>
        <v>308032.65999999997</v>
      </c>
      <c r="AC47" s="10">
        <f t="shared" si="10"/>
        <v>1.20085</v>
      </c>
      <c r="AD47" s="60">
        <v>89318</v>
      </c>
      <c r="AE47" s="10">
        <f t="shared" si="11"/>
        <v>0.64753700000000003</v>
      </c>
      <c r="AF47" s="10">
        <f t="shared" si="58"/>
        <v>-3.4855999999999998E-2</v>
      </c>
      <c r="AG47" s="63">
        <f t="shared" si="12"/>
        <v>0.01</v>
      </c>
      <c r="AH47" s="64">
        <f t="shared" si="13"/>
        <v>0</v>
      </c>
      <c r="AI47" s="65">
        <f t="shared" si="28"/>
        <v>0.01</v>
      </c>
      <c r="AJ47" s="60">
        <v>29</v>
      </c>
      <c r="AK47">
        <v>4</v>
      </c>
      <c r="AL47" s="23">
        <f t="shared" si="29"/>
        <v>11600</v>
      </c>
      <c r="AM47" s="60">
        <v>0</v>
      </c>
      <c r="AN47">
        <v>0</v>
      </c>
      <c r="AO47" s="23">
        <f t="shared" si="30"/>
        <v>0</v>
      </c>
      <c r="AP47" s="23">
        <f t="shared" si="14"/>
        <v>11802</v>
      </c>
      <c r="AQ47" s="23">
        <f t="shared" si="31"/>
        <v>23402</v>
      </c>
      <c r="AR47" s="66">
        <v>177216</v>
      </c>
      <c r="AS47" s="66">
        <f t="shared" si="59"/>
        <v>23402</v>
      </c>
      <c r="AT47" s="60">
        <v>125752</v>
      </c>
      <c r="AU47" s="23">
        <f t="shared" si="60"/>
        <v>102350</v>
      </c>
      <c r="AV47" s="67" t="str">
        <f t="shared" si="63"/>
        <v>No</v>
      </c>
      <c r="AW47" s="66">
        <f t="shared" si="32"/>
        <v>0</v>
      </c>
      <c r="AX47" s="68">
        <f t="shared" si="33"/>
        <v>125752</v>
      </c>
      <c r="AY47" s="69">
        <f t="shared" si="61"/>
        <v>125752</v>
      </c>
      <c r="AZ47" s="70">
        <f t="shared" si="34"/>
        <v>0</v>
      </c>
      <c r="BA47" s="70"/>
      <c r="BB47" s="70">
        <f t="shared" si="35"/>
        <v>12744.708423326134</v>
      </c>
      <c r="BC47" s="23"/>
      <c r="BE47" s="71">
        <f t="shared" si="36"/>
        <v>-102350</v>
      </c>
      <c r="BF47" s="71">
        <f t="shared" si="37"/>
        <v>-102350</v>
      </c>
      <c r="BG47" s="71">
        <f t="shared" si="38"/>
        <v>-102350</v>
      </c>
      <c r="BH47" s="71">
        <f t="shared" si="39"/>
        <v>-87724.184999999998</v>
      </c>
      <c r="BI47" s="71">
        <f t="shared" si="40"/>
        <v>-73100.563360500004</v>
      </c>
      <c r="BJ47" s="71">
        <f t="shared" si="41"/>
        <v>-58480.4506884</v>
      </c>
      <c r="BK47" s="71">
        <f t="shared" si="77"/>
        <v>-43860.338016299997</v>
      </c>
      <c r="BL47" s="71">
        <f t="shared" si="77"/>
        <v>-29241.687355467206</v>
      </c>
      <c r="BM47" s="71">
        <f t="shared" si="77"/>
        <v>-14620.843677733603</v>
      </c>
      <c r="BN47" s="71"/>
      <c r="BP47" s="71">
        <f t="shared" si="42"/>
        <v>0</v>
      </c>
      <c r="BQ47" s="71">
        <f t="shared" si="43"/>
        <v>0</v>
      </c>
      <c r="BR47" s="71">
        <f t="shared" si="44"/>
        <v>-14625.815000000001</v>
      </c>
      <c r="BS47" s="71">
        <f t="shared" si="45"/>
        <v>-14623.621639499999</v>
      </c>
      <c r="BT47" s="71">
        <f t="shared" si="46"/>
        <v>-14620.112672100002</v>
      </c>
      <c r="BU47" s="71">
        <f t="shared" si="47"/>
        <v>-14620.1126721</v>
      </c>
      <c r="BV47" s="71">
        <f t="shared" si="78"/>
        <v>-14618.650660832789</v>
      </c>
      <c r="BW47" s="71">
        <f t="shared" si="78"/>
        <v>-14620.843677733603</v>
      </c>
      <c r="BX47" s="71">
        <f t="shared" si="78"/>
        <v>-14620.843677733603</v>
      </c>
      <c r="BZ47" s="71">
        <f t="shared" si="49"/>
        <v>125752</v>
      </c>
      <c r="CA47" s="71">
        <f t="shared" si="50"/>
        <v>125752</v>
      </c>
      <c r="CB47" s="71">
        <f t="shared" si="51"/>
        <v>111126.185</v>
      </c>
      <c r="CC47" s="71">
        <f t="shared" si="52"/>
        <v>96502.563360500004</v>
      </c>
      <c r="CD47" s="71">
        <f t="shared" si="53"/>
        <v>81882.4506884</v>
      </c>
      <c r="CE47" s="71">
        <f t="shared" si="54"/>
        <v>67262.338016299997</v>
      </c>
      <c r="CF47" s="71">
        <f t="shared" si="79"/>
        <v>52643.687355467206</v>
      </c>
      <c r="CG47" s="71">
        <f t="shared" si="79"/>
        <v>38022.843677733603</v>
      </c>
      <c r="CH47" s="71">
        <f t="shared" si="79"/>
        <v>23402</v>
      </c>
      <c r="CI47" s="71"/>
      <c r="CJ47" s="71">
        <f t="shared" si="56"/>
        <v>125752</v>
      </c>
      <c r="CK47" s="71">
        <f t="shared" ref="CK47:CR47" si="84">IF(OR($C47=1,$B47=1),MAX(CA47,CJ47,$AR47),CA47)</f>
        <v>125752</v>
      </c>
      <c r="CL47" s="71">
        <f t="shared" si="84"/>
        <v>111126.185</v>
      </c>
      <c r="CM47" s="71">
        <f t="shared" si="84"/>
        <v>96502.563360500004</v>
      </c>
      <c r="CN47" s="71">
        <f t="shared" si="84"/>
        <v>81882.4506884</v>
      </c>
      <c r="CO47" s="71">
        <f t="shared" si="84"/>
        <v>67262.338016299997</v>
      </c>
      <c r="CP47" s="71">
        <f t="shared" si="84"/>
        <v>52643.687355467206</v>
      </c>
      <c r="CQ47" s="71">
        <f t="shared" si="84"/>
        <v>38022.843677733603</v>
      </c>
      <c r="CR47" s="71">
        <f t="shared" si="84"/>
        <v>23402</v>
      </c>
    </row>
    <row r="48" spans="1:96" x14ac:dyDescent="0.2">
      <c r="A48" s="6" t="s">
        <v>197</v>
      </c>
      <c r="B48" s="6"/>
      <c r="C48" s="37"/>
      <c r="D48" s="37"/>
      <c r="E48" s="37"/>
      <c r="F48" s="2">
        <v>8</v>
      </c>
      <c r="G48">
        <v>0</v>
      </c>
      <c r="H48" s="6">
        <v>22</v>
      </c>
      <c r="I48" s="2" t="s">
        <v>198</v>
      </c>
      <c r="J48" s="57"/>
      <c r="K48" s="58">
        <v>636.36</v>
      </c>
      <c r="L48" s="59"/>
      <c r="M48" s="60">
        <v>199</v>
      </c>
      <c r="N48" s="61">
        <f t="shared" si="19"/>
        <v>59.7</v>
      </c>
      <c r="O48" s="61">
        <f t="shared" si="20"/>
        <v>381.82</v>
      </c>
      <c r="P48" s="61">
        <f t="shared" si="21"/>
        <v>0</v>
      </c>
      <c r="Q48" s="61">
        <f t="shared" si="22"/>
        <v>0</v>
      </c>
      <c r="R48" s="62">
        <f t="shared" si="23"/>
        <v>0.31</v>
      </c>
      <c r="S48" s="62">
        <f t="shared" si="7"/>
        <v>0</v>
      </c>
      <c r="T48" s="61">
        <f t="shared" si="8"/>
        <v>0</v>
      </c>
      <c r="U48" s="61">
        <f t="shared" si="24"/>
        <v>0</v>
      </c>
      <c r="V48" s="60">
        <v>13</v>
      </c>
      <c r="W48" s="61">
        <f t="shared" si="25"/>
        <v>3.25</v>
      </c>
      <c r="X48" s="24">
        <f t="shared" si="26"/>
        <v>59.7</v>
      </c>
      <c r="Y48" s="11">
        <f t="shared" si="27"/>
        <v>699.31000000000006</v>
      </c>
      <c r="Z48" s="58">
        <v>765221701</v>
      </c>
      <c r="AA48" s="60">
        <v>5102</v>
      </c>
      <c r="AB48" s="24">
        <f t="shared" si="9"/>
        <v>149984.65</v>
      </c>
      <c r="AC48" s="10">
        <f t="shared" si="10"/>
        <v>0.58470800000000001</v>
      </c>
      <c r="AD48" s="60">
        <v>96121</v>
      </c>
      <c r="AE48" s="10">
        <f t="shared" si="11"/>
        <v>0.69685799999999998</v>
      </c>
      <c r="AF48" s="10">
        <f t="shared" si="58"/>
        <v>0.38164700000000001</v>
      </c>
      <c r="AG48" s="63">
        <f t="shared" si="12"/>
        <v>0.38164700000000001</v>
      </c>
      <c r="AH48" s="64">
        <f t="shared" si="13"/>
        <v>0</v>
      </c>
      <c r="AI48" s="65">
        <f t="shared" si="28"/>
        <v>0.38164700000000001</v>
      </c>
      <c r="AJ48" s="60">
        <v>0</v>
      </c>
      <c r="AK48">
        <v>0</v>
      </c>
      <c r="AL48" s="23">
        <f t="shared" si="29"/>
        <v>0</v>
      </c>
      <c r="AM48" s="60">
        <v>122</v>
      </c>
      <c r="AN48">
        <v>4</v>
      </c>
      <c r="AO48" s="23">
        <f t="shared" si="30"/>
        <v>48800</v>
      </c>
      <c r="AP48" s="23">
        <f t="shared" si="14"/>
        <v>3075902</v>
      </c>
      <c r="AQ48" s="23">
        <f t="shared" si="31"/>
        <v>3124702</v>
      </c>
      <c r="AR48" s="66">
        <v>4665608</v>
      </c>
      <c r="AS48" s="66">
        <f t="shared" si="59"/>
        <v>3124702</v>
      </c>
      <c r="AT48" s="60">
        <v>4004835</v>
      </c>
      <c r="AU48" s="23">
        <f t="shared" si="60"/>
        <v>880133</v>
      </c>
      <c r="AV48" s="67" t="str">
        <f t="shared" si="63"/>
        <v>No</v>
      </c>
      <c r="AW48" s="66">
        <f t="shared" si="32"/>
        <v>0</v>
      </c>
      <c r="AX48" s="68">
        <f t="shared" si="33"/>
        <v>4004835</v>
      </c>
      <c r="AY48" s="69">
        <f t="shared" si="61"/>
        <v>4004835</v>
      </c>
      <c r="AZ48" s="70">
        <f t="shared" si="34"/>
        <v>0</v>
      </c>
      <c r="BA48" s="70"/>
      <c r="BB48" s="70">
        <f t="shared" si="35"/>
        <v>12665.075979005596</v>
      </c>
      <c r="BC48" s="23"/>
      <c r="BE48" s="71">
        <f t="shared" si="36"/>
        <v>-880133</v>
      </c>
      <c r="BF48" s="71">
        <f t="shared" si="37"/>
        <v>-880133</v>
      </c>
      <c r="BG48" s="71">
        <f t="shared" si="38"/>
        <v>-880133</v>
      </c>
      <c r="BH48" s="71">
        <f t="shared" si="39"/>
        <v>-754361.9942999999</v>
      </c>
      <c r="BI48" s="71">
        <f t="shared" si="40"/>
        <v>-628609.84985018987</v>
      </c>
      <c r="BJ48" s="71">
        <f t="shared" si="41"/>
        <v>-502887.87988015171</v>
      </c>
      <c r="BK48" s="71">
        <f t="shared" si="77"/>
        <v>-377165.90991011355</v>
      </c>
      <c r="BL48" s="71">
        <f t="shared" si="77"/>
        <v>-251456.51213707263</v>
      </c>
      <c r="BM48" s="71">
        <f t="shared" si="77"/>
        <v>-125728.25606853608</v>
      </c>
      <c r="BN48" s="71"/>
      <c r="BP48" s="71">
        <f t="shared" si="42"/>
        <v>0</v>
      </c>
      <c r="BQ48" s="71">
        <f t="shared" si="43"/>
        <v>0</v>
      </c>
      <c r="BR48" s="71">
        <f t="shared" si="44"/>
        <v>-125771.00569999999</v>
      </c>
      <c r="BS48" s="71">
        <f t="shared" si="45"/>
        <v>-125752.14444980997</v>
      </c>
      <c r="BT48" s="71">
        <f t="shared" si="46"/>
        <v>-125721.96997003799</v>
      </c>
      <c r="BU48" s="71">
        <f t="shared" si="47"/>
        <v>-125721.96997003793</v>
      </c>
      <c r="BV48" s="71">
        <f t="shared" si="78"/>
        <v>-125709.39777304084</v>
      </c>
      <c r="BW48" s="71">
        <f t="shared" si="78"/>
        <v>-125728.25606853631</v>
      </c>
      <c r="BX48" s="71">
        <f t="shared" si="78"/>
        <v>-125728.25606853608</v>
      </c>
      <c r="BZ48" s="71">
        <f t="shared" si="49"/>
        <v>4004835</v>
      </c>
      <c r="CA48" s="71">
        <f t="shared" si="50"/>
        <v>4004835</v>
      </c>
      <c r="CB48" s="71">
        <f t="shared" si="51"/>
        <v>3879063.9942999999</v>
      </c>
      <c r="CC48" s="71">
        <f t="shared" si="52"/>
        <v>3753311.8498501899</v>
      </c>
      <c r="CD48" s="71">
        <f t="shared" si="53"/>
        <v>3627589.8798801517</v>
      </c>
      <c r="CE48" s="71">
        <f t="shared" si="54"/>
        <v>3501867.9099101136</v>
      </c>
      <c r="CF48" s="71">
        <f t="shared" si="79"/>
        <v>3376158.5121370726</v>
      </c>
      <c r="CG48" s="71">
        <f t="shared" si="79"/>
        <v>3250430.2560685361</v>
      </c>
      <c r="CH48" s="71">
        <f t="shared" si="79"/>
        <v>3124702</v>
      </c>
      <c r="CI48" s="71"/>
      <c r="CJ48" s="71">
        <f t="shared" si="56"/>
        <v>4004835</v>
      </c>
      <c r="CK48" s="71">
        <f t="shared" ref="CK48:CR48" si="85">IF(OR($C48=1,$B48=1),MAX(CA48,CJ48,$AR48),CA48)</f>
        <v>4004835</v>
      </c>
      <c r="CL48" s="71">
        <f t="shared" si="85"/>
        <v>3879063.9942999999</v>
      </c>
      <c r="CM48" s="71">
        <f t="shared" si="85"/>
        <v>3753311.8498501899</v>
      </c>
      <c r="CN48" s="71">
        <f t="shared" si="85"/>
        <v>3627589.8798801517</v>
      </c>
      <c r="CO48" s="71">
        <f t="shared" si="85"/>
        <v>3501867.9099101136</v>
      </c>
      <c r="CP48" s="71">
        <f t="shared" si="85"/>
        <v>3376158.5121370726</v>
      </c>
      <c r="CQ48" s="71">
        <f t="shared" si="85"/>
        <v>3250430.2560685361</v>
      </c>
      <c r="CR48" s="71">
        <f t="shared" si="85"/>
        <v>3124702</v>
      </c>
    </row>
    <row r="49" spans="1:96" x14ac:dyDescent="0.2">
      <c r="A49" s="6" t="s">
        <v>169</v>
      </c>
      <c r="B49" s="6"/>
      <c r="C49" s="37"/>
      <c r="D49" s="37"/>
      <c r="E49" s="37"/>
      <c r="F49" s="2">
        <v>4</v>
      </c>
      <c r="G49">
        <v>0</v>
      </c>
      <c r="H49" s="6">
        <v>23</v>
      </c>
      <c r="I49" s="2" t="s">
        <v>199</v>
      </c>
      <c r="J49" s="57"/>
      <c r="K49" s="58">
        <v>1445.61</v>
      </c>
      <c r="L49" s="59"/>
      <c r="M49" s="60">
        <v>224</v>
      </c>
      <c r="N49" s="61">
        <f t="shared" si="19"/>
        <v>67.2</v>
      </c>
      <c r="O49" s="61">
        <f t="shared" si="20"/>
        <v>867.37</v>
      </c>
      <c r="P49" s="61">
        <f t="shared" si="21"/>
        <v>0</v>
      </c>
      <c r="Q49" s="61">
        <f t="shared" si="22"/>
        <v>0</v>
      </c>
      <c r="R49" s="62">
        <f t="shared" si="23"/>
        <v>0.15</v>
      </c>
      <c r="S49" s="62">
        <f t="shared" si="7"/>
        <v>0</v>
      </c>
      <c r="T49" s="61">
        <f t="shared" si="8"/>
        <v>0</v>
      </c>
      <c r="U49" s="61">
        <f t="shared" si="24"/>
        <v>0</v>
      </c>
      <c r="V49" s="60">
        <v>10</v>
      </c>
      <c r="W49" s="61">
        <f t="shared" si="25"/>
        <v>2.5</v>
      </c>
      <c r="X49" s="24">
        <f t="shared" si="26"/>
        <v>67.2</v>
      </c>
      <c r="Y49" s="11">
        <f t="shared" si="27"/>
        <v>1515.31</v>
      </c>
      <c r="Z49" s="58">
        <v>2004435480</v>
      </c>
      <c r="AA49" s="60">
        <v>10091</v>
      </c>
      <c r="AB49" s="24">
        <f t="shared" si="9"/>
        <v>198635.96</v>
      </c>
      <c r="AC49" s="10">
        <f t="shared" si="10"/>
        <v>0.77437199999999995</v>
      </c>
      <c r="AD49" s="60">
        <v>108059</v>
      </c>
      <c r="AE49" s="10">
        <f t="shared" si="11"/>
        <v>0.78340600000000005</v>
      </c>
      <c r="AF49" s="10">
        <f t="shared" si="58"/>
        <v>0.22291800000000001</v>
      </c>
      <c r="AG49" s="63">
        <f t="shared" si="12"/>
        <v>0.22291800000000001</v>
      </c>
      <c r="AH49" s="64">
        <f t="shared" si="13"/>
        <v>0</v>
      </c>
      <c r="AI49" s="65">
        <f t="shared" si="28"/>
        <v>0.22291800000000001</v>
      </c>
      <c r="AJ49" s="60">
        <v>0</v>
      </c>
      <c r="AK49">
        <v>0</v>
      </c>
      <c r="AL49" s="23">
        <f t="shared" si="29"/>
        <v>0</v>
      </c>
      <c r="AM49" s="60">
        <v>0</v>
      </c>
      <c r="AN49">
        <v>0</v>
      </c>
      <c r="AO49" s="23">
        <f t="shared" si="30"/>
        <v>0</v>
      </c>
      <c r="AP49" s="23">
        <f t="shared" si="14"/>
        <v>3893028</v>
      </c>
      <c r="AQ49" s="23">
        <f t="shared" si="31"/>
        <v>3893028</v>
      </c>
      <c r="AR49" s="66">
        <v>3403900</v>
      </c>
      <c r="AS49" s="66">
        <f t="shared" si="59"/>
        <v>3893028</v>
      </c>
      <c r="AT49" s="60">
        <v>4068515</v>
      </c>
      <c r="AU49" s="23">
        <f t="shared" si="60"/>
        <v>175487</v>
      </c>
      <c r="AV49" s="67" t="str">
        <f t="shared" si="63"/>
        <v>No</v>
      </c>
      <c r="AW49" s="66">
        <f t="shared" si="32"/>
        <v>0</v>
      </c>
      <c r="AX49" s="68">
        <f t="shared" si="33"/>
        <v>4068515</v>
      </c>
      <c r="AY49" s="69">
        <f t="shared" si="61"/>
        <v>4068515</v>
      </c>
      <c r="AZ49" s="70">
        <f t="shared" si="34"/>
        <v>0</v>
      </c>
      <c r="BA49" s="70"/>
      <c r="BB49" s="70">
        <f t="shared" si="35"/>
        <v>12080.677188176618</v>
      </c>
      <c r="BC49" s="23"/>
      <c r="BE49" s="71">
        <f t="shared" si="36"/>
        <v>-175487</v>
      </c>
      <c r="BF49" s="71">
        <f t="shared" si="37"/>
        <v>-175487</v>
      </c>
      <c r="BG49" s="71">
        <f t="shared" si="38"/>
        <v>-175487</v>
      </c>
      <c r="BH49" s="71">
        <f t="shared" si="39"/>
        <v>-150409.90769999987</v>
      </c>
      <c r="BI49" s="71">
        <f t="shared" si="40"/>
        <v>-125336.57608640986</v>
      </c>
      <c r="BJ49" s="71">
        <f t="shared" si="41"/>
        <v>-100269.2608691277</v>
      </c>
      <c r="BK49" s="71">
        <f t="shared" si="77"/>
        <v>-75201.945651846007</v>
      </c>
      <c r="BL49" s="71">
        <f t="shared" si="77"/>
        <v>-50137.137166085653</v>
      </c>
      <c r="BM49" s="71">
        <f t="shared" si="77"/>
        <v>-25068.568583042827</v>
      </c>
      <c r="BN49" s="71"/>
      <c r="BP49" s="71">
        <f t="shared" si="42"/>
        <v>0</v>
      </c>
      <c r="BQ49" s="71">
        <f t="shared" si="43"/>
        <v>0</v>
      </c>
      <c r="BR49" s="71">
        <f t="shared" si="44"/>
        <v>-25077.0923</v>
      </c>
      <c r="BS49" s="71">
        <f t="shared" si="45"/>
        <v>-25073.331613589977</v>
      </c>
      <c r="BT49" s="71">
        <f t="shared" si="46"/>
        <v>-25067.315217281972</v>
      </c>
      <c r="BU49" s="71">
        <f t="shared" si="47"/>
        <v>-25067.315217281925</v>
      </c>
      <c r="BV49" s="71">
        <f t="shared" si="78"/>
        <v>-25064.808485760273</v>
      </c>
      <c r="BW49" s="71">
        <f t="shared" si="78"/>
        <v>-25068.568583042827</v>
      </c>
      <c r="BX49" s="71">
        <f t="shared" si="78"/>
        <v>-25068.568583042827</v>
      </c>
      <c r="BZ49" s="71">
        <f t="shared" si="49"/>
        <v>4068515</v>
      </c>
      <c r="CA49" s="71">
        <f t="shared" si="50"/>
        <v>4068515</v>
      </c>
      <c r="CB49" s="71">
        <f t="shared" si="51"/>
        <v>4043437.9076999999</v>
      </c>
      <c r="CC49" s="71">
        <f t="shared" si="52"/>
        <v>4018364.5760864099</v>
      </c>
      <c r="CD49" s="71">
        <f t="shared" si="53"/>
        <v>3993297.2608691277</v>
      </c>
      <c r="CE49" s="71">
        <f t="shared" si="54"/>
        <v>3968229.945651846</v>
      </c>
      <c r="CF49" s="71">
        <f t="shared" si="79"/>
        <v>3943165.1371660857</v>
      </c>
      <c r="CG49" s="71">
        <f t="shared" si="79"/>
        <v>3918096.5685830428</v>
      </c>
      <c r="CH49" s="71">
        <f t="shared" si="79"/>
        <v>3893028</v>
      </c>
      <c r="CI49" s="71"/>
      <c r="CJ49" s="71">
        <f t="shared" si="56"/>
        <v>4068515</v>
      </c>
      <c r="CK49" s="71">
        <f t="shared" ref="CK49:CR49" si="86">IF(OR($C49=1,$B49=1),MAX(CA49,CJ49,$AR49),CA49)</f>
        <v>4068515</v>
      </c>
      <c r="CL49" s="71">
        <f t="shared" si="86"/>
        <v>4043437.9076999999</v>
      </c>
      <c r="CM49" s="71">
        <f t="shared" si="86"/>
        <v>4018364.5760864099</v>
      </c>
      <c r="CN49" s="71">
        <f t="shared" si="86"/>
        <v>3993297.2608691277</v>
      </c>
      <c r="CO49" s="71">
        <f t="shared" si="86"/>
        <v>3968229.945651846</v>
      </c>
      <c r="CP49" s="71">
        <f t="shared" si="86"/>
        <v>3943165.1371660857</v>
      </c>
      <c r="CQ49" s="71">
        <f t="shared" si="86"/>
        <v>3918096.5685830428</v>
      </c>
      <c r="CR49" s="71">
        <f t="shared" si="86"/>
        <v>3893028</v>
      </c>
    </row>
    <row r="50" spans="1:96" x14ac:dyDescent="0.2">
      <c r="A50" s="6" t="s">
        <v>173</v>
      </c>
      <c r="B50" s="6"/>
      <c r="C50" s="37"/>
      <c r="D50" s="37"/>
      <c r="E50" s="37"/>
      <c r="F50" s="2">
        <v>9</v>
      </c>
      <c r="G50">
        <v>30</v>
      </c>
      <c r="H50" s="6">
        <v>24</v>
      </c>
      <c r="I50" s="2" t="s">
        <v>200</v>
      </c>
      <c r="J50" s="57"/>
      <c r="K50" s="58">
        <v>253.83</v>
      </c>
      <c r="L50" s="73"/>
      <c r="M50" s="60">
        <v>114</v>
      </c>
      <c r="N50" s="61">
        <f t="shared" si="19"/>
        <v>34.200000000000003</v>
      </c>
      <c r="O50" s="61">
        <f t="shared" si="20"/>
        <v>152.30000000000001</v>
      </c>
      <c r="P50" s="61">
        <f t="shared" si="21"/>
        <v>0</v>
      </c>
      <c r="Q50" s="61">
        <f t="shared" si="22"/>
        <v>0</v>
      </c>
      <c r="R50" s="62">
        <f t="shared" si="23"/>
        <v>0.45</v>
      </c>
      <c r="S50" s="62">
        <f t="shared" si="7"/>
        <v>0</v>
      </c>
      <c r="T50" s="61">
        <f t="shared" si="8"/>
        <v>0</v>
      </c>
      <c r="U50" s="61">
        <f t="shared" si="24"/>
        <v>0</v>
      </c>
      <c r="V50" s="60">
        <v>2</v>
      </c>
      <c r="W50" s="61">
        <f t="shared" si="25"/>
        <v>0.5</v>
      </c>
      <c r="X50" s="24">
        <f t="shared" si="26"/>
        <v>34.200000000000003</v>
      </c>
      <c r="Y50" s="11">
        <f t="shared" si="27"/>
        <v>288.53000000000003</v>
      </c>
      <c r="Z50" s="58">
        <v>360414995.67000002</v>
      </c>
      <c r="AA50" s="60">
        <v>2156</v>
      </c>
      <c r="AB50" s="24">
        <f t="shared" si="9"/>
        <v>167168.37</v>
      </c>
      <c r="AC50" s="10">
        <f t="shared" si="10"/>
        <v>0.651698</v>
      </c>
      <c r="AD50" s="60">
        <v>83750</v>
      </c>
      <c r="AE50" s="10">
        <f t="shared" si="11"/>
        <v>0.60716999999999999</v>
      </c>
      <c r="AF50" s="10">
        <f t="shared" si="58"/>
        <v>0.36165999999999998</v>
      </c>
      <c r="AG50" s="63">
        <f t="shared" si="12"/>
        <v>0.36165999999999998</v>
      </c>
      <c r="AH50" s="64">
        <f t="shared" si="13"/>
        <v>0</v>
      </c>
      <c r="AI50" s="65">
        <f t="shared" si="28"/>
        <v>0.36165999999999998</v>
      </c>
      <c r="AJ50" s="60">
        <v>107</v>
      </c>
      <c r="AK50">
        <v>6</v>
      </c>
      <c r="AL50" s="23">
        <f t="shared" si="29"/>
        <v>64200</v>
      </c>
      <c r="AM50" s="60">
        <v>0</v>
      </c>
      <c r="AN50">
        <v>0</v>
      </c>
      <c r="AO50" s="23">
        <f t="shared" si="30"/>
        <v>0</v>
      </c>
      <c r="AP50" s="23">
        <f t="shared" si="14"/>
        <v>1202631</v>
      </c>
      <c r="AQ50" s="23">
        <f t="shared" si="31"/>
        <v>1266831</v>
      </c>
      <c r="AR50" s="66">
        <v>1856992</v>
      </c>
      <c r="AS50" s="66">
        <f t="shared" si="59"/>
        <v>1266831</v>
      </c>
      <c r="AT50" s="60">
        <v>1652147</v>
      </c>
      <c r="AU50" s="23">
        <f t="shared" si="60"/>
        <v>385316</v>
      </c>
      <c r="AV50" s="67" t="str">
        <f t="shared" si="63"/>
        <v>No</v>
      </c>
      <c r="AW50" s="66">
        <f t="shared" si="32"/>
        <v>0</v>
      </c>
      <c r="AX50" s="68">
        <f t="shared" si="33"/>
        <v>1652147</v>
      </c>
      <c r="AY50" s="69">
        <f t="shared" si="61"/>
        <v>1652147</v>
      </c>
      <c r="AZ50" s="70">
        <f t="shared" si="34"/>
        <v>0</v>
      </c>
      <c r="BA50" s="70"/>
      <c r="BB50" s="70">
        <f t="shared" si="35"/>
        <v>13100.53283693811</v>
      </c>
      <c r="BC50" s="23"/>
      <c r="BE50" s="71">
        <f t="shared" si="36"/>
        <v>-385316</v>
      </c>
      <c r="BF50" s="71">
        <f t="shared" si="37"/>
        <v>-385316</v>
      </c>
      <c r="BG50" s="71">
        <f t="shared" si="38"/>
        <v>-385316</v>
      </c>
      <c r="BH50" s="71">
        <f t="shared" si="39"/>
        <v>-330254.34360000002</v>
      </c>
      <c r="BI50" s="71">
        <f t="shared" si="40"/>
        <v>-275200.94452188001</v>
      </c>
      <c r="BJ50" s="71">
        <f t="shared" si="41"/>
        <v>-220160.75561750401</v>
      </c>
      <c r="BK50" s="71">
        <f t="shared" si="77"/>
        <v>-165120.56671312801</v>
      </c>
      <c r="BL50" s="71">
        <f t="shared" si="77"/>
        <v>-110085.88182764244</v>
      </c>
      <c r="BM50" s="71">
        <f t="shared" si="77"/>
        <v>-55042.940913821105</v>
      </c>
      <c r="BN50" s="71"/>
      <c r="BP50" s="71">
        <f t="shared" si="42"/>
        <v>0</v>
      </c>
      <c r="BQ50" s="71">
        <f t="shared" si="43"/>
        <v>0</v>
      </c>
      <c r="BR50" s="71">
        <f t="shared" si="44"/>
        <v>-55061.6564</v>
      </c>
      <c r="BS50" s="71">
        <f t="shared" si="45"/>
        <v>-55053.399078119997</v>
      </c>
      <c r="BT50" s="71">
        <f t="shared" si="46"/>
        <v>-55040.188904376002</v>
      </c>
      <c r="BU50" s="71">
        <f t="shared" si="47"/>
        <v>-55040.188904376002</v>
      </c>
      <c r="BV50" s="71">
        <f t="shared" si="78"/>
        <v>-55034.684885485563</v>
      </c>
      <c r="BW50" s="71">
        <f t="shared" si="78"/>
        <v>-55042.940913821221</v>
      </c>
      <c r="BX50" s="71">
        <f t="shared" si="78"/>
        <v>-55042.940913821105</v>
      </c>
      <c r="BZ50" s="71">
        <f t="shared" si="49"/>
        <v>1652147</v>
      </c>
      <c r="CA50" s="71">
        <f t="shared" si="50"/>
        <v>1652147</v>
      </c>
      <c r="CB50" s="71">
        <f t="shared" si="51"/>
        <v>1597085.3436</v>
      </c>
      <c r="CC50" s="71">
        <f t="shared" si="52"/>
        <v>1542031.94452188</v>
      </c>
      <c r="CD50" s="71">
        <f t="shared" si="53"/>
        <v>1486991.755617504</v>
      </c>
      <c r="CE50" s="71">
        <f t="shared" si="54"/>
        <v>1431951.566713128</v>
      </c>
      <c r="CF50" s="71">
        <f t="shared" si="79"/>
        <v>1376916.8818276424</v>
      </c>
      <c r="CG50" s="71">
        <f t="shared" si="79"/>
        <v>1321873.9409138211</v>
      </c>
      <c r="CH50" s="71">
        <f t="shared" si="79"/>
        <v>1266831</v>
      </c>
      <c r="CI50" s="71"/>
      <c r="CJ50" s="71">
        <f t="shared" si="56"/>
        <v>1652147</v>
      </c>
      <c r="CK50" s="71">
        <f t="shared" ref="CK50:CR50" si="87">IF(OR($C50=1,$B50=1),MAX(CA50,CJ50,$AR50),CA50)</f>
        <v>1652147</v>
      </c>
      <c r="CL50" s="71">
        <f t="shared" si="87"/>
        <v>1597085.3436</v>
      </c>
      <c r="CM50" s="71">
        <f t="shared" si="87"/>
        <v>1542031.94452188</v>
      </c>
      <c r="CN50" s="71">
        <f t="shared" si="87"/>
        <v>1486991.755617504</v>
      </c>
      <c r="CO50" s="71">
        <f t="shared" si="87"/>
        <v>1431951.566713128</v>
      </c>
      <c r="CP50" s="71">
        <f t="shared" si="87"/>
        <v>1376916.8818276424</v>
      </c>
      <c r="CQ50" s="71">
        <f t="shared" si="87"/>
        <v>1321873.9409138211</v>
      </c>
      <c r="CR50" s="71">
        <f t="shared" si="87"/>
        <v>1266831</v>
      </c>
    </row>
    <row r="51" spans="1:96" x14ac:dyDescent="0.2">
      <c r="A51" s="6" t="s">
        <v>175</v>
      </c>
      <c r="B51" s="6"/>
      <c r="C51" s="37"/>
      <c r="D51" s="37"/>
      <c r="E51" s="37"/>
      <c r="F51" s="2">
        <v>4</v>
      </c>
      <c r="G51">
        <v>0</v>
      </c>
      <c r="H51" s="6">
        <v>25</v>
      </c>
      <c r="I51" s="2" t="s">
        <v>201</v>
      </c>
      <c r="J51" s="57"/>
      <c r="K51" s="58">
        <v>4238.7299999999996</v>
      </c>
      <c r="L51" s="59"/>
      <c r="M51" s="60">
        <v>737</v>
      </c>
      <c r="N51" s="61">
        <f t="shared" si="19"/>
        <v>221.1</v>
      </c>
      <c r="O51" s="61">
        <f t="shared" si="20"/>
        <v>2543.2399999999998</v>
      </c>
      <c r="P51" s="61">
        <f t="shared" si="21"/>
        <v>0</v>
      </c>
      <c r="Q51" s="61">
        <f t="shared" si="22"/>
        <v>0</v>
      </c>
      <c r="R51" s="62">
        <f t="shared" si="23"/>
        <v>0.17</v>
      </c>
      <c r="S51" s="62">
        <f t="shared" si="7"/>
        <v>0</v>
      </c>
      <c r="T51" s="61">
        <f t="shared" si="8"/>
        <v>0</v>
      </c>
      <c r="U51" s="61">
        <f t="shared" si="24"/>
        <v>0</v>
      </c>
      <c r="V51" s="60">
        <v>158</v>
      </c>
      <c r="W51" s="61">
        <f t="shared" si="25"/>
        <v>39.5</v>
      </c>
      <c r="X51" s="24">
        <f t="shared" si="26"/>
        <v>221.1</v>
      </c>
      <c r="Y51" s="11">
        <f t="shared" si="27"/>
        <v>4499.33</v>
      </c>
      <c r="Z51" s="58">
        <v>5632141245.6700001</v>
      </c>
      <c r="AA51" s="60">
        <v>28994</v>
      </c>
      <c r="AB51" s="24">
        <f t="shared" si="9"/>
        <v>194251.96</v>
      </c>
      <c r="AC51" s="10">
        <f t="shared" si="10"/>
        <v>0.75728200000000001</v>
      </c>
      <c r="AD51" s="60">
        <v>147969</v>
      </c>
      <c r="AE51" s="10">
        <f t="shared" si="11"/>
        <v>1.0727450000000001</v>
      </c>
      <c r="AF51" s="10">
        <f t="shared" si="58"/>
        <v>0.14807899999999999</v>
      </c>
      <c r="AG51" s="63">
        <f t="shared" si="12"/>
        <v>0.14807899999999999</v>
      </c>
      <c r="AH51" s="64">
        <f t="shared" si="13"/>
        <v>0</v>
      </c>
      <c r="AI51" s="65">
        <f t="shared" si="28"/>
        <v>0.14807899999999999</v>
      </c>
      <c r="AJ51" s="60">
        <v>0</v>
      </c>
      <c r="AK51">
        <v>0</v>
      </c>
      <c r="AL51" s="23">
        <f t="shared" si="29"/>
        <v>0</v>
      </c>
      <c r="AM51" s="60">
        <v>0</v>
      </c>
      <c r="AN51">
        <v>0</v>
      </c>
      <c r="AO51" s="23">
        <f t="shared" si="30"/>
        <v>0</v>
      </c>
      <c r="AP51" s="23">
        <f t="shared" si="14"/>
        <v>7678604</v>
      </c>
      <c r="AQ51" s="23">
        <f t="shared" si="31"/>
        <v>7678604</v>
      </c>
      <c r="AR51" s="66">
        <v>9436665</v>
      </c>
      <c r="AS51" s="66">
        <f t="shared" si="59"/>
        <v>7678604</v>
      </c>
      <c r="AT51" s="60">
        <v>9439993</v>
      </c>
      <c r="AU51" s="23">
        <f t="shared" si="60"/>
        <v>1761389</v>
      </c>
      <c r="AV51" s="67" t="str">
        <f t="shared" si="63"/>
        <v>No</v>
      </c>
      <c r="AW51" s="66">
        <f t="shared" si="32"/>
        <v>0</v>
      </c>
      <c r="AX51" s="68">
        <f t="shared" si="33"/>
        <v>9439993</v>
      </c>
      <c r="AY51" s="69">
        <f t="shared" si="61"/>
        <v>9439993</v>
      </c>
      <c r="AZ51" s="70">
        <f t="shared" si="34"/>
        <v>0</v>
      </c>
      <c r="BA51" s="70"/>
      <c r="BB51" s="70">
        <f t="shared" si="35"/>
        <v>12233.564829559798</v>
      </c>
      <c r="BC51" s="23"/>
      <c r="BE51" s="71">
        <f t="shared" si="36"/>
        <v>-1761389</v>
      </c>
      <c r="BF51" s="71">
        <f t="shared" si="37"/>
        <v>-1761389</v>
      </c>
      <c r="BG51" s="71">
        <f t="shared" si="38"/>
        <v>-1761389</v>
      </c>
      <c r="BH51" s="71">
        <f t="shared" si="39"/>
        <v>-1509686.5119000003</v>
      </c>
      <c r="BI51" s="71">
        <f t="shared" si="40"/>
        <v>-1258021.7703662701</v>
      </c>
      <c r="BJ51" s="71">
        <f t="shared" si="41"/>
        <v>-1006417.4162930157</v>
      </c>
      <c r="BK51" s="71">
        <f t="shared" si="77"/>
        <v>-754813.06221976131</v>
      </c>
      <c r="BL51" s="71">
        <f t="shared" si="77"/>
        <v>-503233.86858191527</v>
      </c>
      <c r="BM51" s="71">
        <f t="shared" si="77"/>
        <v>-251616.93429095764</v>
      </c>
      <c r="BN51" s="71"/>
      <c r="BP51" s="71">
        <f t="shared" si="42"/>
        <v>0</v>
      </c>
      <c r="BQ51" s="71">
        <f t="shared" si="43"/>
        <v>0</v>
      </c>
      <c r="BR51" s="71">
        <f t="shared" si="44"/>
        <v>-251702.48809999999</v>
      </c>
      <c r="BS51" s="71">
        <f t="shared" si="45"/>
        <v>-251664.74153373003</v>
      </c>
      <c r="BT51" s="71">
        <f t="shared" si="46"/>
        <v>-251604.35407325404</v>
      </c>
      <c r="BU51" s="71">
        <f t="shared" si="47"/>
        <v>-251604.35407325393</v>
      </c>
      <c r="BV51" s="71">
        <f t="shared" si="78"/>
        <v>-251579.19363784645</v>
      </c>
      <c r="BW51" s="71">
        <f t="shared" si="78"/>
        <v>-251616.93429095764</v>
      </c>
      <c r="BX51" s="71">
        <f t="shared" si="78"/>
        <v>-251616.93429095764</v>
      </c>
      <c r="BZ51" s="71">
        <f t="shared" si="49"/>
        <v>9439993</v>
      </c>
      <c r="CA51" s="71">
        <f t="shared" si="50"/>
        <v>9439993</v>
      </c>
      <c r="CB51" s="71">
        <f t="shared" si="51"/>
        <v>9188290.5119000003</v>
      </c>
      <c r="CC51" s="71">
        <f t="shared" si="52"/>
        <v>8936625.7703662701</v>
      </c>
      <c r="CD51" s="71">
        <f t="shared" si="53"/>
        <v>8685021.4162930157</v>
      </c>
      <c r="CE51" s="71">
        <f t="shared" si="54"/>
        <v>8433417.0622197613</v>
      </c>
      <c r="CF51" s="71">
        <f t="shared" si="79"/>
        <v>8181837.8685819153</v>
      </c>
      <c r="CG51" s="71">
        <f t="shared" si="79"/>
        <v>7930220.9342909576</v>
      </c>
      <c r="CH51" s="71">
        <f t="shared" si="79"/>
        <v>7678604</v>
      </c>
      <c r="CI51" s="71"/>
      <c r="CJ51" s="71">
        <f t="shared" si="56"/>
        <v>9439993</v>
      </c>
      <c r="CK51" s="71">
        <f t="shared" ref="CK51:CR51" si="88">IF(OR($C51=1,$B51=1),MAX(CA51,CJ51,$AR51),CA51)</f>
        <v>9439993</v>
      </c>
      <c r="CL51" s="71">
        <f t="shared" si="88"/>
        <v>9188290.5119000003</v>
      </c>
      <c r="CM51" s="71">
        <f t="shared" si="88"/>
        <v>8936625.7703662701</v>
      </c>
      <c r="CN51" s="71">
        <f t="shared" si="88"/>
        <v>8685021.4162930157</v>
      </c>
      <c r="CO51" s="71">
        <f t="shared" si="88"/>
        <v>8433417.0622197613</v>
      </c>
      <c r="CP51" s="71">
        <f t="shared" si="88"/>
        <v>8181837.8685819153</v>
      </c>
      <c r="CQ51" s="71">
        <f t="shared" si="88"/>
        <v>7930220.9342909576</v>
      </c>
      <c r="CR51" s="71">
        <f t="shared" si="88"/>
        <v>7678604</v>
      </c>
    </row>
    <row r="52" spans="1:96" x14ac:dyDescent="0.2">
      <c r="A52" s="6" t="s">
        <v>173</v>
      </c>
      <c r="B52" s="6"/>
      <c r="C52" s="37"/>
      <c r="D52" s="37"/>
      <c r="E52" s="37"/>
      <c r="F52" s="2">
        <v>4</v>
      </c>
      <c r="G52">
        <v>0</v>
      </c>
      <c r="H52" s="6">
        <v>26</v>
      </c>
      <c r="I52" s="2" t="s">
        <v>202</v>
      </c>
      <c r="J52" s="57"/>
      <c r="K52" s="58">
        <v>387.43</v>
      </c>
      <c r="L52" s="59"/>
      <c r="M52" s="60">
        <v>105</v>
      </c>
      <c r="N52" s="61">
        <f t="shared" si="19"/>
        <v>31.5</v>
      </c>
      <c r="O52" s="61">
        <f t="shared" si="20"/>
        <v>232.46</v>
      </c>
      <c r="P52" s="61">
        <f t="shared" si="21"/>
        <v>0</v>
      </c>
      <c r="Q52" s="61">
        <f t="shared" si="22"/>
        <v>0</v>
      </c>
      <c r="R52" s="62">
        <f t="shared" si="23"/>
        <v>0.27</v>
      </c>
      <c r="S52" s="62">
        <f t="shared" si="7"/>
        <v>0</v>
      </c>
      <c r="T52" s="61">
        <f t="shared" si="8"/>
        <v>0</v>
      </c>
      <c r="U52" s="61">
        <f t="shared" si="24"/>
        <v>0</v>
      </c>
      <c r="V52" s="60">
        <v>6</v>
      </c>
      <c r="W52" s="61">
        <f t="shared" si="25"/>
        <v>1.5</v>
      </c>
      <c r="X52" s="24">
        <f t="shared" si="26"/>
        <v>31.5</v>
      </c>
      <c r="Y52" s="11">
        <f t="shared" si="27"/>
        <v>420.43</v>
      </c>
      <c r="Z52" s="58">
        <v>852636052.66999996</v>
      </c>
      <c r="AA52" s="60">
        <v>3757</v>
      </c>
      <c r="AB52" s="24">
        <f t="shared" si="9"/>
        <v>226945.98</v>
      </c>
      <c r="AC52" s="10">
        <f t="shared" si="10"/>
        <v>0.88473800000000002</v>
      </c>
      <c r="AD52" s="60">
        <v>90929</v>
      </c>
      <c r="AE52" s="10">
        <f t="shared" si="11"/>
        <v>0.65921700000000005</v>
      </c>
      <c r="AF52" s="10">
        <f t="shared" si="58"/>
        <v>0.182918</v>
      </c>
      <c r="AG52" s="63">
        <f t="shared" si="12"/>
        <v>0.182918</v>
      </c>
      <c r="AH52" s="64">
        <f t="shared" si="13"/>
        <v>0</v>
      </c>
      <c r="AI52" s="65">
        <f t="shared" si="28"/>
        <v>0.182918</v>
      </c>
      <c r="AJ52" s="60">
        <v>176</v>
      </c>
      <c r="AK52">
        <v>6</v>
      </c>
      <c r="AL52" s="23">
        <f t="shared" si="29"/>
        <v>105600</v>
      </c>
      <c r="AM52" s="60">
        <v>0</v>
      </c>
      <c r="AN52">
        <v>0</v>
      </c>
      <c r="AO52" s="23">
        <f t="shared" si="30"/>
        <v>0</v>
      </c>
      <c r="AP52" s="23">
        <f t="shared" si="14"/>
        <v>886321</v>
      </c>
      <c r="AQ52" s="23">
        <f t="shared" si="31"/>
        <v>991921</v>
      </c>
      <c r="AR52" s="66">
        <v>659216</v>
      </c>
      <c r="AS52" s="66">
        <f t="shared" si="59"/>
        <v>991921</v>
      </c>
      <c r="AT52" s="60">
        <v>947013</v>
      </c>
      <c r="AU52" s="23">
        <f t="shared" si="60"/>
        <v>44908</v>
      </c>
      <c r="AV52" s="67" t="str">
        <f t="shared" si="63"/>
        <v>Yes</v>
      </c>
      <c r="AW52" s="66">
        <f t="shared" si="32"/>
        <v>44908</v>
      </c>
      <c r="AX52" s="68">
        <f t="shared" si="33"/>
        <v>991921</v>
      </c>
      <c r="AY52" s="69">
        <f t="shared" si="61"/>
        <v>991921</v>
      </c>
      <c r="AZ52" s="70">
        <f t="shared" si="34"/>
        <v>44908</v>
      </c>
      <c r="BA52" s="70"/>
      <c r="BB52" s="70">
        <f t="shared" si="35"/>
        <v>12506.661203314146</v>
      </c>
      <c r="BC52" s="23"/>
      <c r="BE52" s="71">
        <f t="shared" si="36"/>
        <v>44908</v>
      </c>
      <c r="BF52" s="71">
        <f t="shared" si="37"/>
        <v>0</v>
      </c>
      <c r="BG52" s="71">
        <f t="shared" si="38"/>
        <v>0</v>
      </c>
      <c r="BH52" s="71">
        <f t="shared" si="39"/>
        <v>0</v>
      </c>
      <c r="BI52" s="71">
        <f t="shared" si="40"/>
        <v>0</v>
      </c>
      <c r="BJ52" s="71">
        <f t="shared" si="41"/>
        <v>0</v>
      </c>
      <c r="BK52" s="71">
        <f t="shared" si="77"/>
        <v>0</v>
      </c>
      <c r="BL52" s="71">
        <f t="shared" si="77"/>
        <v>0</v>
      </c>
      <c r="BM52" s="71">
        <f t="shared" si="77"/>
        <v>0</v>
      </c>
      <c r="BN52" s="71"/>
      <c r="BP52" s="71">
        <f t="shared" si="42"/>
        <v>44908</v>
      </c>
      <c r="BQ52" s="71">
        <f t="shared" si="43"/>
        <v>0</v>
      </c>
      <c r="BR52" s="71">
        <f t="shared" si="44"/>
        <v>0</v>
      </c>
      <c r="BS52" s="71">
        <f t="shared" si="45"/>
        <v>0</v>
      </c>
      <c r="BT52" s="71">
        <f t="shared" si="46"/>
        <v>0</v>
      </c>
      <c r="BU52" s="71">
        <f t="shared" si="47"/>
        <v>0</v>
      </c>
      <c r="BV52" s="71">
        <f t="shared" si="78"/>
        <v>0</v>
      </c>
      <c r="BW52" s="71">
        <f t="shared" si="78"/>
        <v>0</v>
      </c>
      <c r="BX52" s="71">
        <f t="shared" si="78"/>
        <v>0</v>
      </c>
      <c r="BZ52" s="71">
        <f t="shared" si="49"/>
        <v>991921</v>
      </c>
      <c r="CA52" s="71">
        <f t="shared" si="50"/>
        <v>991921</v>
      </c>
      <c r="CB52" s="71">
        <f t="shared" si="51"/>
        <v>991921</v>
      </c>
      <c r="CC52" s="71">
        <f t="shared" si="52"/>
        <v>991921</v>
      </c>
      <c r="CD52" s="71">
        <f t="shared" si="53"/>
        <v>991921</v>
      </c>
      <c r="CE52" s="71">
        <f t="shared" si="54"/>
        <v>991921</v>
      </c>
      <c r="CF52" s="71">
        <f t="shared" si="79"/>
        <v>991921</v>
      </c>
      <c r="CG52" s="71">
        <f t="shared" si="79"/>
        <v>991921</v>
      </c>
      <c r="CH52" s="71">
        <f t="shared" si="79"/>
        <v>991921</v>
      </c>
      <c r="CI52" s="71"/>
      <c r="CJ52" s="71">
        <f t="shared" si="56"/>
        <v>991921</v>
      </c>
      <c r="CK52" s="71">
        <f t="shared" ref="CK52:CR52" si="89">IF(OR($C52=1,$B52=1),MAX(CA52,CJ52,$AR52),CA52)</f>
        <v>991921</v>
      </c>
      <c r="CL52" s="71">
        <f t="shared" si="89"/>
        <v>991921</v>
      </c>
      <c r="CM52" s="71">
        <f t="shared" si="89"/>
        <v>991921</v>
      </c>
      <c r="CN52" s="71">
        <f t="shared" si="89"/>
        <v>991921</v>
      </c>
      <c r="CO52" s="71">
        <f t="shared" si="89"/>
        <v>991921</v>
      </c>
      <c r="CP52" s="71">
        <f t="shared" si="89"/>
        <v>991921</v>
      </c>
      <c r="CQ52" s="71">
        <f t="shared" si="89"/>
        <v>991921</v>
      </c>
      <c r="CR52" s="71">
        <f t="shared" si="89"/>
        <v>991921</v>
      </c>
    </row>
    <row r="53" spans="1:96" x14ac:dyDescent="0.2">
      <c r="A53" s="6" t="s">
        <v>179</v>
      </c>
      <c r="B53" s="6"/>
      <c r="C53" s="37"/>
      <c r="D53" s="37"/>
      <c r="E53" s="37"/>
      <c r="F53" s="2">
        <v>5</v>
      </c>
      <c r="G53">
        <v>0</v>
      </c>
      <c r="H53" s="6">
        <v>27</v>
      </c>
      <c r="I53" s="2" t="s">
        <v>203</v>
      </c>
      <c r="J53" s="57"/>
      <c r="K53" s="58">
        <v>1416.62</v>
      </c>
      <c r="L53" s="59"/>
      <c r="M53" s="60">
        <v>591</v>
      </c>
      <c r="N53" s="61">
        <f t="shared" si="19"/>
        <v>177.3</v>
      </c>
      <c r="O53" s="61">
        <f t="shared" si="20"/>
        <v>849.97</v>
      </c>
      <c r="P53" s="61">
        <f t="shared" si="21"/>
        <v>0</v>
      </c>
      <c r="Q53" s="61">
        <f t="shared" si="22"/>
        <v>0</v>
      </c>
      <c r="R53" s="62">
        <f t="shared" si="23"/>
        <v>0.42</v>
      </c>
      <c r="S53" s="62">
        <f t="shared" si="7"/>
        <v>0</v>
      </c>
      <c r="T53" s="61">
        <f t="shared" si="8"/>
        <v>0</v>
      </c>
      <c r="U53" s="61">
        <f t="shared" si="24"/>
        <v>0</v>
      </c>
      <c r="V53" s="60">
        <v>176</v>
      </c>
      <c r="W53" s="61">
        <f t="shared" si="25"/>
        <v>44</v>
      </c>
      <c r="X53" s="24">
        <f t="shared" si="26"/>
        <v>177.3</v>
      </c>
      <c r="Y53" s="11">
        <f t="shared" si="27"/>
        <v>1637.9199999999998</v>
      </c>
      <c r="Z53" s="58">
        <v>3065867522.6700001</v>
      </c>
      <c r="AA53" s="60">
        <v>13399</v>
      </c>
      <c r="AB53" s="24">
        <f t="shared" si="9"/>
        <v>228813.16</v>
      </c>
      <c r="AC53" s="10">
        <f t="shared" si="10"/>
        <v>0.89201699999999995</v>
      </c>
      <c r="AD53" s="60">
        <v>110556</v>
      </c>
      <c r="AE53" s="10">
        <f t="shared" si="11"/>
        <v>0.80150900000000003</v>
      </c>
      <c r="AF53" s="10">
        <f t="shared" si="58"/>
        <v>0.13513500000000001</v>
      </c>
      <c r="AG53" s="63">
        <f t="shared" si="12"/>
        <v>0.13513500000000001</v>
      </c>
      <c r="AH53" s="64">
        <f t="shared" si="13"/>
        <v>0</v>
      </c>
      <c r="AI53" s="65">
        <f t="shared" si="28"/>
        <v>0.13513500000000001</v>
      </c>
      <c r="AJ53" s="60">
        <v>0</v>
      </c>
      <c r="AK53">
        <v>0</v>
      </c>
      <c r="AL53" s="23">
        <f t="shared" si="29"/>
        <v>0</v>
      </c>
      <c r="AM53" s="60">
        <v>0</v>
      </c>
      <c r="AN53">
        <v>0</v>
      </c>
      <c r="AO53" s="23">
        <f t="shared" si="30"/>
        <v>0</v>
      </c>
      <c r="AP53" s="23">
        <f t="shared" si="14"/>
        <v>2550947</v>
      </c>
      <c r="AQ53" s="23">
        <f t="shared" si="31"/>
        <v>2550947</v>
      </c>
      <c r="AR53" s="66">
        <v>6326998</v>
      </c>
      <c r="AS53" s="66">
        <f t="shared" si="59"/>
        <v>2550947</v>
      </c>
      <c r="AT53" s="60">
        <v>5192084</v>
      </c>
      <c r="AU53" s="23">
        <f t="shared" si="60"/>
        <v>2641137</v>
      </c>
      <c r="AV53" s="67" t="str">
        <f t="shared" si="63"/>
        <v>No</v>
      </c>
      <c r="AW53" s="66">
        <f t="shared" si="32"/>
        <v>0</v>
      </c>
      <c r="AX53" s="68">
        <f t="shared" si="33"/>
        <v>5192084</v>
      </c>
      <c r="AY53" s="69">
        <f t="shared" si="61"/>
        <v>5192084</v>
      </c>
      <c r="AZ53" s="70">
        <f t="shared" si="34"/>
        <v>0</v>
      </c>
      <c r="BA53" s="70"/>
      <c r="BB53" s="70">
        <f t="shared" si="35"/>
        <v>13325.399895525972</v>
      </c>
      <c r="BC53" s="23"/>
      <c r="BE53" s="71">
        <f t="shared" si="36"/>
        <v>-2641137</v>
      </c>
      <c r="BF53" s="71">
        <f t="shared" si="37"/>
        <v>-2641137</v>
      </c>
      <c r="BG53" s="71">
        <f t="shared" si="38"/>
        <v>-2641137</v>
      </c>
      <c r="BH53" s="71">
        <f t="shared" si="39"/>
        <v>-2263718.5226999996</v>
      </c>
      <c r="BI53" s="71">
        <f t="shared" si="40"/>
        <v>-1886356.6449659094</v>
      </c>
      <c r="BJ53" s="71">
        <f t="shared" si="41"/>
        <v>-1509085.3159727277</v>
      </c>
      <c r="BK53" s="71">
        <f t="shared" si="77"/>
        <v>-1131813.986979546</v>
      </c>
      <c r="BL53" s="71">
        <f t="shared" si="77"/>
        <v>-754580.38511926355</v>
      </c>
      <c r="BM53" s="71">
        <f t="shared" si="77"/>
        <v>-377290.19255963154</v>
      </c>
      <c r="BN53" s="71"/>
      <c r="BP53" s="71">
        <f t="shared" si="42"/>
        <v>0</v>
      </c>
      <c r="BQ53" s="71">
        <f t="shared" si="43"/>
        <v>0</v>
      </c>
      <c r="BR53" s="71">
        <f t="shared" si="44"/>
        <v>-377418.47729999997</v>
      </c>
      <c r="BS53" s="71">
        <f t="shared" si="45"/>
        <v>-377361.87773408991</v>
      </c>
      <c r="BT53" s="71">
        <f t="shared" si="46"/>
        <v>-377271.32899318193</v>
      </c>
      <c r="BU53" s="71">
        <f t="shared" si="47"/>
        <v>-377271.32899318193</v>
      </c>
      <c r="BV53" s="71">
        <f t="shared" si="78"/>
        <v>-377233.60186028265</v>
      </c>
      <c r="BW53" s="71">
        <f t="shared" si="78"/>
        <v>-377290.19255963177</v>
      </c>
      <c r="BX53" s="71">
        <f t="shared" si="78"/>
        <v>-377290.19255963154</v>
      </c>
      <c r="BZ53" s="71">
        <f t="shared" si="49"/>
        <v>5192084</v>
      </c>
      <c r="CA53" s="71">
        <f t="shared" si="50"/>
        <v>5192084</v>
      </c>
      <c r="CB53" s="71">
        <f t="shared" si="51"/>
        <v>4814665.5226999996</v>
      </c>
      <c r="CC53" s="71">
        <f t="shared" si="52"/>
        <v>4437303.6449659094</v>
      </c>
      <c r="CD53" s="71">
        <f t="shared" si="53"/>
        <v>4060032.3159727277</v>
      </c>
      <c r="CE53" s="71">
        <f t="shared" si="54"/>
        <v>3682760.986979546</v>
      </c>
      <c r="CF53" s="71">
        <f t="shared" si="79"/>
        <v>3305527.3851192635</v>
      </c>
      <c r="CG53" s="71">
        <f t="shared" si="79"/>
        <v>2928237.1925596315</v>
      </c>
      <c r="CH53" s="71">
        <f t="shared" si="79"/>
        <v>2550947</v>
      </c>
      <c r="CI53" s="71"/>
      <c r="CJ53" s="71">
        <f t="shared" si="56"/>
        <v>5192084</v>
      </c>
      <c r="CK53" s="71">
        <f t="shared" ref="CK53:CR53" si="90">IF(OR($C53=1,$B53=1),MAX(CA53,CJ53,$AR53),CA53)</f>
        <v>5192084</v>
      </c>
      <c r="CL53" s="71">
        <f t="shared" si="90"/>
        <v>4814665.5226999996</v>
      </c>
      <c r="CM53" s="71">
        <f t="shared" si="90"/>
        <v>4437303.6449659094</v>
      </c>
      <c r="CN53" s="71">
        <f t="shared" si="90"/>
        <v>4060032.3159727277</v>
      </c>
      <c r="CO53" s="71">
        <f t="shared" si="90"/>
        <v>3682760.986979546</v>
      </c>
      <c r="CP53" s="71">
        <f t="shared" si="90"/>
        <v>3305527.3851192635</v>
      </c>
      <c r="CQ53" s="71">
        <f t="shared" si="90"/>
        <v>2928237.1925596315</v>
      </c>
      <c r="CR53" s="71">
        <f t="shared" si="90"/>
        <v>2550947</v>
      </c>
    </row>
    <row r="54" spans="1:96" x14ac:dyDescent="0.2">
      <c r="A54" s="6" t="s">
        <v>179</v>
      </c>
      <c r="B54" s="6"/>
      <c r="C54" s="37"/>
      <c r="D54" s="37"/>
      <c r="E54" s="37"/>
      <c r="F54" s="2">
        <v>6</v>
      </c>
      <c r="G54">
        <v>0</v>
      </c>
      <c r="H54" s="6">
        <v>28</v>
      </c>
      <c r="I54" s="2" t="s">
        <v>204</v>
      </c>
      <c r="J54" s="57"/>
      <c r="K54" s="58">
        <v>2059.41</v>
      </c>
      <c r="L54" s="59"/>
      <c r="M54" s="60">
        <v>515</v>
      </c>
      <c r="N54" s="61">
        <f t="shared" si="19"/>
        <v>154.5</v>
      </c>
      <c r="O54" s="61">
        <f t="shared" si="20"/>
        <v>1235.6500000000001</v>
      </c>
      <c r="P54" s="61">
        <f t="shared" si="21"/>
        <v>0</v>
      </c>
      <c r="Q54" s="61">
        <f t="shared" si="22"/>
        <v>0</v>
      </c>
      <c r="R54" s="62">
        <f t="shared" si="23"/>
        <v>0.25</v>
      </c>
      <c r="S54" s="62">
        <f t="shared" si="7"/>
        <v>0</v>
      </c>
      <c r="T54" s="61">
        <f t="shared" si="8"/>
        <v>0</v>
      </c>
      <c r="U54" s="61">
        <f t="shared" si="24"/>
        <v>0</v>
      </c>
      <c r="V54" s="60">
        <v>43</v>
      </c>
      <c r="W54" s="61">
        <f t="shared" si="25"/>
        <v>10.75</v>
      </c>
      <c r="X54" s="24">
        <f t="shared" si="26"/>
        <v>154.5</v>
      </c>
      <c r="Y54" s="11">
        <f t="shared" si="27"/>
        <v>2224.66</v>
      </c>
      <c r="Z54" s="58">
        <v>2412272603</v>
      </c>
      <c r="AA54" s="60">
        <v>15572</v>
      </c>
      <c r="AB54" s="24">
        <f t="shared" si="9"/>
        <v>154910.9</v>
      </c>
      <c r="AC54" s="10">
        <f t="shared" si="10"/>
        <v>0.60391300000000003</v>
      </c>
      <c r="AD54" s="60">
        <v>114505</v>
      </c>
      <c r="AE54" s="10">
        <f t="shared" si="11"/>
        <v>0.83013800000000004</v>
      </c>
      <c r="AF54" s="10">
        <f t="shared" si="58"/>
        <v>0.32822000000000001</v>
      </c>
      <c r="AG54" s="63">
        <f t="shared" si="12"/>
        <v>0.32822000000000001</v>
      </c>
      <c r="AH54" s="64">
        <f t="shared" si="13"/>
        <v>0</v>
      </c>
      <c r="AI54" s="65">
        <f t="shared" si="28"/>
        <v>0.32822000000000001</v>
      </c>
      <c r="AJ54" s="60">
        <v>0</v>
      </c>
      <c r="AK54">
        <v>0</v>
      </c>
      <c r="AL54" s="23">
        <f t="shared" si="29"/>
        <v>0</v>
      </c>
      <c r="AM54" s="60">
        <v>0</v>
      </c>
      <c r="AN54">
        <v>0</v>
      </c>
      <c r="AO54" s="23">
        <f t="shared" si="30"/>
        <v>0</v>
      </c>
      <c r="AP54" s="23">
        <f t="shared" si="14"/>
        <v>8415300</v>
      </c>
      <c r="AQ54" s="23">
        <f t="shared" si="31"/>
        <v>8415300</v>
      </c>
      <c r="AR54" s="66">
        <v>13503310</v>
      </c>
      <c r="AS54" s="66">
        <f t="shared" si="59"/>
        <v>8415300</v>
      </c>
      <c r="AT54" s="60">
        <v>12040218</v>
      </c>
      <c r="AU54" s="23">
        <f t="shared" si="60"/>
        <v>3624918</v>
      </c>
      <c r="AV54" s="67" t="str">
        <f t="shared" si="63"/>
        <v>No</v>
      </c>
      <c r="AW54" s="66">
        <f t="shared" si="32"/>
        <v>0</v>
      </c>
      <c r="AX54" s="68">
        <f t="shared" si="33"/>
        <v>12040218</v>
      </c>
      <c r="AY54" s="69">
        <f t="shared" si="61"/>
        <v>12040218</v>
      </c>
      <c r="AZ54" s="70">
        <f t="shared" si="34"/>
        <v>0</v>
      </c>
      <c r="BA54" s="70"/>
      <c r="BB54" s="70">
        <f t="shared" si="35"/>
        <v>12449.782461967263</v>
      </c>
      <c r="BC54" s="23"/>
      <c r="BE54" s="71">
        <f t="shared" si="36"/>
        <v>-3624918</v>
      </c>
      <c r="BF54" s="71">
        <f t="shared" si="37"/>
        <v>-3624918</v>
      </c>
      <c r="BG54" s="71">
        <f t="shared" si="38"/>
        <v>-3624918</v>
      </c>
      <c r="BH54" s="71">
        <f t="shared" si="39"/>
        <v>-3106917.2178000007</v>
      </c>
      <c r="BI54" s="71">
        <f t="shared" si="40"/>
        <v>-2588994.1175927408</v>
      </c>
      <c r="BJ54" s="71">
        <f t="shared" si="41"/>
        <v>-2071195.2940741926</v>
      </c>
      <c r="BK54" s="71">
        <f t="shared" si="77"/>
        <v>-1553396.4705556445</v>
      </c>
      <c r="BL54" s="71">
        <f t="shared" si="77"/>
        <v>-1035649.4269194491</v>
      </c>
      <c r="BM54" s="71">
        <f t="shared" si="77"/>
        <v>-517824.71345972456</v>
      </c>
      <c r="BN54" s="71"/>
      <c r="BP54" s="71">
        <f t="shared" si="42"/>
        <v>0</v>
      </c>
      <c r="BQ54" s="71">
        <f t="shared" si="43"/>
        <v>0</v>
      </c>
      <c r="BR54" s="71">
        <f t="shared" si="44"/>
        <v>-518000.78220000002</v>
      </c>
      <c r="BS54" s="71">
        <f t="shared" si="45"/>
        <v>-517923.10020726005</v>
      </c>
      <c r="BT54" s="71">
        <f t="shared" si="46"/>
        <v>-517798.82351854816</v>
      </c>
      <c r="BU54" s="71">
        <f t="shared" si="47"/>
        <v>-517798.82351854816</v>
      </c>
      <c r="BV54" s="71">
        <f t="shared" si="78"/>
        <v>-517747.04363619629</v>
      </c>
      <c r="BW54" s="71">
        <f t="shared" si="78"/>
        <v>-517824.71345972456</v>
      </c>
      <c r="BX54" s="71">
        <f t="shared" si="78"/>
        <v>-517824.71345972456</v>
      </c>
      <c r="BZ54" s="71">
        <f t="shared" si="49"/>
        <v>12040218</v>
      </c>
      <c r="CA54" s="71">
        <f t="shared" si="50"/>
        <v>12040218</v>
      </c>
      <c r="CB54" s="71">
        <f t="shared" si="51"/>
        <v>11522217.217800001</v>
      </c>
      <c r="CC54" s="71">
        <f t="shared" si="52"/>
        <v>11004294.117592741</v>
      </c>
      <c r="CD54" s="71">
        <f t="shared" si="53"/>
        <v>10486495.294074193</v>
      </c>
      <c r="CE54" s="71">
        <f t="shared" si="54"/>
        <v>9968696.4705556445</v>
      </c>
      <c r="CF54" s="71">
        <f t="shared" si="79"/>
        <v>9450949.4269194491</v>
      </c>
      <c r="CG54" s="71">
        <f t="shared" si="79"/>
        <v>8933124.7134597246</v>
      </c>
      <c r="CH54" s="71">
        <f t="shared" si="79"/>
        <v>8415300</v>
      </c>
      <c r="CI54" s="71"/>
      <c r="CJ54" s="71">
        <f t="shared" si="56"/>
        <v>12040218</v>
      </c>
      <c r="CK54" s="71">
        <f t="shared" ref="CK54:CR54" si="91">IF(OR($C54=1,$B54=1),MAX(CA54,CJ54,$AR54),CA54)</f>
        <v>12040218</v>
      </c>
      <c r="CL54" s="71">
        <f t="shared" si="91"/>
        <v>11522217.217800001</v>
      </c>
      <c r="CM54" s="71">
        <f t="shared" si="91"/>
        <v>11004294.117592741</v>
      </c>
      <c r="CN54" s="71">
        <f t="shared" si="91"/>
        <v>10486495.294074193</v>
      </c>
      <c r="CO54" s="71">
        <f t="shared" si="91"/>
        <v>9968696.4705556445</v>
      </c>
      <c r="CP54" s="71">
        <f t="shared" si="91"/>
        <v>9450949.4269194491</v>
      </c>
      <c r="CQ54" s="71">
        <f t="shared" si="91"/>
        <v>8933124.7134597246</v>
      </c>
      <c r="CR54" s="71">
        <f t="shared" si="91"/>
        <v>8415300</v>
      </c>
    </row>
    <row r="55" spans="1:96" x14ac:dyDescent="0.2">
      <c r="A55" s="6" t="s">
        <v>173</v>
      </c>
      <c r="B55" s="6"/>
      <c r="C55" s="37"/>
      <c r="D55" s="37"/>
      <c r="E55" s="37"/>
      <c r="F55" s="2">
        <v>5</v>
      </c>
      <c r="G55">
        <v>0</v>
      </c>
      <c r="H55" s="6">
        <v>29</v>
      </c>
      <c r="I55" s="2" t="s">
        <v>205</v>
      </c>
      <c r="J55" s="57"/>
      <c r="K55" s="58">
        <v>144.68</v>
      </c>
      <c r="L55" s="74"/>
      <c r="M55" s="60">
        <v>42</v>
      </c>
      <c r="N55" s="61">
        <f t="shared" si="19"/>
        <v>12.6</v>
      </c>
      <c r="O55" s="61">
        <f t="shared" si="20"/>
        <v>86.81</v>
      </c>
      <c r="P55" s="61">
        <f t="shared" si="21"/>
        <v>0</v>
      </c>
      <c r="Q55" s="61">
        <f t="shared" si="22"/>
        <v>0</v>
      </c>
      <c r="R55" s="62">
        <f t="shared" si="23"/>
        <v>0.28999999999999998</v>
      </c>
      <c r="S55" s="62">
        <f t="shared" si="7"/>
        <v>0</v>
      </c>
      <c r="T55" s="61">
        <f t="shared" si="8"/>
        <v>0</v>
      </c>
      <c r="U55" s="61">
        <f t="shared" si="24"/>
        <v>0</v>
      </c>
      <c r="V55" s="60">
        <v>0</v>
      </c>
      <c r="W55" s="61">
        <f t="shared" si="25"/>
        <v>0</v>
      </c>
      <c r="X55" s="24">
        <f t="shared" si="26"/>
        <v>12.6</v>
      </c>
      <c r="Y55" s="11">
        <f t="shared" si="27"/>
        <v>157.28</v>
      </c>
      <c r="Z55" s="58">
        <v>348296693.67000002</v>
      </c>
      <c r="AA55" s="60">
        <v>1369</v>
      </c>
      <c r="AB55" s="24">
        <f t="shared" si="9"/>
        <v>254416.87</v>
      </c>
      <c r="AC55" s="10">
        <f t="shared" si="10"/>
        <v>0.99183200000000005</v>
      </c>
      <c r="AD55" s="60">
        <v>120625</v>
      </c>
      <c r="AE55" s="10">
        <f t="shared" si="11"/>
        <v>0.87450700000000003</v>
      </c>
      <c r="AF55" s="10">
        <f t="shared" si="58"/>
        <v>4.3366000000000002E-2</v>
      </c>
      <c r="AG55" s="63">
        <f t="shared" si="12"/>
        <v>4.3366000000000002E-2</v>
      </c>
      <c r="AH55" s="64">
        <f t="shared" si="13"/>
        <v>0</v>
      </c>
      <c r="AI55" s="65">
        <f t="shared" si="28"/>
        <v>4.3366000000000002E-2</v>
      </c>
      <c r="AJ55" s="60">
        <v>79</v>
      </c>
      <c r="AK55">
        <v>6</v>
      </c>
      <c r="AL55" s="23">
        <f t="shared" si="29"/>
        <v>47400</v>
      </c>
      <c r="AM55" s="60">
        <v>0</v>
      </c>
      <c r="AN55">
        <v>0</v>
      </c>
      <c r="AO55" s="23">
        <f t="shared" si="30"/>
        <v>0</v>
      </c>
      <c r="AP55" s="23">
        <f t="shared" si="14"/>
        <v>78607</v>
      </c>
      <c r="AQ55" s="23">
        <f t="shared" si="31"/>
        <v>126007</v>
      </c>
      <c r="AR55" s="66">
        <v>491388</v>
      </c>
      <c r="AS55" s="66">
        <f t="shared" si="59"/>
        <v>126007</v>
      </c>
      <c r="AT55" s="60">
        <v>403912</v>
      </c>
      <c r="AU55" s="23">
        <f t="shared" si="60"/>
        <v>277905</v>
      </c>
      <c r="AV55" s="67" t="str">
        <f t="shared" si="63"/>
        <v>No</v>
      </c>
      <c r="AW55" s="66">
        <f t="shared" si="32"/>
        <v>0</v>
      </c>
      <c r="AX55" s="68">
        <f t="shared" si="33"/>
        <v>403912</v>
      </c>
      <c r="AY55" s="69">
        <f t="shared" si="61"/>
        <v>403912</v>
      </c>
      <c r="AZ55" s="70">
        <f t="shared" si="34"/>
        <v>0</v>
      </c>
      <c r="BA55" s="70"/>
      <c r="BB55" s="70">
        <f t="shared" si="35"/>
        <v>12528.697815869504</v>
      </c>
      <c r="BC55" s="23"/>
      <c r="BE55" s="71">
        <f t="shared" si="36"/>
        <v>-277905</v>
      </c>
      <c r="BF55" s="71">
        <f t="shared" si="37"/>
        <v>-277905</v>
      </c>
      <c r="BG55" s="71">
        <f t="shared" si="38"/>
        <v>-277905</v>
      </c>
      <c r="BH55" s="71">
        <f t="shared" si="39"/>
        <v>-238192.37550000002</v>
      </c>
      <c r="BI55" s="71">
        <f t="shared" si="40"/>
        <v>-198485.70650415</v>
      </c>
      <c r="BJ55" s="71">
        <f t="shared" si="41"/>
        <v>-158788.56520332</v>
      </c>
      <c r="BK55" s="71">
        <f t="shared" si="77"/>
        <v>-119091.42390249</v>
      </c>
      <c r="BL55" s="71">
        <f t="shared" si="77"/>
        <v>-79398.252315790101</v>
      </c>
      <c r="BM55" s="71">
        <f t="shared" si="77"/>
        <v>-39699.126157895051</v>
      </c>
      <c r="BN55" s="71"/>
      <c r="BP55" s="71">
        <f t="shared" si="42"/>
        <v>0</v>
      </c>
      <c r="BQ55" s="71">
        <f t="shared" si="43"/>
        <v>0</v>
      </c>
      <c r="BR55" s="71">
        <f t="shared" si="44"/>
        <v>-39712.624499999998</v>
      </c>
      <c r="BS55" s="71">
        <f t="shared" si="45"/>
        <v>-39706.668995849999</v>
      </c>
      <c r="BT55" s="71">
        <f t="shared" si="46"/>
        <v>-39697.141300830001</v>
      </c>
      <c r="BU55" s="71">
        <f t="shared" si="47"/>
        <v>-39697.141300830001</v>
      </c>
      <c r="BV55" s="71">
        <f t="shared" si="78"/>
        <v>-39693.171586699915</v>
      </c>
      <c r="BW55" s="71">
        <f t="shared" si="78"/>
        <v>-39699.126157895051</v>
      </c>
      <c r="BX55" s="71">
        <f t="shared" si="78"/>
        <v>-39699.126157895051</v>
      </c>
      <c r="BZ55" s="71">
        <f t="shared" si="49"/>
        <v>403912</v>
      </c>
      <c r="CA55" s="71">
        <f t="shared" si="50"/>
        <v>403912</v>
      </c>
      <c r="CB55" s="71">
        <f t="shared" si="51"/>
        <v>364199.37550000002</v>
      </c>
      <c r="CC55" s="71">
        <f t="shared" si="52"/>
        <v>324492.70650415</v>
      </c>
      <c r="CD55" s="71">
        <f t="shared" si="53"/>
        <v>284795.56520332</v>
      </c>
      <c r="CE55" s="71">
        <f t="shared" si="54"/>
        <v>245098.42390249</v>
      </c>
      <c r="CF55" s="71">
        <f t="shared" si="79"/>
        <v>205405.2523157901</v>
      </c>
      <c r="CG55" s="71">
        <f t="shared" si="79"/>
        <v>165706.12615789505</v>
      </c>
      <c r="CH55" s="71">
        <f t="shared" si="79"/>
        <v>126007</v>
      </c>
      <c r="CI55" s="71"/>
      <c r="CJ55" s="71">
        <f t="shared" si="56"/>
        <v>403912</v>
      </c>
      <c r="CK55" s="71">
        <f t="shared" ref="CK55:CR55" si="92">IF(OR($C55=1,$B55=1),MAX(CA55,CJ55,$AR55),CA55)</f>
        <v>403912</v>
      </c>
      <c r="CL55" s="71">
        <f t="shared" si="92"/>
        <v>364199.37550000002</v>
      </c>
      <c r="CM55" s="71">
        <f t="shared" si="92"/>
        <v>324492.70650415</v>
      </c>
      <c r="CN55" s="71">
        <f t="shared" si="92"/>
        <v>284795.56520332</v>
      </c>
      <c r="CO55" s="71">
        <f t="shared" si="92"/>
        <v>245098.42390249</v>
      </c>
      <c r="CP55" s="71">
        <f t="shared" si="92"/>
        <v>205405.2523157901</v>
      </c>
      <c r="CQ55" s="71">
        <f t="shared" si="92"/>
        <v>165706.12615789505</v>
      </c>
      <c r="CR55" s="71">
        <f t="shared" si="92"/>
        <v>126007</v>
      </c>
    </row>
    <row r="56" spans="1:96" x14ac:dyDescent="0.2">
      <c r="A56" s="6" t="s">
        <v>169</v>
      </c>
      <c r="B56" s="6"/>
      <c r="C56" s="37"/>
      <c r="D56" s="37"/>
      <c r="E56" s="37"/>
      <c r="F56" s="2">
        <v>6</v>
      </c>
      <c r="G56">
        <v>0</v>
      </c>
      <c r="H56" s="6">
        <v>30</v>
      </c>
      <c r="I56" s="2" t="s">
        <v>206</v>
      </c>
      <c r="J56" s="57"/>
      <c r="K56" s="58">
        <v>594.46</v>
      </c>
      <c r="L56" s="59"/>
      <c r="M56" s="60">
        <v>136</v>
      </c>
      <c r="N56" s="61">
        <f t="shared" si="19"/>
        <v>40.799999999999997</v>
      </c>
      <c r="O56" s="61">
        <f t="shared" si="20"/>
        <v>356.68</v>
      </c>
      <c r="P56" s="61">
        <f t="shared" si="21"/>
        <v>0</v>
      </c>
      <c r="Q56" s="61">
        <f t="shared" si="22"/>
        <v>0</v>
      </c>
      <c r="R56" s="62">
        <f t="shared" si="23"/>
        <v>0.23</v>
      </c>
      <c r="S56" s="62">
        <f t="shared" si="7"/>
        <v>0</v>
      </c>
      <c r="T56" s="61">
        <f t="shared" si="8"/>
        <v>0</v>
      </c>
      <c r="U56" s="61">
        <f t="shared" si="24"/>
        <v>0</v>
      </c>
      <c r="V56" s="60">
        <v>4</v>
      </c>
      <c r="W56" s="61">
        <f t="shared" si="25"/>
        <v>1</v>
      </c>
      <c r="X56" s="24">
        <f t="shared" si="26"/>
        <v>40.799999999999997</v>
      </c>
      <c r="Y56" s="11">
        <f t="shared" si="27"/>
        <v>636.26</v>
      </c>
      <c r="Z56" s="58">
        <v>934944951</v>
      </c>
      <c r="AA56" s="60">
        <v>5258</v>
      </c>
      <c r="AB56" s="24">
        <f t="shared" si="9"/>
        <v>177813.8</v>
      </c>
      <c r="AC56" s="10">
        <f t="shared" si="10"/>
        <v>0.69319799999999998</v>
      </c>
      <c r="AD56" s="60">
        <v>124311</v>
      </c>
      <c r="AE56" s="10">
        <f t="shared" si="11"/>
        <v>0.90122899999999995</v>
      </c>
      <c r="AF56" s="10">
        <f t="shared" si="58"/>
        <v>0.244393</v>
      </c>
      <c r="AG56" s="63">
        <f t="shared" si="12"/>
        <v>0.244393</v>
      </c>
      <c r="AH56" s="64">
        <f t="shared" si="13"/>
        <v>0</v>
      </c>
      <c r="AI56" s="65">
        <f t="shared" si="28"/>
        <v>0.244393</v>
      </c>
      <c r="AJ56" s="60">
        <v>0</v>
      </c>
      <c r="AK56">
        <v>0</v>
      </c>
      <c r="AL56" s="23">
        <f t="shared" si="29"/>
        <v>0</v>
      </c>
      <c r="AM56" s="60">
        <v>0</v>
      </c>
      <c r="AN56">
        <v>0</v>
      </c>
      <c r="AO56" s="23">
        <f t="shared" si="30"/>
        <v>0</v>
      </c>
      <c r="AP56" s="23">
        <f t="shared" si="14"/>
        <v>1792109</v>
      </c>
      <c r="AQ56" s="23">
        <f t="shared" si="31"/>
        <v>1792109</v>
      </c>
      <c r="AR56" s="66">
        <v>2523462</v>
      </c>
      <c r="AS56" s="66">
        <f t="shared" si="59"/>
        <v>1792109</v>
      </c>
      <c r="AT56" s="60">
        <v>2316189</v>
      </c>
      <c r="AU56" s="23">
        <f t="shared" si="60"/>
        <v>524080</v>
      </c>
      <c r="AV56" s="67" t="str">
        <f t="shared" si="63"/>
        <v>No</v>
      </c>
      <c r="AW56" s="66">
        <f t="shared" si="32"/>
        <v>0</v>
      </c>
      <c r="AX56" s="68">
        <f t="shared" si="33"/>
        <v>2316189</v>
      </c>
      <c r="AY56" s="69">
        <f t="shared" si="61"/>
        <v>2316189</v>
      </c>
      <c r="AZ56" s="70">
        <f t="shared" si="34"/>
        <v>0</v>
      </c>
      <c r="BA56" s="70"/>
      <c r="BB56" s="70">
        <f t="shared" si="35"/>
        <v>12335.390943040742</v>
      </c>
      <c r="BC56" s="23"/>
      <c r="BE56" s="71">
        <f t="shared" si="36"/>
        <v>-524080</v>
      </c>
      <c r="BF56" s="71">
        <f t="shared" si="37"/>
        <v>-524080</v>
      </c>
      <c r="BG56" s="71">
        <f t="shared" si="38"/>
        <v>-524080</v>
      </c>
      <c r="BH56" s="71">
        <f t="shared" si="39"/>
        <v>-449188.96799999988</v>
      </c>
      <c r="BI56" s="71">
        <f t="shared" si="40"/>
        <v>-374309.1670343997</v>
      </c>
      <c r="BJ56" s="71">
        <f t="shared" si="41"/>
        <v>-299447.33362751966</v>
      </c>
      <c r="BK56" s="71">
        <f t="shared" si="77"/>
        <v>-224585.50022063963</v>
      </c>
      <c r="BL56" s="71">
        <f t="shared" si="77"/>
        <v>-149731.15299710049</v>
      </c>
      <c r="BM56" s="71">
        <f t="shared" si="77"/>
        <v>-74865.576498550363</v>
      </c>
      <c r="BN56" s="71"/>
      <c r="BP56" s="71">
        <f t="shared" si="42"/>
        <v>0</v>
      </c>
      <c r="BQ56" s="71">
        <f t="shared" si="43"/>
        <v>0</v>
      </c>
      <c r="BR56" s="71">
        <f t="shared" si="44"/>
        <v>-74891.032000000007</v>
      </c>
      <c r="BS56" s="71">
        <f t="shared" si="45"/>
        <v>-74879.800965599978</v>
      </c>
      <c r="BT56" s="71">
        <f t="shared" si="46"/>
        <v>-74861.833406879945</v>
      </c>
      <c r="BU56" s="71">
        <f t="shared" si="47"/>
        <v>-74861.833406879916</v>
      </c>
      <c r="BV56" s="71">
        <f t="shared" si="78"/>
        <v>-74854.347223539182</v>
      </c>
      <c r="BW56" s="71">
        <f t="shared" si="78"/>
        <v>-74865.576498550246</v>
      </c>
      <c r="BX56" s="71">
        <f t="shared" si="78"/>
        <v>-74865.576498550363</v>
      </c>
      <c r="BZ56" s="71">
        <f t="shared" si="49"/>
        <v>2316189</v>
      </c>
      <c r="CA56" s="71">
        <f t="shared" si="50"/>
        <v>2316189</v>
      </c>
      <c r="CB56" s="71">
        <f t="shared" si="51"/>
        <v>2241297.9679999999</v>
      </c>
      <c r="CC56" s="71">
        <f t="shared" si="52"/>
        <v>2166418.1670343997</v>
      </c>
      <c r="CD56" s="71">
        <f t="shared" si="53"/>
        <v>2091556.3336275197</v>
      </c>
      <c r="CE56" s="71">
        <f t="shared" si="54"/>
        <v>2016694.5002206396</v>
      </c>
      <c r="CF56" s="71">
        <f t="shared" si="79"/>
        <v>1941840.1529971005</v>
      </c>
      <c r="CG56" s="71">
        <f t="shared" si="79"/>
        <v>1866974.5764985504</v>
      </c>
      <c r="CH56" s="71">
        <f t="shared" si="79"/>
        <v>1792109</v>
      </c>
      <c r="CI56" s="71"/>
      <c r="CJ56" s="71">
        <f t="shared" si="56"/>
        <v>2316189</v>
      </c>
      <c r="CK56" s="71">
        <f t="shared" ref="CK56:CR56" si="93">IF(OR($C56=1,$B56=1),MAX(CA56,CJ56,$AR56),CA56)</f>
        <v>2316189</v>
      </c>
      <c r="CL56" s="71">
        <f t="shared" si="93"/>
        <v>2241297.9679999999</v>
      </c>
      <c r="CM56" s="71">
        <f t="shared" si="93"/>
        <v>2166418.1670343997</v>
      </c>
      <c r="CN56" s="71">
        <f t="shared" si="93"/>
        <v>2091556.3336275197</v>
      </c>
      <c r="CO56" s="71">
        <f t="shared" si="93"/>
        <v>2016694.5002206396</v>
      </c>
      <c r="CP56" s="71">
        <f t="shared" si="93"/>
        <v>1941840.1529971005</v>
      </c>
      <c r="CQ56" s="71">
        <f t="shared" si="93"/>
        <v>1866974.5764985504</v>
      </c>
      <c r="CR56" s="71">
        <f t="shared" si="93"/>
        <v>1792109</v>
      </c>
    </row>
    <row r="57" spans="1:96" x14ac:dyDescent="0.2">
      <c r="A57" s="6" t="s">
        <v>169</v>
      </c>
      <c r="B57" s="6"/>
      <c r="C57" s="37"/>
      <c r="D57" s="37"/>
      <c r="E57" s="37"/>
      <c r="F57" s="2">
        <v>1</v>
      </c>
      <c r="G57">
        <v>0</v>
      </c>
      <c r="H57" s="6">
        <v>31</v>
      </c>
      <c r="I57" s="2" t="s">
        <v>207</v>
      </c>
      <c r="J57" s="57"/>
      <c r="K57" s="58">
        <v>118.04</v>
      </c>
      <c r="L57" s="59"/>
      <c r="M57" s="60">
        <v>50</v>
      </c>
      <c r="N57" s="61">
        <f t="shared" si="19"/>
        <v>15</v>
      </c>
      <c r="O57" s="61">
        <f t="shared" si="20"/>
        <v>70.819999999999993</v>
      </c>
      <c r="P57" s="61">
        <f t="shared" si="21"/>
        <v>0</v>
      </c>
      <c r="Q57" s="61">
        <f t="shared" si="22"/>
        <v>0</v>
      </c>
      <c r="R57" s="62">
        <f t="shared" si="23"/>
        <v>0.42</v>
      </c>
      <c r="S57" s="62">
        <f t="shared" si="7"/>
        <v>0</v>
      </c>
      <c r="T57" s="61">
        <f t="shared" si="8"/>
        <v>0</v>
      </c>
      <c r="U57" s="61">
        <f t="shared" si="24"/>
        <v>0</v>
      </c>
      <c r="V57" s="60">
        <v>2</v>
      </c>
      <c r="W57" s="61">
        <f t="shared" si="25"/>
        <v>0.5</v>
      </c>
      <c r="X57" s="24">
        <f t="shared" si="26"/>
        <v>15</v>
      </c>
      <c r="Y57" s="11">
        <f t="shared" si="27"/>
        <v>133.54000000000002</v>
      </c>
      <c r="Z57" s="58">
        <v>690771254</v>
      </c>
      <c r="AA57" s="60">
        <v>1573</v>
      </c>
      <c r="AB57" s="24">
        <f t="shared" si="9"/>
        <v>439142.56</v>
      </c>
      <c r="AC57" s="10">
        <f t="shared" si="10"/>
        <v>1.7119759999999999</v>
      </c>
      <c r="AD57" s="60">
        <v>99922</v>
      </c>
      <c r="AE57" s="10">
        <f t="shared" si="11"/>
        <v>0.724414</v>
      </c>
      <c r="AF57" s="10">
        <f t="shared" si="58"/>
        <v>-0.41570699999999999</v>
      </c>
      <c r="AG57" s="63">
        <f t="shared" si="12"/>
        <v>0.01</v>
      </c>
      <c r="AH57" s="64">
        <f t="shared" si="13"/>
        <v>0</v>
      </c>
      <c r="AI57" s="65">
        <f t="shared" si="28"/>
        <v>0.01</v>
      </c>
      <c r="AJ57" s="60">
        <v>42</v>
      </c>
      <c r="AK57">
        <v>4</v>
      </c>
      <c r="AL57" s="23">
        <f t="shared" si="29"/>
        <v>16800</v>
      </c>
      <c r="AM57" s="60">
        <v>0</v>
      </c>
      <c r="AN57">
        <v>0</v>
      </c>
      <c r="AO57" s="23">
        <f t="shared" si="30"/>
        <v>0</v>
      </c>
      <c r="AP57" s="23">
        <f t="shared" si="14"/>
        <v>15390</v>
      </c>
      <c r="AQ57" s="23">
        <f t="shared" si="31"/>
        <v>32190</v>
      </c>
      <c r="AR57" s="66">
        <v>6976</v>
      </c>
      <c r="AS57" s="66">
        <f t="shared" si="59"/>
        <v>32190</v>
      </c>
      <c r="AT57" s="60">
        <v>25057</v>
      </c>
      <c r="AU57" s="23">
        <f t="shared" si="60"/>
        <v>7133</v>
      </c>
      <c r="AV57" s="67" t="str">
        <f t="shared" si="63"/>
        <v>Yes</v>
      </c>
      <c r="AW57" s="66">
        <f t="shared" si="32"/>
        <v>7133</v>
      </c>
      <c r="AX57" s="68">
        <f t="shared" si="33"/>
        <v>32190</v>
      </c>
      <c r="AY57" s="69">
        <f t="shared" si="61"/>
        <v>32190</v>
      </c>
      <c r="AZ57" s="70">
        <f t="shared" si="34"/>
        <v>7133</v>
      </c>
      <c r="BA57" s="70"/>
      <c r="BB57" s="70">
        <f t="shared" si="35"/>
        <v>13038.36411385971</v>
      </c>
      <c r="BC57" s="23"/>
      <c r="BE57" s="71">
        <f t="shared" si="36"/>
        <v>7133</v>
      </c>
      <c r="BF57" s="71">
        <f t="shared" si="37"/>
        <v>0</v>
      </c>
      <c r="BG57" s="71">
        <f t="shared" si="38"/>
        <v>0</v>
      </c>
      <c r="BH57" s="71">
        <f t="shared" si="39"/>
        <v>0</v>
      </c>
      <c r="BI57" s="71">
        <f t="shared" si="40"/>
        <v>0</v>
      </c>
      <c r="BJ57" s="71">
        <f t="shared" si="41"/>
        <v>0</v>
      </c>
      <c r="BK57" s="71">
        <f t="shared" si="77"/>
        <v>0</v>
      </c>
      <c r="BL57" s="71">
        <f t="shared" si="77"/>
        <v>0</v>
      </c>
      <c r="BM57" s="71">
        <f t="shared" si="77"/>
        <v>0</v>
      </c>
      <c r="BN57" s="71"/>
      <c r="BP57" s="71">
        <f t="shared" si="42"/>
        <v>7133</v>
      </c>
      <c r="BQ57" s="71">
        <f t="shared" si="43"/>
        <v>0</v>
      </c>
      <c r="BR57" s="71">
        <f t="shared" si="44"/>
        <v>0</v>
      </c>
      <c r="BS57" s="71">
        <f t="shared" si="45"/>
        <v>0</v>
      </c>
      <c r="BT57" s="71">
        <f t="shared" si="46"/>
        <v>0</v>
      </c>
      <c r="BU57" s="71">
        <f t="shared" si="47"/>
        <v>0</v>
      </c>
      <c r="BV57" s="71">
        <f t="shared" si="78"/>
        <v>0</v>
      </c>
      <c r="BW57" s="71">
        <f t="shared" si="78"/>
        <v>0</v>
      </c>
      <c r="BX57" s="71">
        <f t="shared" si="78"/>
        <v>0</v>
      </c>
      <c r="BZ57" s="71">
        <f t="shared" si="49"/>
        <v>32190</v>
      </c>
      <c r="CA57" s="71">
        <f t="shared" si="50"/>
        <v>32190</v>
      </c>
      <c r="CB57" s="71">
        <f t="shared" si="51"/>
        <v>32190</v>
      </c>
      <c r="CC57" s="71">
        <f t="shared" si="52"/>
        <v>32190</v>
      </c>
      <c r="CD57" s="71">
        <f t="shared" si="53"/>
        <v>32190</v>
      </c>
      <c r="CE57" s="71">
        <f t="shared" si="54"/>
        <v>32190</v>
      </c>
      <c r="CF57" s="71">
        <f t="shared" si="79"/>
        <v>32190</v>
      </c>
      <c r="CG57" s="71">
        <f t="shared" si="79"/>
        <v>32190</v>
      </c>
      <c r="CH57" s="71">
        <f t="shared" si="79"/>
        <v>32190</v>
      </c>
      <c r="CI57" s="71"/>
      <c r="CJ57" s="71">
        <f t="shared" si="56"/>
        <v>32190</v>
      </c>
      <c r="CK57" s="71">
        <f t="shared" ref="CK57:CR57" si="94">IF(OR($C57=1,$B57=1),MAX(CA57,CJ57,$AR57),CA57)</f>
        <v>32190</v>
      </c>
      <c r="CL57" s="71">
        <f t="shared" si="94"/>
        <v>32190</v>
      </c>
      <c r="CM57" s="71">
        <f t="shared" si="94"/>
        <v>32190</v>
      </c>
      <c r="CN57" s="71">
        <f t="shared" si="94"/>
        <v>32190</v>
      </c>
      <c r="CO57" s="71">
        <f t="shared" si="94"/>
        <v>32190</v>
      </c>
      <c r="CP57" s="71">
        <f t="shared" si="94"/>
        <v>32190</v>
      </c>
      <c r="CQ57" s="71">
        <f t="shared" si="94"/>
        <v>32190</v>
      </c>
      <c r="CR57" s="71">
        <f t="shared" si="94"/>
        <v>32190</v>
      </c>
    </row>
    <row r="58" spans="1:96" x14ac:dyDescent="0.2">
      <c r="A58" s="6" t="s">
        <v>173</v>
      </c>
      <c r="B58" s="6"/>
      <c r="C58" s="37"/>
      <c r="D58" s="37"/>
      <c r="E58" s="37"/>
      <c r="F58" s="2">
        <v>7</v>
      </c>
      <c r="G58">
        <v>0</v>
      </c>
      <c r="H58" s="6">
        <v>32</v>
      </c>
      <c r="I58" s="2" t="s">
        <v>208</v>
      </c>
      <c r="J58" s="57"/>
      <c r="K58" s="58">
        <v>1586.87</v>
      </c>
      <c r="L58" s="59"/>
      <c r="M58" s="60">
        <v>429</v>
      </c>
      <c r="N58" s="61">
        <f t="shared" si="19"/>
        <v>128.69999999999999</v>
      </c>
      <c r="O58" s="61">
        <f t="shared" si="20"/>
        <v>952.12</v>
      </c>
      <c r="P58" s="61">
        <f t="shared" si="21"/>
        <v>0</v>
      </c>
      <c r="Q58" s="61">
        <f t="shared" si="22"/>
        <v>0</v>
      </c>
      <c r="R58" s="62">
        <f t="shared" si="23"/>
        <v>0.27</v>
      </c>
      <c r="S58" s="62">
        <f t="shared" si="7"/>
        <v>0</v>
      </c>
      <c r="T58" s="61">
        <f t="shared" si="8"/>
        <v>0</v>
      </c>
      <c r="U58" s="61">
        <f t="shared" si="24"/>
        <v>0</v>
      </c>
      <c r="V58" s="60">
        <v>20</v>
      </c>
      <c r="W58" s="61">
        <f t="shared" si="25"/>
        <v>5</v>
      </c>
      <c r="X58" s="24">
        <f t="shared" si="26"/>
        <v>128.69999999999999</v>
      </c>
      <c r="Y58" s="11">
        <f t="shared" si="27"/>
        <v>1720.57</v>
      </c>
      <c r="Z58" s="58">
        <v>1966026459.3299999</v>
      </c>
      <c r="AA58" s="60">
        <v>12285</v>
      </c>
      <c r="AB58" s="24">
        <f t="shared" si="9"/>
        <v>160034.71</v>
      </c>
      <c r="AC58" s="10">
        <f t="shared" si="10"/>
        <v>0.62388699999999997</v>
      </c>
      <c r="AD58" s="60">
        <v>101916</v>
      </c>
      <c r="AE58" s="10">
        <f t="shared" si="11"/>
        <v>0.73887000000000003</v>
      </c>
      <c r="AF58" s="10">
        <f t="shared" si="58"/>
        <v>0.34161799999999998</v>
      </c>
      <c r="AG58" s="63">
        <f t="shared" si="12"/>
        <v>0.34161799999999998</v>
      </c>
      <c r="AH58" s="64">
        <f t="shared" si="13"/>
        <v>0</v>
      </c>
      <c r="AI58" s="65">
        <f t="shared" si="28"/>
        <v>0.34161799999999998</v>
      </c>
      <c r="AJ58" s="60">
        <v>0</v>
      </c>
      <c r="AK58">
        <v>0</v>
      </c>
      <c r="AL58" s="23">
        <f t="shared" si="29"/>
        <v>0</v>
      </c>
      <c r="AM58" s="60">
        <v>0</v>
      </c>
      <c r="AN58">
        <v>0</v>
      </c>
      <c r="AO58" s="23">
        <f t="shared" si="30"/>
        <v>0</v>
      </c>
      <c r="AP58" s="23">
        <f t="shared" si="14"/>
        <v>6774138</v>
      </c>
      <c r="AQ58" s="23">
        <f t="shared" si="31"/>
        <v>6774138</v>
      </c>
      <c r="AR58" s="66">
        <v>8756165</v>
      </c>
      <c r="AS58" s="66">
        <f t="shared" si="59"/>
        <v>6774138</v>
      </c>
      <c r="AT58" s="60">
        <v>7952911</v>
      </c>
      <c r="AU58" s="23">
        <f t="shared" si="60"/>
        <v>1178773</v>
      </c>
      <c r="AV58" s="67" t="str">
        <f t="shared" si="63"/>
        <v>No</v>
      </c>
      <c r="AW58" s="66">
        <f t="shared" si="32"/>
        <v>0</v>
      </c>
      <c r="AX58" s="68">
        <f t="shared" si="33"/>
        <v>7952911</v>
      </c>
      <c r="AY58" s="69">
        <f t="shared" si="61"/>
        <v>7952911</v>
      </c>
      <c r="AZ58" s="70">
        <f t="shared" si="34"/>
        <v>0</v>
      </c>
      <c r="BA58" s="70"/>
      <c r="BB58" s="70">
        <f t="shared" si="35"/>
        <v>12496.026297050168</v>
      </c>
      <c r="BC58" s="23"/>
      <c r="BE58" s="71">
        <f t="shared" si="36"/>
        <v>-1178773</v>
      </c>
      <c r="BF58" s="71">
        <f t="shared" si="37"/>
        <v>-1178773</v>
      </c>
      <c r="BG58" s="71">
        <f t="shared" si="38"/>
        <v>-1178773</v>
      </c>
      <c r="BH58" s="71">
        <f t="shared" si="39"/>
        <v>-1010326.3382999999</v>
      </c>
      <c r="BI58" s="71">
        <f t="shared" si="40"/>
        <v>-841904.93770539016</v>
      </c>
      <c r="BJ58" s="71">
        <f t="shared" si="41"/>
        <v>-673523.9501643125</v>
      </c>
      <c r="BK58" s="71">
        <f t="shared" si="77"/>
        <v>-505142.96262323484</v>
      </c>
      <c r="BL58" s="71">
        <f t="shared" si="77"/>
        <v>-336778.81318091042</v>
      </c>
      <c r="BM58" s="71">
        <f t="shared" si="77"/>
        <v>-168389.40659045521</v>
      </c>
      <c r="BN58" s="71"/>
      <c r="BP58" s="71">
        <f t="shared" si="42"/>
        <v>0</v>
      </c>
      <c r="BQ58" s="71">
        <f t="shared" si="43"/>
        <v>0</v>
      </c>
      <c r="BR58" s="71">
        <f t="shared" si="44"/>
        <v>-168446.6617</v>
      </c>
      <c r="BS58" s="71">
        <f t="shared" si="45"/>
        <v>-168421.40059460996</v>
      </c>
      <c r="BT58" s="71">
        <f t="shared" si="46"/>
        <v>-168380.98754107804</v>
      </c>
      <c r="BU58" s="71">
        <f t="shared" si="47"/>
        <v>-168380.98754107812</v>
      </c>
      <c r="BV58" s="71">
        <f t="shared" si="78"/>
        <v>-168364.14944232415</v>
      </c>
      <c r="BW58" s="71">
        <f t="shared" si="78"/>
        <v>-168389.40659045521</v>
      </c>
      <c r="BX58" s="71">
        <f t="shared" si="78"/>
        <v>-168389.40659045521</v>
      </c>
      <c r="BZ58" s="71">
        <f t="shared" si="49"/>
        <v>7952911</v>
      </c>
      <c r="CA58" s="71">
        <f t="shared" si="50"/>
        <v>7952911</v>
      </c>
      <c r="CB58" s="71">
        <f t="shared" si="51"/>
        <v>7784464.3382999999</v>
      </c>
      <c r="CC58" s="71">
        <f t="shared" si="52"/>
        <v>7616042.9377053902</v>
      </c>
      <c r="CD58" s="71">
        <f t="shared" si="53"/>
        <v>7447661.9501643125</v>
      </c>
      <c r="CE58" s="71">
        <f t="shared" si="54"/>
        <v>7279280.9626232348</v>
      </c>
      <c r="CF58" s="71">
        <f t="shared" si="79"/>
        <v>7110916.8131809104</v>
      </c>
      <c r="CG58" s="71">
        <f t="shared" si="79"/>
        <v>6942527.4065904552</v>
      </c>
      <c r="CH58" s="71">
        <f t="shared" si="79"/>
        <v>6774138</v>
      </c>
      <c r="CI58" s="71"/>
      <c r="CJ58" s="71">
        <f t="shared" si="56"/>
        <v>7952911</v>
      </c>
      <c r="CK58" s="71">
        <f t="shared" ref="CK58:CR58" si="95">IF(OR($C58=1,$B58=1),MAX(CA58,CJ58,$AR58),CA58)</f>
        <v>7952911</v>
      </c>
      <c r="CL58" s="71">
        <f t="shared" si="95"/>
        <v>7784464.3382999999</v>
      </c>
      <c r="CM58" s="71">
        <f t="shared" si="95"/>
        <v>7616042.9377053902</v>
      </c>
      <c r="CN58" s="71">
        <f t="shared" si="95"/>
        <v>7447661.9501643125</v>
      </c>
      <c r="CO58" s="71">
        <f t="shared" si="95"/>
        <v>7279280.9626232348</v>
      </c>
      <c r="CP58" s="71">
        <f t="shared" si="95"/>
        <v>7110916.8131809104</v>
      </c>
      <c r="CQ58" s="71">
        <f t="shared" si="95"/>
        <v>6942527.4065904552</v>
      </c>
      <c r="CR58" s="71">
        <f t="shared" si="95"/>
        <v>6774138</v>
      </c>
    </row>
    <row r="59" spans="1:96" x14ac:dyDescent="0.2">
      <c r="A59" s="6" t="s">
        <v>179</v>
      </c>
      <c r="B59" s="6"/>
      <c r="C59" s="37"/>
      <c r="D59" s="37"/>
      <c r="E59" s="37"/>
      <c r="F59" s="2">
        <v>6</v>
      </c>
      <c r="G59">
        <v>0</v>
      </c>
      <c r="H59" s="6">
        <v>33</v>
      </c>
      <c r="I59" s="2" t="s">
        <v>209</v>
      </c>
      <c r="J59" s="57"/>
      <c r="K59" s="58">
        <v>1879.61</v>
      </c>
      <c r="L59" s="59"/>
      <c r="M59" s="60">
        <v>494</v>
      </c>
      <c r="N59" s="61">
        <f t="shared" si="19"/>
        <v>148.19999999999999</v>
      </c>
      <c r="O59" s="61">
        <f t="shared" si="20"/>
        <v>1127.77</v>
      </c>
      <c r="P59" s="61">
        <f t="shared" si="21"/>
        <v>0</v>
      </c>
      <c r="Q59" s="61">
        <f t="shared" si="22"/>
        <v>0</v>
      </c>
      <c r="R59" s="62">
        <f t="shared" si="23"/>
        <v>0.26</v>
      </c>
      <c r="S59" s="62">
        <f t="shared" si="7"/>
        <v>0</v>
      </c>
      <c r="T59" s="61">
        <f t="shared" si="8"/>
        <v>0</v>
      </c>
      <c r="U59" s="61">
        <f t="shared" si="24"/>
        <v>0</v>
      </c>
      <c r="V59" s="60">
        <v>107</v>
      </c>
      <c r="W59" s="61">
        <f t="shared" si="25"/>
        <v>26.75</v>
      </c>
      <c r="X59" s="24">
        <f t="shared" si="26"/>
        <v>148.19999999999999</v>
      </c>
      <c r="Y59" s="11">
        <f t="shared" si="27"/>
        <v>2054.56</v>
      </c>
      <c r="Z59" s="58">
        <v>2720359037</v>
      </c>
      <c r="AA59" s="60">
        <v>14317</v>
      </c>
      <c r="AB59" s="24">
        <f t="shared" si="9"/>
        <v>190009.01</v>
      </c>
      <c r="AC59" s="10">
        <f t="shared" si="10"/>
        <v>0.74074099999999998</v>
      </c>
      <c r="AD59" s="60">
        <v>101424</v>
      </c>
      <c r="AE59" s="10">
        <f t="shared" si="11"/>
        <v>0.73530300000000004</v>
      </c>
      <c r="AF59" s="10">
        <f t="shared" si="58"/>
        <v>0.26089000000000001</v>
      </c>
      <c r="AG59" s="63">
        <f t="shared" si="12"/>
        <v>0.26089000000000001</v>
      </c>
      <c r="AH59" s="64">
        <f t="shared" si="13"/>
        <v>0</v>
      </c>
      <c r="AI59" s="65">
        <f t="shared" si="28"/>
        <v>0.26089000000000001</v>
      </c>
      <c r="AJ59" s="60">
        <v>0</v>
      </c>
      <c r="AK59">
        <v>0</v>
      </c>
      <c r="AL59" s="23">
        <f t="shared" si="29"/>
        <v>0</v>
      </c>
      <c r="AM59" s="60">
        <v>0</v>
      </c>
      <c r="AN59">
        <v>0</v>
      </c>
      <c r="AO59" s="23">
        <f t="shared" si="30"/>
        <v>0</v>
      </c>
      <c r="AP59" s="23">
        <f t="shared" si="14"/>
        <v>6177563</v>
      </c>
      <c r="AQ59" s="23">
        <f t="shared" si="31"/>
        <v>6177563</v>
      </c>
      <c r="AR59" s="66">
        <v>4646922</v>
      </c>
      <c r="AS59" s="66">
        <f t="shared" si="59"/>
        <v>6177563</v>
      </c>
      <c r="AT59" s="60">
        <v>5631142</v>
      </c>
      <c r="AU59" s="23">
        <f t="shared" si="60"/>
        <v>546421</v>
      </c>
      <c r="AV59" s="67" t="str">
        <f t="shared" si="63"/>
        <v>Yes</v>
      </c>
      <c r="AW59" s="66">
        <f t="shared" si="32"/>
        <v>546421</v>
      </c>
      <c r="AX59" s="68">
        <f t="shared" si="33"/>
        <v>6177563</v>
      </c>
      <c r="AY59" s="69">
        <f t="shared" si="61"/>
        <v>6177563</v>
      </c>
      <c r="AZ59" s="70">
        <f t="shared" si="34"/>
        <v>546421</v>
      </c>
      <c r="BA59" s="70"/>
      <c r="BB59" s="70">
        <f t="shared" si="35"/>
        <v>12597.721867834285</v>
      </c>
      <c r="BC59" s="23"/>
      <c r="BE59" s="71">
        <f t="shared" si="36"/>
        <v>546421</v>
      </c>
      <c r="BF59" s="71">
        <f t="shared" si="37"/>
        <v>0</v>
      </c>
      <c r="BG59" s="71">
        <f t="shared" si="38"/>
        <v>0</v>
      </c>
      <c r="BH59" s="71">
        <f t="shared" si="39"/>
        <v>0</v>
      </c>
      <c r="BI59" s="71">
        <f t="shared" si="40"/>
        <v>0</v>
      </c>
      <c r="BJ59" s="71">
        <f t="shared" si="41"/>
        <v>0</v>
      </c>
      <c r="BK59" s="71">
        <f t="shared" ref="BK59:BM74" si="96">$AQ59-CO59</f>
        <v>0</v>
      </c>
      <c r="BL59" s="71">
        <f t="shared" si="96"/>
        <v>0</v>
      </c>
      <c r="BM59" s="71">
        <f t="shared" si="96"/>
        <v>0</v>
      </c>
      <c r="BN59" s="71"/>
      <c r="BP59" s="71">
        <f t="shared" si="42"/>
        <v>546421</v>
      </c>
      <c r="BQ59" s="71">
        <f t="shared" si="43"/>
        <v>0</v>
      </c>
      <c r="BR59" s="71">
        <f t="shared" si="44"/>
        <v>0</v>
      </c>
      <c r="BS59" s="71">
        <f t="shared" si="45"/>
        <v>0</v>
      </c>
      <c r="BT59" s="71">
        <f t="shared" si="46"/>
        <v>0</v>
      </c>
      <c r="BU59" s="71">
        <f t="shared" si="47"/>
        <v>0</v>
      </c>
      <c r="BV59" s="71">
        <f t="shared" ref="BV59:BX74" si="97">BK59*BV$16</f>
        <v>0</v>
      </c>
      <c r="BW59" s="71">
        <f t="shared" si="97"/>
        <v>0</v>
      </c>
      <c r="BX59" s="71">
        <f t="shared" si="97"/>
        <v>0</v>
      </c>
      <c r="BZ59" s="71">
        <f t="shared" si="49"/>
        <v>6177563</v>
      </c>
      <c r="CA59" s="71">
        <f t="shared" si="50"/>
        <v>6177563</v>
      </c>
      <c r="CB59" s="71">
        <f t="shared" si="51"/>
        <v>6177563</v>
      </c>
      <c r="CC59" s="71">
        <f t="shared" si="52"/>
        <v>6177563</v>
      </c>
      <c r="CD59" s="71">
        <f t="shared" si="53"/>
        <v>6177563</v>
      </c>
      <c r="CE59" s="71">
        <f t="shared" si="54"/>
        <v>6177563</v>
      </c>
      <c r="CF59" s="71">
        <f t="shared" ref="CF59:CH74" si="98">CO59+BV59</f>
        <v>6177563</v>
      </c>
      <c r="CG59" s="71">
        <f t="shared" si="98"/>
        <v>6177563</v>
      </c>
      <c r="CH59" s="71">
        <f t="shared" si="98"/>
        <v>6177563</v>
      </c>
      <c r="CI59" s="71"/>
      <c r="CJ59" s="71">
        <f t="shared" si="56"/>
        <v>6177563</v>
      </c>
      <c r="CK59" s="71">
        <f t="shared" ref="CK59:CR59" si="99">IF(OR($C59=1,$B59=1),MAX(CA59,CJ59,$AR59),CA59)</f>
        <v>6177563</v>
      </c>
      <c r="CL59" s="71">
        <f t="shared" si="99"/>
        <v>6177563</v>
      </c>
      <c r="CM59" s="71">
        <f t="shared" si="99"/>
        <v>6177563</v>
      </c>
      <c r="CN59" s="71">
        <f t="shared" si="99"/>
        <v>6177563</v>
      </c>
      <c r="CO59" s="71">
        <f t="shared" si="99"/>
        <v>6177563</v>
      </c>
      <c r="CP59" s="71">
        <f t="shared" si="99"/>
        <v>6177563</v>
      </c>
      <c r="CQ59" s="71">
        <f t="shared" si="99"/>
        <v>6177563</v>
      </c>
      <c r="CR59" s="71">
        <f t="shared" si="99"/>
        <v>6177563</v>
      </c>
    </row>
    <row r="60" spans="1:96" x14ac:dyDescent="0.2">
      <c r="A60" s="6" t="s">
        <v>171</v>
      </c>
      <c r="B60" s="6">
        <v>1</v>
      </c>
      <c r="C60" s="37">
        <v>1</v>
      </c>
      <c r="D60" s="37">
        <v>1</v>
      </c>
      <c r="E60" s="37"/>
      <c r="F60" s="2">
        <v>8</v>
      </c>
      <c r="G60">
        <v>0</v>
      </c>
      <c r="H60" s="6">
        <v>34</v>
      </c>
      <c r="I60" s="2" t="s">
        <v>210</v>
      </c>
      <c r="J60" s="57"/>
      <c r="K60" s="58">
        <v>11855.68</v>
      </c>
      <c r="L60" s="59"/>
      <c r="M60" s="60">
        <v>6695</v>
      </c>
      <c r="N60" s="61">
        <f t="shared" si="19"/>
        <v>2008.5</v>
      </c>
      <c r="O60" s="61">
        <f t="shared" si="20"/>
        <v>7113.41</v>
      </c>
      <c r="P60" s="61">
        <f t="shared" si="21"/>
        <v>0</v>
      </c>
      <c r="Q60" s="61">
        <f t="shared" si="22"/>
        <v>0</v>
      </c>
      <c r="R60" s="62">
        <f t="shared" si="23"/>
        <v>0.56000000000000005</v>
      </c>
      <c r="S60" s="62">
        <f t="shared" si="7"/>
        <v>0</v>
      </c>
      <c r="T60" s="61">
        <f t="shared" si="8"/>
        <v>0</v>
      </c>
      <c r="U60" s="61">
        <f t="shared" si="24"/>
        <v>0</v>
      </c>
      <c r="V60" s="60">
        <v>4492</v>
      </c>
      <c r="W60" s="61">
        <f t="shared" si="25"/>
        <v>1123</v>
      </c>
      <c r="X60" s="24">
        <f t="shared" si="26"/>
        <v>2008.5</v>
      </c>
      <c r="Y60" s="11">
        <f t="shared" si="27"/>
        <v>14987.18</v>
      </c>
      <c r="Z60" s="58">
        <v>14823521457.33</v>
      </c>
      <c r="AA60" s="60">
        <v>86967</v>
      </c>
      <c r="AB60" s="24">
        <f t="shared" si="9"/>
        <v>170449.96</v>
      </c>
      <c r="AC60" s="10">
        <f t="shared" si="10"/>
        <v>0.66449100000000005</v>
      </c>
      <c r="AD60" s="60">
        <v>79983</v>
      </c>
      <c r="AE60" s="10">
        <f t="shared" si="11"/>
        <v>0.57986000000000004</v>
      </c>
      <c r="AF60" s="10">
        <f t="shared" si="58"/>
        <v>0.360898</v>
      </c>
      <c r="AG60" s="63">
        <f t="shared" si="12"/>
        <v>0.360898</v>
      </c>
      <c r="AH60" s="64">
        <f t="shared" si="13"/>
        <v>0</v>
      </c>
      <c r="AI60" s="65">
        <f t="shared" si="28"/>
        <v>0.360898</v>
      </c>
      <c r="AJ60" s="60">
        <v>0</v>
      </c>
      <c r="AK60">
        <v>0</v>
      </c>
      <c r="AL60" s="23">
        <f t="shared" si="29"/>
        <v>0</v>
      </c>
      <c r="AM60" s="60">
        <v>0</v>
      </c>
      <c r="AN60">
        <v>0</v>
      </c>
      <c r="AO60" s="23">
        <f t="shared" si="30"/>
        <v>0</v>
      </c>
      <c r="AP60" s="23">
        <f t="shared" si="14"/>
        <v>62336919</v>
      </c>
      <c r="AQ60" s="23">
        <f t="shared" si="31"/>
        <v>62336919</v>
      </c>
      <c r="AR60" s="66">
        <v>31290480</v>
      </c>
      <c r="AS60" s="66">
        <f t="shared" si="59"/>
        <v>62336919</v>
      </c>
      <c r="AT60" s="60">
        <v>53201306</v>
      </c>
      <c r="AU60" s="23">
        <f t="shared" si="60"/>
        <v>9135613</v>
      </c>
      <c r="AV60" s="67" t="str">
        <f t="shared" si="63"/>
        <v>Yes</v>
      </c>
      <c r="AW60" s="66">
        <f t="shared" si="32"/>
        <v>9135613</v>
      </c>
      <c r="AX60" s="68">
        <f t="shared" si="33"/>
        <v>62336919</v>
      </c>
      <c r="AY60" s="69">
        <f t="shared" si="61"/>
        <v>62336919</v>
      </c>
      <c r="AZ60" s="70">
        <f t="shared" si="34"/>
        <v>9135613</v>
      </c>
      <c r="BA60" s="70"/>
      <c r="BB60" s="70">
        <f t="shared" si="35"/>
        <v>14569.155839226429</v>
      </c>
      <c r="BC60" s="23"/>
      <c r="BE60" s="71">
        <f t="shared" si="36"/>
        <v>9135613</v>
      </c>
      <c r="BF60" s="71">
        <f t="shared" si="37"/>
        <v>0</v>
      </c>
      <c r="BG60" s="71">
        <f t="shared" ref="BG60:BG91" si="100">$AQ60-CK60</f>
        <v>0</v>
      </c>
      <c r="BH60" s="71">
        <f t="shared" ref="BH60:BH91" si="101">$AQ60-CL60</f>
        <v>0</v>
      </c>
      <c r="BI60" s="71">
        <f t="shared" ref="BI60:BI91" si="102">$AQ60-CM60</f>
        <v>0</v>
      </c>
      <c r="BJ60" s="71">
        <f t="shared" ref="BJ60:BJ91" si="103">$AQ60-CN60</f>
        <v>0</v>
      </c>
      <c r="BK60" s="71">
        <f t="shared" si="96"/>
        <v>0</v>
      </c>
      <c r="BL60" s="71">
        <f t="shared" si="96"/>
        <v>0</v>
      </c>
      <c r="BM60" s="71">
        <f t="shared" si="96"/>
        <v>0</v>
      </c>
      <c r="BN60" s="71"/>
      <c r="BP60" s="71">
        <f t="shared" si="42"/>
        <v>9135613</v>
      </c>
      <c r="BQ60" s="71">
        <f t="shared" ref="BQ60:BQ91" si="104">BF60*BQ$16</f>
        <v>0</v>
      </c>
      <c r="BR60" s="71">
        <f t="shared" ref="BR60:BR91" si="105">BG60*BR$16</f>
        <v>0</v>
      </c>
      <c r="BS60" s="71">
        <f t="shared" ref="BS60:BS91" si="106">BH60*BS$16</f>
        <v>0</v>
      </c>
      <c r="BT60" s="71">
        <f t="shared" ref="BT60:BT91" si="107">BI60*BT$16</f>
        <v>0</v>
      </c>
      <c r="BU60" s="71">
        <f t="shared" ref="BU60:BU91" si="108">BJ60*BU$16</f>
        <v>0</v>
      </c>
      <c r="BV60" s="71">
        <f t="shared" si="97"/>
        <v>0</v>
      </c>
      <c r="BW60" s="71">
        <f t="shared" si="97"/>
        <v>0</v>
      </c>
      <c r="BX60" s="71">
        <f t="shared" si="97"/>
        <v>0</v>
      </c>
      <c r="BZ60" s="71">
        <f t="shared" si="49"/>
        <v>62336919</v>
      </c>
      <c r="CA60" s="71">
        <f t="shared" ref="CA60:CA91" si="109">CJ60+BQ60</f>
        <v>62336919</v>
      </c>
      <c r="CB60" s="71">
        <f t="shared" ref="CB60:CB91" si="110">CK60+BR60</f>
        <v>62336919</v>
      </c>
      <c r="CC60" s="71">
        <f t="shared" ref="CC60:CC91" si="111">CL60+BS60</f>
        <v>62336919</v>
      </c>
      <c r="CD60" s="71">
        <f t="shared" ref="CD60:CD91" si="112">CM60+BT60</f>
        <v>62336919</v>
      </c>
      <c r="CE60" s="71">
        <f t="shared" ref="CE60:CE91" si="113">CN60+BU60</f>
        <v>62336919</v>
      </c>
      <c r="CF60" s="71">
        <f t="shared" si="98"/>
        <v>62336919</v>
      </c>
      <c r="CG60" s="71">
        <f t="shared" si="98"/>
        <v>62336919</v>
      </c>
      <c r="CH60" s="71">
        <f t="shared" si="98"/>
        <v>62336919</v>
      </c>
      <c r="CI60" s="71"/>
      <c r="CJ60" s="71">
        <f t="shared" si="56"/>
        <v>62336919</v>
      </c>
      <c r="CK60" s="71">
        <f t="shared" ref="CK60:CR60" si="114">IF(OR($C60=1,$B60=1),MAX(CA60,CJ60,$AR60),CA60)</f>
        <v>62336919</v>
      </c>
      <c r="CL60" s="71">
        <f t="shared" si="114"/>
        <v>62336919</v>
      </c>
      <c r="CM60" s="71">
        <f t="shared" si="114"/>
        <v>62336919</v>
      </c>
      <c r="CN60" s="71">
        <f t="shared" si="114"/>
        <v>62336919</v>
      </c>
      <c r="CO60" s="71">
        <f t="shared" si="114"/>
        <v>62336919</v>
      </c>
      <c r="CP60" s="71">
        <f t="shared" si="114"/>
        <v>62336919</v>
      </c>
      <c r="CQ60" s="71">
        <f t="shared" si="114"/>
        <v>62336919</v>
      </c>
      <c r="CR60" s="71">
        <f t="shared" si="114"/>
        <v>62336919</v>
      </c>
    </row>
    <row r="61" spans="1:96" x14ac:dyDescent="0.2">
      <c r="A61" s="6" t="s">
        <v>211</v>
      </c>
      <c r="B61" s="6"/>
      <c r="C61" s="37"/>
      <c r="D61" s="37"/>
      <c r="E61" s="37"/>
      <c r="F61" s="2">
        <v>1</v>
      </c>
      <c r="G61">
        <v>0</v>
      </c>
      <c r="H61" s="6">
        <v>35</v>
      </c>
      <c r="I61" s="2" t="s">
        <v>212</v>
      </c>
      <c r="J61" s="57"/>
      <c r="K61" s="58">
        <v>4642.8900000000003</v>
      </c>
      <c r="L61" s="59"/>
      <c r="M61" s="60">
        <v>111</v>
      </c>
      <c r="N61" s="61">
        <f t="shared" si="19"/>
        <v>33.299999999999997</v>
      </c>
      <c r="O61" s="61">
        <f t="shared" si="20"/>
        <v>2785.73</v>
      </c>
      <c r="P61" s="61">
        <f t="shared" si="21"/>
        <v>0</v>
      </c>
      <c r="Q61" s="61">
        <f t="shared" si="22"/>
        <v>0</v>
      </c>
      <c r="R61" s="62">
        <f t="shared" si="23"/>
        <v>0.02</v>
      </c>
      <c r="S61" s="62">
        <f t="shared" si="7"/>
        <v>0</v>
      </c>
      <c r="T61" s="61">
        <f t="shared" si="8"/>
        <v>0</v>
      </c>
      <c r="U61" s="61">
        <f t="shared" si="24"/>
        <v>0</v>
      </c>
      <c r="V61" s="60">
        <v>66</v>
      </c>
      <c r="W61" s="61">
        <f t="shared" si="25"/>
        <v>16.5</v>
      </c>
      <c r="X61" s="24">
        <f t="shared" si="26"/>
        <v>33.299999999999997</v>
      </c>
      <c r="Y61" s="11">
        <f t="shared" si="27"/>
        <v>4692.6900000000005</v>
      </c>
      <c r="Z61" s="58">
        <v>16019983955.33</v>
      </c>
      <c r="AA61" s="60">
        <v>21926</v>
      </c>
      <c r="AB61" s="24">
        <f t="shared" si="9"/>
        <v>730638.69</v>
      </c>
      <c r="AC61" s="10">
        <f t="shared" si="10"/>
        <v>2.8483589999999999</v>
      </c>
      <c r="AD61" s="60">
        <v>250000</v>
      </c>
      <c r="AE61" s="10">
        <f t="shared" si="11"/>
        <v>1.812449</v>
      </c>
      <c r="AF61" s="10">
        <f t="shared" si="58"/>
        <v>-1.5375859999999999</v>
      </c>
      <c r="AG61" s="63">
        <f t="shared" si="12"/>
        <v>0.01</v>
      </c>
      <c r="AH61" s="64">
        <f t="shared" si="13"/>
        <v>0</v>
      </c>
      <c r="AI61" s="65">
        <f t="shared" si="28"/>
        <v>0.01</v>
      </c>
      <c r="AJ61" s="60">
        <v>0</v>
      </c>
      <c r="AK61">
        <v>0</v>
      </c>
      <c r="AL61" s="23">
        <f t="shared" si="29"/>
        <v>0</v>
      </c>
      <c r="AM61" s="60">
        <v>0</v>
      </c>
      <c r="AN61">
        <v>0</v>
      </c>
      <c r="AO61" s="23">
        <f t="shared" si="30"/>
        <v>0</v>
      </c>
      <c r="AP61" s="23">
        <f t="shared" si="14"/>
        <v>540833</v>
      </c>
      <c r="AQ61" s="23">
        <f t="shared" si="31"/>
        <v>540833</v>
      </c>
      <c r="AR61" s="66">
        <v>406683</v>
      </c>
      <c r="AS61" s="66">
        <f t="shared" si="59"/>
        <v>540833</v>
      </c>
      <c r="AT61" s="60">
        <v>515629</v>
      </c>
      <c r="AU61" s="23">
        <f t="shared" si="60"/>
        <v>25204</v>
      </c>
      <c r="AV61" s="67" t="str">
        <f t="shared" si="63"/>
        <v>Yes</v>
      </c>
      <c r="AW61" s="66">
        <f t="shared" si="32"/>
        <v>25204</v>
      </c>
      <c r="AX61" s="68">
        <f t="shared" si="33"/>
        <v>540833</v>
      </c>
      <c r="AY61" s="69">
        <f t="shared" si="61"/>
        <v>540833</v>
      </c>
      <c r="AZ61" s="70">
        <f t="shared" si="34"/>
        <v>25204</v>
      </c>
      <c r="BA61" s="70"/>
      <c r="BB61" s="70">
        <f t="shared" si="35"/>
        <v>11648.618048241506</v>
      </c>
      <c r="BC61" s="23"/>
      <c r="BE61" s="71">
        <f t="shared" si="36"/>
        <v>25204</v>
      </c>
      <c r="BF61" s="71">
        <f t="shared" si="37"/>
        <v>0</v>
      </c>
      <c r="BG61" s="71">
        <f t="shared" si="100"/>
        <v>0</v>
      </c>
      <c r="BH61" s="71">
        <f t="shared" si="101"/>
        <v>0</v>
      </c>
      <c r="BI61" s="71">
        <f t="shared" si="102"/>
        <v>0</v>
      </c>
      <c r="BJ61" s="71">
        <f t="shared" si="103"/>
        <v>0</v>
      </c>
      <c r="BK61" s="71">
        <f t="shared" si="96"/>
        <v>0</v>
      </c>
      <c r="BL61" s="71">
        <f t="shared" si="96"/>
        <v>0</v>
      </c>
      <c r="BM61" s="71">
        <f t="shared" si="96"/>
        <v>0</v>
      </c>
      <c r="BN61" s="71"/>
      <c r="BP61" s="71">
        <f t="shared" si="42"/>
        <v>25204</v>
      </c>
      <c r="BQ61" s="71">
        <f t="shared" si="104"/>
        <v>0</v>
      </c>
      <c r="BR61" s="71">
        <f t="shared" si="105"/>
        <v>0</v>
      </c>
      <c r="BS61" s="71">
        <f t="shared" si="106"/>
        <v>0</v>
      </c>
      <c r="BT61" s="71">
        <f t="shared" si="107"/>
        <v>0</v>
      </c>
      <c r="BU61" s="71">
        <f t="shared" si="108"/>
        <v>0</v>
      </c>
      <c r="BV61" s="71">
        <f t="shared" si="97"/>
        <v>0</v>
      </c>
      <c r="BW61" s="71">
        <f t="shared" si="97"/>
        <v>0</v>
      </c>
      <c r="BX61" s="71">
        <f t="shared" si="97"/>
        <v>0</v>
      </c>
      <c r="BZ61" s="71">
        <f t="shared" si="49"/>
        <v>540833</v>
      </c>
      <c r="CA61" s="71">
        <f t="shared" si="109"/>
        <v>540833</v>
      </c>
      <c r="CB61" s="71">
        <f t="shared" si="110"/>
        <v>540833</v>
      </c>
      <c r="CC61" s="71">
        <f t="shared" si="111"/>
        <v>540833</v>
      </c>
      <c r="CD61" s="71">
        <f t="shared" si="112"/>
        <v>540833</v>
      </c>
      <c r="CE61" s="71">
        <f t="shared" si="113"/>
        <v>540833</v>
      </c>
      <c r="CF61" s="71">
        <f t="shared" si="98"/>
        <v>540833</v>
      </c>
      <c r="CG61" s="71">
        <f t="shared" si="98"/>
        <v>540833</v>
      </c>
      <c r="CH61" s="71">
        <f t="shared" si="98"/>
        <v>540833</v>
      </c>
      <c r="CI61" s="71"/>
      <c r="CJ61" s="71">
        <f t="shared" si="56"/>
        <v>540833</v>
      </c>
      <c r="CK61" s="71">
        <f t="shared" ref="CK61:CR61" si="115">IF(OR($C61=1,$B61=1),MAX(CA61,CJ61,$AR61),CA61)</f>
        <v>540833</v>
      </c>
      <c r="CL61" s="71">
        <f t="shared" si="115"/>
        <v>540833</v>
      </c>
      <c r="CM61" s="71">
        <f t="shared" si="115"/>
        <v>540833</v>
      </c>
      <c r="CN61" s="71">
        <f t="shared" si="115"/>
        <v>540833</v>
      </c>
      <c r="CO61" s="71">
        <f t="shared" si="115"/>
        <v>540833</v>
      </c>
      <c r="CP61" s="71">
        <f t="shared" si="115"/>
        <v>540833</v>
      </c>
      <c r="CQ61" s="71">
        <f t="shared" si="115"/>
        <v>540833</v>
      </c>
      <c r="CR61" s="71">
        <f t="shared" si="115"/>
        <v>540833</v>
      </c>
    </row>
    <row r="62" spans="1:96" x14ac:dyDescent="0.2">
      <c r="A62" s="6" t="s">
        <v>173</v>
      </c>
      <c r="B62" s="6"/>
      <c r="C62" s="37"/>
      <c r="D62" s="37"/>
      <c r="E62" s="37"/>
      <c r="F62" s="2">
        <v>6</v>
      </c>
      <c r="G62">
        <v>0</v>
      </c>
      <c r="H62" s="6">
        <v>36</v>
      </c>
      <c r="I62" s="2" t="s">
        <v>213</v>
      </c>
      <c r="J62" s="57"/>
      <c r="K62" s="58">
        <v>442.53</v>
      </c>
      <c r="L62" s="59"/>
      <c r="M62" s="60">
        <v>141</v>
      </c>
      <c r="N62" s="61">
        <f t="shared" si="19"/>
        <v>42.3</v>
      </c>
      <c r="O62" s="61">
        <f t="shared" si="20"/>
        <v>265.52</v>
      </c>
      <c r="P62" s="61">
        <f t="shared" si="21"/>
        <v>0</v>
      </c>
      <c r="Q62" s="61">
        <f t="shared" si="22"/>
        <v>0</v>
      </c>
      <c r="R62" s="62">
        <f t="shared" si="23"/>
        <v>0.32</v>
      </c>
      <c r="S62" s="62">
        <f t="shared" si="7"/>
        <v>0</v>
      </c>
      <c r="T62" s="61">
        <f t="shared" si="8"/>
        <v>0</v>
      </c>
      <c r="U62" s="61">
        <f t="shared" si="24"/>
        <v>0</v>
      </c>
      <c r="V62" s="60">
        <v>17</v>
      </c>
      <c r="W62" s="61">
        <f t="shared" si="25"/>
        <v>4.25</v>
      </c>
      <c r="X62" s="24">
        <f t="shared" si="26"/>
        <v>42.3</v>
      </c>
      <c r="Y62" s="11">
        <f t="shared" si="27"/>
        <v>489.08</v>
      </c>
      <c r="Z62" s="58">
        <v>923397709.33000004</v>
      </c>
      <c r="AA62" s="60">
        <v>4445</v>
      </c>
      <c r="AB62" s="24">
        <f t="shared" si="9"/>
        <v>207738.52</v>
      </c>
      <c r="AC62" s="10">
        <f t="shared" si="10"/>
        <v>0.80985799999999997</v>
      </c>
      <c r="AD62" s="60">
        <v>85859</v>
      </c>
      <c r="AE62" s="10">
        <f t="shared" si="11"/>
        <v>0.62246000000000001</v>
      </c>
      <c r="AF62" s="10">
        <f t="shared" si="58"/>
        <v>0.246361</v>
      </c>
      <c r="AG62" s="63">
        <f t="shared" si="12"/>
        <v>0.246361</v>
      </c>
      <c r="AH62" s="64">
        <f t="shared" si="13"/>
        <v>0</v>
      </c>
      <c r="AI62" s="65">
        <f t="shared" si="28"/>
        <v>0.246361</v>
      </c>
      <c r="AJ62" s="60">
        <v>226</v>
      </c>
      <c r="AK62">
        <v>6</v>
      </c>
      <c r="AL62" s="23">
        <f t="shared" si="29"/>
        <v>135600</v>
      </c>
      <c r="AM62" s="60">
        <v>0</v>
      </c>
      <c r="AN62">
        <v>0</v>
      </c>
      <c r="AO62" s="23">
        <f t="shared" si="30"/>
        <v>0</v>
      </c>
      <c r="AP62" s="23">
        <f t="shared" si="14"/>
        <v>1388650</v>
      </c>
      <c r="AQ62" s="23">
        <f t="shared" si="31"/>
        <v>1524250</v>
      </c>
      <c r="AR62" s="66">
        <v>1675092</v>
      </c>
      <c r="AS62" s="66">
        <f t="shared" si="59"/>
        <v>1524250</v>
      </c>
      <c r="AT62" s="60">
        <v>1676105</v>
      </c>
      <c r="AU62" s="23">
        <f t="shared" si="60"/>
        <v>151855</v>
      </c>
      <c r="AV62" s="67" t="str">
        <f t="shared" si="63"/>
        <v>No</v>
      </c>
      <c r="AW62" s="66">
        <f t="shared" si="32"/>
        <v>0</v>
      </c>
      <c r="AX62" s="68">
        <f t="shared" si="33"/>
        <v>1676105</v>
      </c>
      <c r="AY62" s="69">
        <f t="shared" si="61"/>
        <v>1676105</v>
      </c>
      <c r="AZ62" s="70">
        <f t="shared" si="34"/>
        <v>0</v>
      </c>
      <c r="BA62" s="70"/>
      <c r="BB62" s="70">
        <f t="shared" si="35"/>
        <v>12737.32176349626</v>
      </c>
      <c r="BC62" s="23"/>
      <c r="BE62" s="71">
        <f t="shared" si="36"/>
        <v>-151855</v>
      </c>
      <c r="BF62" s="71">
        <f t="shared" si="37"/>
        <v>-151855</v>
      </c>
      <c r="BG62" s="71">
        <f t="shared" si="100"/>
        <v>-151855</v>
      </c>
      <c r="BH62" s="71">
        <f t="shared" si="101"/>
        <v>-130154.92050000001</v>
      </c>
      <c r="BI62" s="71">
        <f t="shared" si="102"/>
        <v>-108458.09525265009</v>
      </c>
      <c r="BJ62" s="71">
        <f t="shared" si="103"/>
        <v>-86766.476202120073</v>
      </c>
      <c r="BK62" s="71">
        <f t="shared" si="96"/>
        <v>-65074.857151590055</v>
      </c>
      <c r="BL62" s="71">
        <f t="shared" si="96"/>
        <v>-43385.407262965105</v>
      </c>
      <c r="BM62" s="71">
        <f t="shared" si="96"/>
        <v>-21692.703631482553</v>
      </c>
      <c r="BN62" s="71"/>
      <c r="BP62" s="71">
        <f t="shared" si="42"/>
        <v>0</v>
      </c>
      <c r="BQ62" s="71">
        <f t="shared" si="104"/>
        <v>0</v>
      </c>
      <c r="BR62" s="71">
        <f t="shared" si="105"/>
        <v>-21700.0795</v>
      </c>
      <c r="BS62" s="71">
        <f t="shared" si="106"/>
        <v>-21696.82524735</v>
      </c>
      <c r="BT62" s="71">
        <f t="shared" si="107"/>
        <v>-21691.619050530018</v>
      </c>
      <c r="BU62" s="71">
        <f t="shared" si="108"/>
        <v>-21691.619050530018</v>
      </c>
      <c r="BV62" s="71">
        <f t="shared" si="97"/>
        <v>-21689.449888624964</v>
      </c>
      <c r="BW62" s="71">
        <f t="shared" si="97"/>
        <v>-21692.703631482553</v>
      </c>
      <c r="BX62" s="71">
        <f t="shared" si="97"/>
        <v>-21692.703631482553</v>
      </c>
      <c r="BZ62" s="71">
        <f t="shared" si="49"/>
        <v>1676105</v>
      </c>
      <c r="CA62" s="71">
        <f t="shared" si="109"/>
        <v>1676105</v>
      </c>
      <c r="CB62" s="71">
        <f t="shared" si="110"/>
        <v>1654404.9205</v>
      </c>
      <c r="CC62" s="71">
        <f t="shared" si="111"/>
        <v>1632708.0952526501</v>
      </c>
      <c r="CD62" s="71">
        <f t="shared" si="112"/>
        <v>1611016.4762021201</v>
      </c>
      <c r="CE62" s="71">
        <f t="shared" si="113"/>
        <v>1589324.8571515901</v>
      </c>
      <c r="CF62" s="71">
        <f t="shared" si="98"/>
        <v>1567635.4072629651</v>
      </c>
      <c r="CG62" s="71">
        <f t="shared" si="98"/>
        <v>1545942.7036314826</v>
      </c>
      <c r="CH62" s="71">
        <f t="shared" si="98"/>
        <v>1524250</v>
      </c>
      <c r="CI62" s="71"/>
      <c r="CJ62" s="71">
        <f t="shared" si="56"/>
        <v>1676105</v>
      </c>
      <c r="CK62" s="71">
        <f t="shared" ref="CK62:CR62" si="116">IF(OR($C62=1,$B62=1),MAX(CA62,CJ62,$AR62),CA62)</f>
        <v>1676105</v>
      </c>
      <c r="CL62" s="71">
        <f t="shared" si="116"/>
        <v>1654404.9205</v>
      </c>
      <c r="CM62" s="71">
        <f t="shared" si="116"/>
        <v>1632708.0952526501</v>
      </c>
      <c r="CN62" s="71">
        <f t="shared" si="116"/>
        <v>1611016.4762021201</v>
      </c>
      <c r="CO62" s="71">
        <f t="shared" si="116"/>
        <v>1589324.8571515901</v>
      </c>
      <c r="CP62" s="71">
        <f t="shared" si="116"/>
        <v>1567635.4072629651</v>
      </c>
      <c r="CQ62" s="71">
        <f t="shared" si="116"/>
        <v>1545942.7036314826</v>
      </c>
      <c r="CR62" s="71">
        <f t="shared" si="116"/>
        <v>1524250</v>
      </c>
    </row>
    <row r="63" spans="1:96" x14ac:dyDescent="0.2">
      <c r="A63" s="6" t="s">
        <v>171</v>
      </c>
      <c r="B63" s="37">
        <v>1</v>
      </c>
      <c r="C63" s="37">
        <v>1</v>
      </c>
      <c r="D63" s="37">
        <v>1</v>
      </c>
      <c r="E63" s="37"/>
      <c r="F63" s="2">
        <v>10</v>
      </c>
      <c r="G63">
        <v>9</v>
      </c>
      <c r="H63" s="6">
        <v>37</v>
      </c>
      <c r="I63" s="2" t="s">
        <v>214</v>
      </c>
      <c r="J63" s="57"/>
      <c r="K63" s="58">
        <v>1419.56</v>
      </c>
      <c r="L63" s="73"/>
      <c r="M63" s="60">
        <v>781</v>
      </c>
      <c r="N63" s="61">
        <f t="shared" si="19"/>
        <v>234.3</v>
      </c>
      <c r="O63" s="61">
        <f t="shared" si="20"/>
        <v>851.74</v>
      </c>
      <c r="P63" s="61">
        <f t="shared" si="21"/>
        <v>0</v>
      </c>
      <c r="Q63" s="61">
        <f t="shared" si="22"/>
        <v>0</v>
      </c>
      <c r="R63" s="62">
        <f t="shared" si="23"/>
        <v>0.55000000000000004</v>
      </c>
      <c r="S63" s="62">
        <f t="shared" si="7"/>
        <v>0</v>
      </c>
      <c r="T63" s="61">
        <f t="shared" si="8"/>
        <v>0</v>
      </c>
      <c r="U63" s="61">
        <f t="shared" si="24"/>
        <v>0</v>
      </c>
      <c r="V63" s="60">
        <v>92</v>
      </c>
      <c r="W63" s="61">
        <f t="shared" si="25"/>
        <v>23</v>
      </c>
      <c r="X63" s="24">
        <f t="shared" si="26"/>
        <v>234.3</v>
      </c>
      <c r="Y63" s="11">
        <f t="shared" si="27"/>
        <v>1676.86</v>
      </c>
      <c r="Z63" s="58">
        <v>1491792673.6700001</v>
      </c>
      <c r="AA63" s="60">
        <v>12358</v>
      </c>
      <c r="AB63" s="24">
        <f t="shared" si="9"/>
        <v>120714.73</v>
      </c>
      <c r="AC63" s="10">
        <f t="shared" si="10"/>
        <v>0.47060000000000002</v>
      </c>
      <c r="AD63" s="60">
        <v>69835</v>
      </c>
      <c r="AE63" s="10">
        <f t="shared" si="11"/>
        <v>0.50629000000000002</v>
      </c>
      <c r="AF63" s="10">
        <f t="shared" si="58"/>
        <v>0.51869299999999996</v>
      </c>
      <c r="AG63" s="63">
        <f t="shared" si="12"/>
        <v>0.51869299999999996</v>
      </c>
      <c r="AH63" s="64">
        <f t="shared" si="13"/>
        <v>0.05</v>
      </c>
      <c r="AI63" s="65">
        <f t="shared" si="28"/>
        <v>0.568693</v>
      </c>
      <c r="AJ63" s="60">
        <v>0</v>
      </c>
      <c r="AK63">
        <v>0</v>
      </c>
      <c r="AL63" s="23">
        <f t="shared" si="29"/>
        <v>0</v>
      </c>
      <c r="AM63" s="60">
        <v>0</v>
      </c>
      <c r="AN63">
        <v>0</v>
      </c>
      <c r="AO63" s="23">
        <f t="shared" si="30"/>
        <v>0</v>
      </c>
      <c r="AP63" s="23">
        <f t="shared" si="14"/>
        <v>10990454</v>
      </c>
      <c r="AQ63" s="23">
        <f t="shared" si="31"/>
        <v>10990454</v>
      </c>
      <c r="AR63" s="66">
        <v>7902388</v>
      </c>
      <c r="AS63" s="66">
        <f t="shared" si="59"/>
        <v>10990454</v>
      </c>
      <c r="AT63" s="60">
        <v>10597864</v>
      </c>
      <c r="AU63" s="23">
        <f t="shared" si="60"/>
        <v>392590</v>
      </c>
      <c r="AV63" s="67" t="str">
        <f t="shared" si="63"/>
        <v>Yes</v>
      </c>
      <c r="AW63" s="66">
        <f t="shared" si="32"/>
        <v>392590</v>
      </c>
      <c r="AX63" s="68">
        <f t="shared" si="33"/>
        <v>10990454</v>
      </c>
      <c r="AY63" s="69">
        <f t="shared" si="61"/>
        <v>10990454</v>
      </c>
      <c r="AZ63" s="70">
        <f t="shared" si="34"/>
        <v>392590</v>
      </c>
      <c r="BA63" s="70"/>
      <c r="BB63" s="70">
        <f t="shared" si="35"/>
        <v>13613.944813885993</v>
      </c>
      <c r="BC63" s="23"/>
      <c r="BE63" s="71">
        <f t="shared" si="36"/>
        <v>392590</v>
      </c>
      <c r="BF63" s="71">
        <f t="shared" si="37"/>
        <v>0</v>
      </c>
      <c r="BG63" s="71">
        <f t="shared" si="100"/>
        <v>0</v>
      </c>
      <c r="BH63" s="71">
        <f t="shared" si="101"/>
        <v>0</v>
      </c>
      <c r="BI63" s="71">
        <f t="shared" si="102"/>
        <v>0</v>
      </c>
      <c r="BJ63" s="71">
        <f t="shared" si="103"/>
        <v>0</v>
      </c>
      <c r="BK63" s="71">
        <f t="shared" si="96"/>
        <v>0</v>
      </c>
      <c r="BL63" s="71">
        <f t="shared" si="96"/>
        <v>0</v>
      </c>
      <c r="BM63" s="71">
        <f t="shared" si="96"/>
        <v>0</v>
      </c>
      <c r="BN63" s="71"/>
      <c r="BP63" s="71">
        <f t="shared" si="42"/>
        <v>392590</v>
      </c>
      <c r="BQ63" s="71">
        <f t="shared" si="104"/>
        <v>0</v>
      </c>
      <c r="BR63" s="71">
        <f t="shared" si="105"/>
        <v>0</v>
      </c>
      <c r="BS63" s="71">
        <f t="shared" si="106"/>
        <v>0</v>
      </c>
      <c r="BT63" s="71">
        <f t="shared" si="107"/>
        <v>0</v>
      </c>
      <c r="BU63" s="71">
        <f t="shared" si="108"/>
        <v>0</v>
      </c>
      <c r="BV63" s="71">
        <f t="shared" si="97"/>
        <v>0</v>
      </c>
      <c r="BW63" s="71">
        <f t="shared" si="97"/>
        <v>0</v>
      </c>
      <c r="BX63" s="71">
        <f t="shared" si="97"/>
        <v>0</v>
      </c>
      <c r="BZ63" s="71">
        <f t="shared" si="49"/>
        <v>10990454</v>
      </c>
      <c r="CA63" s="71">
        <f t="shared" si="109"/>
        <v>10990454</v>
      </c>
      <c r="CB63" s="71">
        <f t="shared" si="110"/>
        <v>10990454</v>
      </c>
      <c r="CC63" s="71">
        <f t="shared" si="111"/>
        <v>10990454</v>
      </c>
      <c r="CD63" s="71">
        <f t="shared" si="112"/>
        <v>10990454</v>
      </c>
      <c r="CE63" s="71">
        <f t="shared" si="113"/>
        <v>10990454</v>
      </c>
      <c r="CF63" s="71">
        <f t="shared" si="98"/>
        <v>10990454</v>
      </c>
      <c r="CG63" s="71">
        <f t="shared" si="98"/>
        <v>10990454</v>
      </c>
      <c r="CH63" s="71">
        <f t="shared" si="98"/>
        <v>10990454</v>
      </c>
      <c r="CI63" s="71"/>
      <c r="CJ63" s="71">
        <f t="shared" si="56"/>
        <v>10990454</v>
      </c>
      <c r="CK63" s="71">
        <f t="shared" ref="CK63:CR63" si="117">IF(OR($C63=1,$B63=1),MAX(CA63,CJ63,$AR63),CA63)</f>
        <v>10990454</v>
      </c>
      <c r="CL63" s="71">
        <f t="shared" si="117"/>
        <v>10990454</v>
      </c>
      <c r="CM63" s="71">
        <f t="shared" si="117"/>
        <v>10990454</v>
      </c>
      <c r="CN63" s="71">
        <f t="shared" si="117"/>
        <v>10990454</v>
      </c>
      <c r="CO63" s="71">
        <f t="shared" si="117"/>
        <v>10990454</v>
      </c>
      <c r="CP63" s="71">
        <f t="shared" si="117"/>
        <v>10990454</v>
      </c>
      <c r="CQ63" s="71">
        <f t="shared" si="117"/>
        <v>10990454</v>
      </c>
      <c r="CR63" s="71">
        <f t="shared" si="117"/>
        <v>10990454</v>
      </c>
    </row>
    <row r="64" spans="1:96" x14ac:dyDescent="0.2">
      <c r="A64" s="6" t="s">
        <v>169</v>
      </c>
      <c r="B64" s="6"/>
      <c r="C64" s="37"/>
      <c r="D64" s="37"/>
      <c r="E64" s="37"/>
      <c r="F64" s="2">
        <v>3</v>
      </c>
      <c r="G64">
        <v>0</v>
      </c>
      <c r="H64" s="6">
        <v>38</v>
      </c>
      <c r="I64" s="2" t="s">
        <v>215</v>
      </c>
      <c r="J64" s="57"/>
      <c r="K64" s="58">
        <v>879.09</v>
      </c>
      <c r="L64" s="59"/>
      <c r="M64" s="60">
        <v>138</v>
      </c>
      <c r="N64" s="61">
        <f t="shared" si="19"/>
        <v>41.4</v>
      </c>
      <c r="O64" s="61">
        <f t="shared" si="20"/>
        <v>527.45000000000005</v>
      </c>
      <c r="P64" s="61">
        <f t="shared" si="21"/>
        <v>0</v>
      </c>
      <c r="Q64" s="61">
        <f t="shared" si="22"/>
        <v>0</v>
      </c>
      <c r="R64" s="62">
        <f t="shared" si="23"/>
        <v>0.16</v>
      </c>
      <c r="S64" s="62">
        <f t="shared" si="7"/>
        <v>0</v>
      </c>
      <c r="T64" s="61">
        <f t="shared" si="8"/>
        <v>0</v>
      </c>
      <c r="U64" s="61">
        <f t="shared" si="24"/>
        <v>0</v>
      </c>
      <c r="V64" s="60">
        <v>14</v>
      </c>
      <c r="W64" s="61">
        <f t="shared" si="25"/>
        <v>3.5</v>
      </c>
      <c r="X64" s="24">
        <f t="shared" si="26"/>
        <v>41.4</v>
      </c>
      <c r="Y64" s="11">
        <f t="shared" si="27"/>
        <v>923.99</v>
      </c>
      <c r="Z64" s="58">
        <v>1299117202.3299999</v>
      </c>
      <c r="AA64" s="60">
        <v>7207</v>
      </c>
      <c r="AB64" s="24">
        <f t="shared" si="9"/>
        <v>180257.69</v>
      </c>
      <c r="AC64" s="10">
        <f t="shared" si="10"/>
        <v>0.70272599999999996</v>
      </c>
      <c r="AD64" s="60">
        <v>148095</v>
      </c>
      <c r="AE64" s="10">
        <f t="shared" si="11"/>
        <v>1.0736589999999999</v>
      </c>
      <c r="AF64" s="10">
        <f t="shared" si="58"/>
        <v>0.18599399999999999</v>
      </c>
      <c r="AG64" s="63">
        <f t="shared" si="12"/>
        <v>0.18599399999999999</v>
      </c>
      <c r="AH64" s="64">
        <f t="shared" si="13"/>
        <v>0</v>
      </c>
      <c r="AI64" s="65">
        <f t="shared" si="28"/>
        <v>0.18599399999999999</v>
      </c>
      <c r="AJ64" s="60">
        <v>886</v>
      </c>
      <c r="AK64">
        <v>13</v>
      </c>
      <c r="AL64" s="23">
        <f t="shared" si="29"/>
        <v>1151800</v>
      </c>
      <c r="AM64" s="60">
        <v>0</v>
      </c>
      <c r="AN64">
        <v>0</v>
      </c>
      <c r="AO64" s="23">
        <f t="shared" si="30"/>
        <v>0</v>
      </c>
      <c r="AP64" s="23">
        <f t="shared" si="14"/>
        <v>1980647</v>
      </c>
      <c r="AQ64" s="23">
        <f t="shared" si="31"/>
        <v>3132447</v>
      </c>
      <c r="AR64" s="66">
        <v>3895303</v>
      </c>
      <c r="AS64" s="66">
        <f t="shared" si="59"/>
        <v>3132447</v>
      </c>
      <c r="AT64" s="60">
        <v>3293232</v>
      </c>
      <c r="AU64" s="23">
        <f t="shared" si="60"/>
        <v>160785</v>
      </c>
      <c r="AV64" s="67" t="str">
        <f t="shared" si="63"/>
        <v>No</v>
      </c>
      <c r="AW64" s="66">
        <f t="shared" si="32"/>
        <v>0</v>
      </c>
      <c r="AX64" s="68">
        <f t="shared" si="33"/>
        <v>3293232</v>
      </c>
      <c r="AY64" s="69">
        <f t="shared" si="61"/>
        <v>3293232</v>
      </c>
      <c r="AZ64" s="70">
        <f t="shared" si="34"/>
        <v>0</v>
      </c>
      <c r="BA64" s="70"/>
      <c r="BB64" s="70">
        <f t="shared" si="35"/>
        <v>12113.645644928278</v>
      </c>
      <c r="BC64" s="23"/>
      <c r="BE64" s="71">
        <f t="shared" si="36"/>
        <v>-160785</v>
      </c>
      <c r="BF64" s="71">
        <f t="shared" si="37"/>
        <v>-160785</v>
      </c>
      <c r="BG64" s="71">
        <f t="shared" si="100"/>
        <v>-160785</v>
      </c>
      <c r="BH64" s="71">
        <f t="shared" si="101"/>
        <v>-137808.82349999994</v>
      </c>
      <c r="BI64" s="71">
        <f t="shared" si="102"/>
        <v>-114836.09262254974</v>
      </c>
      <c r="BJ64" s="71">
        <f t="shared" si="103"/>
        <v>-91868.874098039698</v>
      </c>
      <c r="BK64" s="71">
        <f t="shared" si="96"/>
        <v>-68901.655573529657</v>
      </c>
      <c r="BL64" s="71">
        <f t="shared" si="96"/>
        <v>-45936.733770872001</v>
      </c>
      <c r="BM64" s="71">
        <f t="shared" si="96"/>
        <v>-22968.366885435767</v>
      </c>
      <c r="BN64" s="71"/>
      <c r="BP64" s="71">
        <f t="shared" si="42"/>
        <v>0</v>
      </c>
      <c r="BQ64" s="71">
        <f t="shared" si="104"/>
        <v>0</v>
      </c>
      <c r="BR64" s="71">
        <f t="shared" si="105"/>
        <v>-22976.176500000001</v>
      </c>
      <c r="BS64" s="71">
        <f t="shared" si="106"/>
        <v>-22972.730877449987</v>
      </c>
      <c r="BT64" s="71">
        <f t="shared" si="107"/>
        <v>-22967.21852450995</v>
      </c>
      <c r="BU64" s="71">
        <f t="shared" si="108"/>
        <v>-22967.218524509924</v>
      </c>
      <c r="BV64" s="71">
        <f t="shared" si="97"/>
        <v>-22964.921802657434</v>
      </c>
      <c r="BW64" s="71">
        <f t="shared" si="97"/>
        <v>-22968.366885436</v>
      </c>
      <c r="BX64" s="71">
        <f t="shared" si="97"/>
        <v>-22968.366885435767</v>
      </c>
      <c r="BZ64" s="71">
        <f t="shared" si="49"/>
        <v>3293232</v>
      </c>
      <c r="CA64" s="71">
        <f t="shared" si="109"/>
        <v>3293232</v>
      </c>
      <c r="CB64" s="71">
        <f t="shared" si="110"/>
        <v>3270255.8234999999</v>
      </c>
      <c r="CC64" s="71">
        <f t="shared" si="111"/>
        <v>3247283.0926225497</v>
      </c>
      <c r="CD64" s="71">
        <f t="shared" si="112"/>
        <v>3224315.8740980397</v>
      </c>
      <c r="CE64" s="71">
        <f t="shared" si="113"/>
        <v>3201348.6555735297</v>
      </c>
      <c r="CF64" s="71">
        <f t="shared" si="98"/>
        <v>3178383.733770872</v>
      </c>
      <c r="CG64" s="71">
        <f t="shared" si="98"/>
        <v>3155415.3668854358</v>
      </c>
      <c r="CH64" s="71">
        <f t="shared" si="98"/>
        <v>3132447</v>
      </c>
      <c r="CI64" s="71"/>
      <c r="CJ64" s="71">
        <f t="shared" si="56"/>
        <v>3293232</v>
      </c>
      <c r="CK64" s="71">
        <f t="shared" ref="CK64:CR64" si="118">IF(OR($C64=1,$B64=1),MAX(CA64,CJ64,$AR64),CA64)</f>
        <v>3293232</v>
      </c>
      <c r="CL64" s="71">
        <f t="shared" si="118"/>
        <v>3270255.8234999999</v>
      </c>
      <c r="CM64" s="71">
        <f t="shared" si="118"/>
        <v>3247283.0926225497</v>
      </c>
      <c r="CN64" s="71">
        <f t="shared" si="118"/>
        <v>3224315.8740980397</v>
      </c>
      <c r="CO64" s="71">
        <f t="shared" si="118"/>
        <v>3201348.6555735297</v>
      </c>
      <c r="CP64" s="71">
        <f t="shared" si="118"/>
        <v>3178383.733770872</v>
      </c>
      <c r="CQ64" s="71">
        <f t="shared" si="118"/>
        <v>3155415.3668854358</v>
      </c>
      <c r="CR64" s="71">
        <f t="shared" si="118"/>
        <v>3132447</v>
      </c>
    </row>
    <row r="65" spans="1:96" x14ac:dyDescent="0.2">
      <c r="A65" s="6" t="s">
        <v>173</v>
      </c>
      <c r="B65" s="6"/>
      <c r="C65" s="37"/>
      <c r="D65" s="37"/>
      <c r="E65" s="37"/>
      <c r="F65" s="2">
        <v>7</v>
      </c>
      <c r="G65">
        <v>0</v>
      </c>
      <c r="H65" s="6">
        <v>39</v>
      </c>
      <c r="I65" s="2" t="s">
        <v>216</v>
      </c>
      <c r="J65" s="57"/>
      <c r="K65" s="58">
        <v>205.07</v>
      </c>
      <c r="L65" s="59"/>
      <c r="M65" s="60">
        <v>47</v>
      </c>
      <c r="N65" s="61">
        <f t="shared" si="19"/>
        <v>14.1</v>
      </c>
      <c r="O65" s="61">
        <f t="shared" si="20"/>
        <v>123.04</v>
      </c>
      <c r="P65" s="61">
        <f t="shared" si="21"/>
        <v>0</v>
      </c>
      <c r="Q65" s="61">
        <f t="shared" si="22"/>
        <v>0</v>
      </c>
      <c r="R65" s="62">
        <f t="shared" si="23"/>
        <v>0.23</v>
      </c>
      <c r="S65" s="62">
        <f t="shared" si="7"/>
        <v>0</v>
      </c>
      <c r="T65" s="61">
        <f t="shared" si="8"/>
        <v>0</v>
      </c>
      <c r="U65" s="61">
        <f t="shared" si="24"/>
        <v>0</v>
      </c>
      <c r="V65" s="60">
        <v>5</v>
      </c>
      <c r="W65" s="61">
        <f t="shared" si="25"/>
        <v>1.25</v>
      </c>
      <c r="X65" s="24">
        <f t="shared" si="26"/>
        <v>14.1</v>
      </c>
      <c r="Y65" s="11">
        <f t="shared" si="27"/>
        <v>220.42</v>
      </c>
      <c r="Z65" s="58">
        <v>308911448</v>
      </c>
      <c r="AA65" s="60">
        <v>1675</v>
      </c>
      <c r="AB65" s="24">
        <f t="shared" si="9"/>
        <v>184424.75</v>
      </c>
      <c r="AC65" s="10">
        <f t="shared" si="10"/>
        <v>0.71897100000000003</v>
      </c>
      <c r="AD65" s="60">
        <v>100673</v>
      </c>
      <c r="AE65" s="10">
        <f t="shared" si="11"/>
        <v>0.72985900000000004</v>
      </c>
      <c r="AF65" s="10">
        <f t="shared" si="58"/>
        <v>0.27776299999999998</v>
      </c>
      <c r="AG65" s="63">
        <f t="shared" si="12"/>
        <v>0.27776299999999998</v>
      </c>
      <c r="AH65" s="64">
        <f t="shared" si="13"/>
        <v>0</v>
      </c>
      <c r="AI65" s="65">
        <f t="shared" si="28"/>
        <v>0.27776299999999998</v>
      </c>
      <c r="AJ65" s="60">
        <v>0</v>
      </c>
      <c r="AK65">
        <v>0</v>
      </c>
      <c r="AL65" s="23">
        <f t="shared" si="29"/>
        <v>0</v>
      </c>
      <c r="AM65" s="60">
        <v>42</v>
      </c>
      <c r="AN65">
        <v>4</v>
      </c>
      <c r="AO65" s="23">
        <f t="shared" si="30"/>
        <v>16800</v>
      </c>
      <c r="AP65" s="23">
        <f t="shared" si="14"/>
        <v>705613</v>
      </c>
      <c r="AQ65" s="23">
        <f t="shared" si="31"/>
        <v>722413</v>
      </c>
      <c r="AR65" s="66">
        <v>1091881</v>
      </c>
      <c r="AS65" s="66">
        <f t="shared" si="59"/>
        <v>722413</v>
      </c>
      <c r="AT65" s="60">
        <v>947176</v>
      </c>
      <c r="AU65" s="23">
        <f t="shared" si="60"/>
        <v>224763</v>
      </c>
      <c r="AV65" s="67" t="str">
        <f t="shared" si="63"/>
        <v>No</v>
      </c>
      <c r="AW65" s="66">
        <f t="shared" si="32"/>
        <v>0</v>
      </c>
      <c r="AX65" s="68">
        <f t="shared" si="33"/>
        <v>947176</v>
      </c>
      <c r="AY65" s="69">
        <f t="shared" si="61"/>
        <v>947176</v>
      </c>
      <c r="AZ65" s="70">
        <f t="shared" si="34"/>
        <v>0</v>
      </c>
      <c r="BA65" s="70"/>
      <c r="BB65" s="70">
        <f t="shared" si="35"/>
        <v>12387.6749402643</v>
      </c>
      <c r="BC65" s="23"/>
      <c r="BE65" s="71">
        <f t="shared" si="36"/>
        <v>-224763</v>
      </c>
      <c r="BF65" s="71">
        <f t="shared" si="37"/>
        <v>-224763</v>
      </c>
      <c r="BG65" s="71">
        <f t="shared" si="100"/>
        <v>-224763</v>
      </c>
      <c r="BH65" s="71">
        <f t="shared" si="101"/>
        <v>-192644.36730000004</v>
      </c>
      <c r="BI65" s="71">
        <f t="shared" si="102"/>
        <v>-160530.55127109005</v>
      </c>
      <c r="BJ65" s="71">
        <f t="shared" si="103"/>
        <v>-128424.44101687206</v>
      </c>
      <c r="BK65" s="71">
        <f t="shared" si="96"/>
        <v>-96318.330762654077</v>
      </c>
      <c r="BL65" s="71">
        <f t="shared" si="96"/>
        <v>-64215.431119461427</v>
      </c>
      <c r="BM65" s="71">
        <f t="shared" si="96"/>
        <v>-32107.715559730772</v>
      </c>
      <c r="BN65" s="71"/>
      <c r="BP65" s="71">
        <f t="shared" si="42"/>
        <v>0</v>
      </c>
      <c r="BQ65" s="71">
        <f t="shared" si="104"/>
        <v>0</v>
      </c>
      <c r="BR65" s="71">
        <f t="shared" si="105"/>
        <v>-32118.632699999998</v>
      </c>
      <c r="BS65" s="71">
        <f t="shared" si="106"/>
        <v>-32113.816028910005</v>
      </c>
      <c r="BT65" s="71">
        <f t="shared" si="107"/>
        <v>-32106.110254218012</v>
      </c>
      <c r="BU65" s="71">
        <f t="shared" si="108"/>
        <v>-32106.110254218016</v>
      </c>
      <c r="BV65" s="71">
        <f t="shared" si="97"/>
        <v>-32102.899643192603</v>
      </c>
      <c r="BW65" s="71">
        <f t="shared" si="97"/>
        <v>-32107.715559730714</v>
      </c>
      <c r="BX65" s="71">
        <f t="shared" si="97"/>
        <v>-32107.715559730772</v>
      </c>
      <c r="BZ65" s="71">
        <f t="shared" si="49"/>
        <v>947176</v>
      </c>
      <c r="CA65" s="71">
        <f t="shared" si="109"/>
        <v>947176</v>
      </c>
      <c r="CB65" s="71">
        <f t="shared" si="110"/>
        <v>915057.36730000004</v>
      </c>
      <c r="CC65" s="71">
        <f t="shared" si="111"/>
        <v>882943.55127109005</v>
      </c>
      <c r="CD65" s="71">
        <f t="shared" si="112"/>
        <v>850837.44101687206</v>
      </c>
      <c r="CE65" s="71">
        <f t="shared" si="113"/>
        <v>818731.33076265408</v>
      </c>
      <c r="CF65" s="71">
        <f t="shared" si="98"/>
        <v>786628.43111946143</v>
      </c>
      <c r="CG65" s="71">
        <f t="shared" si="98"/>
        <v>754520.71555973077</v>
      </c>
      <c r="CH65" s="71">
        <f t="shared" si="98"/>
        <v>722413</v>
      </c>
      <c r="CI65" s="71"/>
      <c r="CJ65" s="71">
        <f t="shared" si="56"/>
        <v>947176</v>
      </c>
      <c r="CK65" s="71">
        <f t="shared" ref="CK65:CR65" si="119">IF(OR($C65=1,$B65=1),MAX(CA65,CJ65,$AR65),CA65)</f>
        <v>947176</v>
      </c>
      <c r="CL65" s="71">
        <f t="shared" si="119"/>
        <v>915057.36730000004</v>
      </c>
      <c r="CM65" s="71">
        <f t="shared" si="119"/>
        <v>882943.55127109005</v>
      </c>
      <c r="CN65" s="71">
        <f t="shared" si="119"/>
        <v>850837.44101687206</v>
      </c>
      <c r="CO65" s="71">
        <f t="shared" si="119"/>
        <v>818731.33076265408</v>
      </c>
      <c r="CP65" s="71">
        <f t="shared" si="119"/>
        <v>786628.43111946143</v>
      </c>
      <c r="CQ65" s="71">
        <f t="shared" si="119"/>
        <v>754520.71555973077</v>
      </c>
      <c r="CR65" s="71">
        <f t="shared" si="119"/>
        <v>722413</v>
      </c>
    </row>
    <row r="66" spans="1:96" x14ac:dyDescent="0.2">
      <c r="A66" s="6" t="s">
        <v>179</v>
      </c>
      <c r="B66" s="6"/>
      <c r="C66" s="37"/>
      <c r="D66" s="37"/>
      <c r="E66" s="37"/>
      <c r="F66" s="2">
        <v>5</v>
      </c>
      <c r="G66">
        <v>0</v>
      </c>
      <c r="H66" s="6">
        <v>40</v>
      </c>
      <c r="I66" s="2" t="s">
        <v>217</v>
      </c>
      <c r="J66" s="57"/>
      <c r="K66" s="58">
        <v>880.21</v>
      </c>
      <c r="L66" s="59"/>
      <c r="M66" s="60">
        <v>143</v>
      </c>
      <c r="N66" s="61">
        <f t="shared" si="19"/>
        <v>42.9</v>
      </c>
      <c r="O66" s="61">
        <f t="shared" si="20"/>
        <v>528.13</v>
      </c>
      <c r="P66" s="61">
        <f t="shared" si="21"/>
        <v>0</v>
      </c>
      <c r="Q66" s="61">
        <f t="shared" si="22"/>
        <v>0</v>
      </c>
      <c r="R66" s="62">
        <f t="shared" si="23"/>
        <v>0.16</v>
      </c>
      <c r="S66" s="62">
        <f t="shared" si="7"/>
        <v>0</v>
      </c>
      <c r="T66" s="61">
        <f t="shared" si="8"/>
        <v>0</v>
      </c>
      <c r="U66" s="61">
        <f t="shared" si="24"/>
        <v>0</v>
      </c>
      <c r="V66" s="60">
        <v>20</v>
      </c>
      <c r="W66" s="61">
        <f t="shared" si="25"/>
        <v>5</v>
      </c>
      <c r="X66" s="24">
        <f t="shared" si="26"/>
        <v>42.9</v>
      </c>
      <c r="Y66" s="11">
        <f t="shared" si="27"/>
        <v>928.11</v>
      </c>
      <c r="Z66" s="58">
        <v>1099724344</v>
      </c>
      <c r="AA66" s="60">
        <v>5218</v>
      </c>
      <c r="AB66" s="24">
        <f t="shared" si="9"/>
        <v>210755.91</v>
      </c>
      <c r="AC66" s="10">
        <f t="shared" si="10"/>
        <v>0.82162199999999996</v>
      </c>
      <c r="AD66" s="60">
        <v>107478</v>
      </c>
      <c r="AE66" s="10">
        <f t="shared" si="11"/>
        <v>0.77919400000000005</v>
      </c>
      <c r="AF66" s="10">
        <f t="shared" si="58"/>
        <v>0.191106</v>
      </c>
      <c r="AG66" s="63">
        <f t="shared" si="12"/>
        <v>0.191106</v>
      </c>
      <c r="AH66" s="64">
        <f t="shared" si="13"/>
        <v>0</v>
      </c>
      <c r="AI66" s="65">
        <f t="shared" si="28"/>
        <v>0.191106</v>
      </c>
      <c r="AJ66" s="60">
        <v>0</v>
      </c>
      <c r="AK66">
        <v>0</v>
      </c>
      <c r="AL66" s="23">
        <f t="shared" si="29"/>
        <v>0</v>
      </c>
      <c r="AM66" s="60">
        <v>0</v>
      </c>
      <c r="AN66">
        <v>0</v>
      </c>
      <c r="AO66" s="23">
        <f t="shared" si="30"/>
        <v>0</v>
      </c>
      <c r="AP66" s="23">
        <f t="shared" si="14"/>
        <v>2044159</v>
      </c>
      <c r="AQ66" s="23">
        <f t="shared" si="31"/>
        <v>2044159</v>
      </c>
      <c r="AR66" s="66">
        <v>1439845</v>
      </c>
      <c r="AS66" s="66">
        <f t="shared" si="59"/>
        <v>2044159</v>
      </c>
      <c r="AT66" s="60">
        <v>1510105</v>
      </c>
      <c r="AU66" s="23">
        <f t="shared" si="60"/>
        <v>534054</v>
      </c>
      <c r="AV66" s="67" t="str">
        <f t="shared" si="63"/>
        <v>Yes</v>
      </c>
      <c r="AW66" s="66">
        <f t="shared" si="32"/>
        <v>534054</v>
      </c>
      <c r="AX66" s="68">
        <f t="shared" si="33"/>
        <v>2044159</v>
      </c>
      <c r="AY66" s="69">
        <f t="shared" si="61"/>
        <v>2044159</v>
      </c>
      <c r="AZ66" s="70">
        <f t="shared" si="34"/>
        <v>534054</v>
      </c>
      <c r="BA66" s="70"/>
      <c r="BB66" s="70">
        <f t="shared" si="35"/>
        <v>12152.177037297917</v>
      </c>
      <c r="BC66" s="23"/>
      <c r="BE66" s="71">
        <f t="shared" si="36"/>
        <v>534054</v>
      </c>
      <c r="BF66" s="71">
        <f t="shared" si="37"/>
        <v>0</v>
      </c>
      <c r="BG66" s="71">
        <f t="shared" si="100"/>
        <v>0</v>
      </c>
      <c r="BH66" s="71">
        <f t="shared" si="101"/>
        <v>0</v>
      </c>
      <c r="BI66" s="71">
        <f t="shared" si="102"/>
        <v>0</v>
      </c>
      <c r="BJ66" s="71">
        <f t="shared" si="103"/>
        <v>0</v>
      </c>
      <c r="BK66" s="71">
        <f t="shared" si="96"/>
        <v>0</v>
      </c>
      <c r="BL66" s="71">
        <f t="shared" si="96"/>
        <v>0</v>
      </c>
      <c r="BM66" s="71">
        <f t="shared" si="96"/>
        <v>0</v>
      </c>
      <c r="BN66" s="71"/>
      <c r="BP66" s="71">
        <f t="shared" si="42"/>
        <v>534054</v>
      </c>
      <c r="BQ66" s="71">
        <f t="shared" si="104"/>
        <v>0</v>
      </c>
      <c r="BR66" s="71">
        <f t="shared" si="105"/>
        <v>0</v>
      </c>
      <c r="BS66" s="71">
        <f t="shared" si="106"/>
        <v>0</v>
      </c>
      <c r="BT66" s="71">
        <f t="shared" si="107"/>
        <v>0</v>
      </c>
      <c r="BU66" s="71">
        <f t="shared" si="108"/>
        <v>0</v>
      </c>
      <c r="BV66" s="71">
        <f t="shared" si="97"/>
        <v>0</v>
      </c>
      <c r="BW66" s="71">
        <f t="shared" si="97"/>
        <v>0</v>
      </c>
      <c r="BX66" s="71">
        <f t="shared" si="97"/>
        <v>0</v>
      </c>
      <c r="BZ66" s="71">
        <f t="shared" si="49"/>
        <v>2044159</v>
      </c>
      <c r="CA66" s="71">
        <f t="shared" si="109"/>
        <v>2044159</v>
      </c>
      <c r="CB66" s="71">
        <f t="shared" si="110"/>
        <v>2044159</v>
      </c>
      <c r="CC66" s="71">
        <f t="shared" si="111"/>
        <v>2044159</v>
      </c>
      <c r="CD66" s="71">
        <f t="shared" si="112"/>
        <v>2044159</v>
      </c>
      <c r="CE66" s="71">
        <f t="shared" si="113"/>
        <v>2044159</v>
      </c>
      <c r="CF66" s="71">
        <f t="shared" si="98"/>
        <v>2044159</v>
      </c>
      <c r="CG66" s="71">
        <f t="shared" si="98"/>
        <v>2044159</v>
      </c>
      <c r="CH66" s="71">
        <f t="shared" si="98"/>
        <v>2044159</v>
      </c>
      <c r="CI66" s="71"/>
      <c r="CJ66" s="71">
        <f t="shared" si="56"/>
        <v>2044159</v>
      </c>
      <c r="CK66" s="71">
        <f t="shared" ref="CK66:CR66" si="120">IF(OR($C66=1,$B66=1),MAX(CA66,CJ66,$AR66),CA66)</f>
        <v>2044159</v>
      </c>
      <c r="CL66" s="71">
        <f t="shared" si="120"/>
        <v>2044159</v>
      </c>
      <c r="CM66" s="71">
        <f t="shared" si="120"/>
        <v>2044159</v>
      </c>
      <c r="CN66" s="71">
        <f t="shared" si="120"/>
        <v>2044159</v>
      </c>
      <c r="CO66" s="71">
        <f t="shared" si="120"/>
        <v>2044159</v>
      </c>
      <c r="CP66" s="71">
        <f t="shared" si="120"/>
        <v>2044159</v>
      </c>
      <c r="CQ66" s="71">
        <f t="shared" si="120"/>
        <v>2044159</v>
      </c>
      <c r="CR66" s="71">
        <f t="shared" si="120"/>
        <v>2044159</v>
      </c>
    </row>
    <row r="67" spans="1:96" x14ac:dyDescent="0.2">
      <c r="A67" s="6" t="s">
        <v>173</v>
      </c>
      <c r="B67" s="6"/>
      <c r="C67" s="37"/>
      <c r="D67" s="37"/>
      <c r="E67" s="37"/>
      <c r="F67" s="2">
        <v>5</v>
      </c>
      <c r="G67">
        <v>0</v>
      </c>
      <c r="H67" s="6">
        <v>41</v>
      </c>
      <c r="I67" s="2" t="s">
        <v>218</v>
      </c>
      <c r="J67" s="57"/>
      <c r="K67" s="58">
        <v>947.11</v>
      </c>
      <c r="L67" s="59"/>
      <c r="M67" s="60">
        <v>254</v>
      </c>
      <c r="N67" s="61">
        <f t="shared" si="19"/>
        <v>76.2</v>
      </c>
      <c r="O67" s="61">
        <f t="shared" si="20"/>
        <v>568.27</v>
      </c>
      <c r="P67" s="61">
        <f t="shared" si="21"/>
        <v>0</v>
      </c>
      <c r="Q67" s="61">
        <f t="shared" si="22"/>
        <v>0</v>
      </c>
      <c r="R67" s="62">
        <f t="shared" si="23"/>
        <v>0.27</v>
      </c>
      <c r="S67" s="62">
        <f t="shared" si="7"/>
        <v>0</v>
      </c>
      <c r="T67" s="61">
        <f t="shared" si="8"/>
        <v>0</v>
      </c>
      <c r="U67" s="61">
        <f t="shared" si="24"/>
        <v>0</v>
      </c>
      <c r="V67" s="60">
        <v>6</v>
      </c>
      <c r="W67" s="61">
        <f t="shared" si="25"/>
        <v>1.5</v>
      </c>
      <c r="X67" s="24">
        <f t="shared" si="26"/>
        <v>76.2</v>
      </c>
      <c r="Y67" s="11">
        <f t="shared" si="27"/>
        <v>1024.81</v>
      </c>
      <c r="Z67" s="58">
        <v>1671840303.3299999</v>
      </c>
      <c r="AA67" s="60">
        <v>8949</v>
      </c>
      <c r="AB67" s="24">
        <f t="shared" si="9"/>
        <v>186818.67</v>
      </c>
      <c r="AC67" s="10">
        <f t="shared" si="10"/>
        <v>0.72830300000000003</v>
      </c>
      <c r="AD67" s="60">
        <v>107096</v>
      </c>
      <c r="AE67" s="10">
        <f t="shared" si="11"/>
        <v>0.776424</v>
      </c>
      <c r="AF67" s="10">
        <f t="shared" si="58"/>
        <v>0.25726100000000002</v>
      </c>
      <c r="AG67" s="63">
        <f t="shared" si="12"/>
        <v>0.25726100000000002</v>
      </c>
      <c r="AH67" s="64">
        <f t="shared" si="13"/>
        <v>0</v>
      </c>
      <c r="AI67" s="65">
        <f t="shared" si="28"/>
        <v>0.25726100000000002</v>
      </c>
      <c r="AJ67" s="60">
        <v>0</v>
      </c>
      <c r="AK67">
        <v>0</v>
      </c>
      <c r="AL67" s="23">
        <f t="shared" si="29"/>
        <v>0</v>
      </c>
      <c r="AM67" s="60">
        <v>0</v>
      </c>
      <c r="AN67">
        <v>0</v>
      </c>
      <c r="AO67" s="23">
        <f t="shared" si="30"/>
        <v>0</v>
      </c>
      <c r="AP67" s="23">
        <f t="shared" si="14"/>
        <v>3038493</v>
      </c>
      <c r="AQ67" s="23">
        <f t="shared" si="31"/>
        <v>3038493</v>
      </c>
      <c r="AR67" s="66">
        <v>3686134</v>
      </c>
      <c r="AS67" s="66">
        <f t="shared" si="59"/>
        <v>3038493</v>
      </c>
      <c r="AT67" s="60">
        <v>3555957</v>
      </c>
      <c r="AU67" s="23">
        <f t="shared" si="60"/>
        <v>517464</v>
      </c>
      <c r="AV67" s="67" t="str">
        <f t="shared" si="63"/>
        <v>No</v>
      </c>
      <c r="AW67" s="66">
        <f t="shared" si="32"/>
        <v>0</v>
      </c>
      <c r="AX67" s="68">
        <f t="shared" si="33"/>
        <v>3555957</v>
      </c>
      <c r="AY67" s="69">
        <f t="shared" si="61"/>
        <v>3555957</v>
      </c>
      <c r="AZ67" s="70">
        <f t="shared" si="34"/>
        <v>0</v>
      </c>
      <c r="BA67" s="70"/>
      <c r="BB67" s="70">
        <f t="shared" si="35"/>
        <v>12470.499994720782</v>
      </c>
      <c r="BC67" s="23"/>
      <c r="BE67" s="71">
        <f t="shared" si="36"/>
        <v>-517464</v>
      </c>
      <c r="BF67" s="71">
        <f t="shared" si="37"/>
        <v>-517464</v>
      </c>
      <c r="BG67" s="71">
        <f t="shared" si="100"/>
        <v>-517464</v>
      </c>
      <c r="BH67" s="71">
        <f t="shared" si="101"/>
        <v>-443518.39440000011</v>
      </c>
      <c r="BI67" s="71">
        <f t="shared" si="102"/>
        <v>-369583.87805351987</v>
      </c>
      <c r="BJ67" s="71">
        <f t="shared" si="103"/>
        <v>-295667.1024428159</v>
      </c>
      <c r="BK67" s="71">
        <f t="shared" si="96"/>
        <v>-221750.32683211192</v>
      </c>
      <c r="BL67" s="71">
        <f t="shared" si="96"/>
        <v>-147840.94289896917</v>
      </c>
      <c r="BM67" s="71">
        <f t="shared" si="96"/>
        <v>-73920.471449484583</v>
      </c>
      <c r="BN67" s="71"/>
      <c r="BP67" s="71">
        <f t="shared" si="42"/>
        <v>0</v>
      </c>
      <c r="BQ67" s="71">
        <f t="shared" si="104"/>
        <v>0</v>
      </c>
      <c r="BR67" s="71">
        <f t="shared" si="105"/>
        <v>-73945.605599999995</v>
      </c>
      <c r="BS67" s="71">
        <f t="shared" si="106"/>
        <v>-73934.516346480013</v>
      </c>
      <c r="BT67" s="71">
        <f t="shared" si="107"/>
        <v>-73916.775610703975</v>
      </c>
      <c r="BU67" s="71">
        <f t="shared" si="108"/>
        <v>-73916.775610703975</v>
      </c>
      <c r="BV67" s="71">
        <f t="shared" si="97"/>
        <v>-73909.383933142904</v>
      </c>
      <c r="BW67" s="71">
        <f t="shared" si="97"/>
        <v>-73920.471449484583</v>
      </c>
      <c r="BX67" s="71">
        <f t="shared" si="97"/>
        <v>-73920.471449484583</v>
      </c>
      <c r="BZ67" s="71">
        <f t="shared" si="49"/>
        <v>3555957</v>
      </c>
      <c r="CA67" s="71">
        <f t="shared" si="109"/>
        <v>3555957</v>
      </c>
      <c r="CB67" s="71">
        <f t="shared" si="110"/>
        <v>3482011.3944000001</v>
      </c>
      <c r="CC67" s="71">
        <f t="shared" si="111"/>
        <v>3408076.8780535199</v>
      </c>
      <c r="CD67" s="71">
        <f t="shared" si="112"/>
        <v>3334160.1024428159</v>
      </c>
      <c r="CE67" s="71">
        <f t="shared" si="113"/>
        <v>3260243.3268321119</v>
      </c>
      <c r="CF67" s="71">
        <f t="shared" si="98"/>
        <v>3186333.9428989692</v>
      </c>
      <c r="CG67" s="71">
        <f t="shared" si="98"/>
        <v>3112413.4714494846</v>
      </c>
      <c r="CH67" s="71">
        <f t="shared" si="98"/>
        <v>3038493</v>
      </c>
      <c r="CI67" s="71"/>
      <c r="CJ67" s="71">
        <f t="shared" si="56"/>
        <v>3555957</v>
      </c>
      <c r="CK67" s="71">
        <f t="shared" ref="CK67:CR67" si="121">IF(OR($C67=1,$B67=1),MAX(CA67,CJ67,$AR67),CA67)</f>
        <v>3555957</v>
      </c>
      <c r="CL67" s="71">
        <f t="shared" si="121"/>
        <v>3482011.3944000001</v>
      </c>
      <c r="CM67" s="71">
        <f t="shared" si="121"/>
        <v>3408076.8780535199</v>
      </c>
      <c r="CN67" s="71">
        <f t="shared" si="121"/>
        <v>3334160.1024428159</v>
      </c>
      <c r="CO67" s="71">
        <f t="shared" si="121"/>
        <v>3260243.3268321119</v>
      </c>
      <c r="CP67" s="71">
        <f t="shared" si="121"/>
        <v>3186333.9428989692</v>
      </c>
      <c r="CQ67" s="71">
        <f t="shared" si="121"/>
        <v>3112413.4714494846</v>
      </c>
      <c r="CR67" s="71">
        <f t="shared" si="121"/>
        <v>3038493</v>
      </c>
    </row>
    <row r="68" spans="1:96" x14ac:dyDescent="0.2">
      <c r="A68" s="6" t="s">
        <v>179</v>
      </c>
      <c r="B68" s="6"/>
      <c r="C68" s="37"/>
      <c r="D68" s="37"/>
      <c r="E68" s="37"/>
      <c r="F68" s="2">
        <v>6</v>
      </c>
      <c r="G68">
        <v>0</v>
      </c>
      <c r="H68" s="6">
        <v>42</v>
      </c>
      <c r="I68" s="2" t="s">
        <v>219</v>
      </c>
      <c r="J68" s="57"/>
      <c r="K68" s="58">
        <v>1703.03</v>
      </c>
      <c r="L68" s="59"/>
      <c r="M68" s="60">
        <v>398</v>
      </c>
      <c r="N68" s="61">
        <f t="shared" si="19"/>
        <v>119.4</v>
      </c>
      <c r="O68" s="61">
        <f t="shared" si="20"/>
        <v>1021.82</v>
      </c>
      <c r="P68" s="61">
        <f t="shared" si="21"/>
        <v>0</v>
      </c>
      <c r="Q68" s="61">
        <f t="shared" si="22"/>
        <v>0</v>
      </c>
      <c r="R68" s="62">
        <f t="shared" si="23"/>
        <v>0.23</v>
      </c>
      <c r="S68" s="62">
        <f t="shared" si="7"/>
        <v>0</v>
      </c>
      <c r="T68" s="61">
        <f t="shared" si="8"/>
        <v>0</v>
      </c>
      <c r="U68" s="61">
        <f t="shared" si="24"/>
        <v>0</v>
      </c>
      <c r="V68" s="60">
        <v>17</v>
      </c>
      <c r="W68" s="61">
        <f t="shared" si="25"/>
        <v>4.25</v>
      </c>
      <c r="X68" s="24">
        <f t="shared" si="26"/>
        <v>119.4</v>
      </c>
      <c r="Y68" s="11">
        <f t="shared" si="27"/>
        <v>1826.68</v>
      </c>
      <c r="Z68" s="58">
        <v>2132251283.3299999</v>
      </c>
      <c r="AA68" s="60">
        <v>12960</v>
      </c>
      <c r="AB68" s="24">
        <f t="shared" si="9"/>
        <v>164525.56</v>
      </c>
      <c r="AC68" s="10">
        <f t="shared" si="10"/>
        <v>0.64139500000000005</v>
      </c>
      <c r="AD68" s="60">
        <v>116163</v>
      </c>
      <c r="AE68" s="10">
        <f t="shared" si="11"/>
        <v>0.84215799999999996</v>
      </c>
      <c r="AF68" s="10">
        <f t="shared" si="58"/>
        <v>0.29837599999999997</v>
      </c>
      <c r="AG68" s="63">
        <f t="shared" si="12"/>
        <v>0.29837599999999997</v>
      </c>
      <c r="AH68" s="64">
        <f t="shared" si="13"/>
        <v>0</v>
      </c>
      <c r="AI68" s="65">
        <f t="shared" si="28"/>
        <v>0.29837599999999997</v>
      </c>
      <c r="AJ68" s="60">
        <v>0</v>
      </c>
      <c r="AK68">
        <v>0</v>
      </c>
      <c r="AL68" s="23">
        <f t="shared" si="29"/>
        <v>0</v>
      </c>
      <c r="AM68" s="60">
        <v>0</v>
      </c>
      <c r="AN68">
        <v>0</v>
      </c>
      <c r="AO68" s="23">
        <f t="shared" si="30"/>
        <v>0</v>
      </c>
      <c r="AP68" s="23">
        <f t="shared" si="14"/>
        <v>6281557</v>
      </c>
      <c r="AQ68" s="23">
        <f t="shared" si="31"/>
        <v>6281557</v>
      </c>
      <c r="AR68" s="66">
        <v>7538993</v>
      </c>
      <c r="AS68" s="66">
        <f t="shared" si="59"/>
        <v>6281557</v>
      </c>
      <c r="AT68" s="60">
        <v>6960947</v>
      </c>
      <c r="AU68" s="23">
        <f t="shared" si="60"/>
        <v>679390</v>
      </c>
      <c r="AV68" s="67" t="str">
        <f t="shared" si="63"/>
        <v>No</v>
      </c>
      <c r="AW68" s="66">
        <f t="shared" si="32"/>
        <v>0</v>
      </c>
      <c r="AX68" s="68">
        <f t="shared" si="33"/>
        <v>6960947</v>
      </c>
      <c r="AY68" s="69">
        <f t="shared" si="61"/>
        <v>6960947</v>
      </c>
      <c r="AZ68" s="70">
        <f t="shared" si="34"/>
        <v>0</v>
      </c>
      <c r="BA68" s="70"/>
      <c r="BB68" s="70">
        <f t="shared" si="35"/>
        <v>12361.782822381285</v>
      </c>
      <c r="BC68" s="23"/>
      <c r="BE68" s="71">
        <f t="shared" si="36"/>
        <v>-679390</v>
      </c>
      <c r="BF68" s="71">
        <f t="shared" si="37"/>
        <v>-679390</v>
      </c>
      <c r="BG68" s="71">
        <f t="shared" si="100"/>
        <v>-679390</v>
      </c>
      <c r="BH68" s="71">
        <f t="shared" si="101"/>
        <v>-582305.16899999976</v>
      </c>
      <c r="BI68" s="71">
        <f t="shared" si="102"/>
        <v>-485234.8973276997</v>
      </c>
      <c r="BJ68" s="71">
        <f t="shared" si="103"/>
        <v>-388187.91786216013</v>
      </c>
      <c r="BK68" s="71">
        <f t="shared" si="96"/>
        <v>-291140.93839661963</v>
      </c>
      <c r="BL68" s="71">
        <f t="shared" si="96"/>
        <v>-194103.66362902615</v>
      </c>
      <c r="BM68" s="71">
        <f t="shared" si="96"/>
        <v>-97051.83181451261</v>
      </c>
      <c r="BN68" s="71"/>
      <c r="BP68" s="71">
        <f t="shared" si="42"/>
        <v>0</v>
      </c>
      <c r="BQ68" s="71">
        <f t="shared" si="104"/>
        <v>0</v>
      </c>
      <c r="BR68" s="71">
        <f t="shared" si="105"/>
        <v>-97084.831000000006</v>
      </c>
      <c r="BS68" s="71">
        <f t="shared" si="106"/>
        <v>-97070.271672299947</v>
      </c>
      <c r="BT68" s="71">
        <f t="shared" si="107"/>
        <v>-97046.979465539946</v>
      </c>
      <c r="BU68" s="71">
        <f t="shared" si="108"/>
        <v>-97046.979465540033</v>
      </c>
      <c r="BV68" s="71">
        <f t="shared" si="97"/>
        <v>-97037.274767593321</v>
      </c>
      <c r="BW68" s="71">
        <f t="shared" si="97"/>
        <v>-97051.831814513076</v>
      </c>
      <c r="BX68" s="71">
        <f t="shared" si="97"/>
        <v>-97051.83181451261</v>
      </c>
      <c r="BZ68" s="71">
        <f t="shared" si="49"/>
        <v>6960947</v>
      </c>
      <c r="CA68" s="71">
        <f t="shared" si="109"/>
        <v>6960947</v>
      </c>
      <c r="CB68" s="71">
        <f t="shared" si="110"/>
        <v>6863862.1689999998</v>
      </c>
      <c r="CC68" s="71">
        <f t="shared" si="111"/>
        <v>6766791.8973276997</v>
      </c>
      <c r="CD68" s="71">
        <f t="shared" si="112"/>
        <v>6669744.9178621601</v>
      </c>
      <c r="CE68" s="71">
        <f t="shared" si="113"/>
        <v>6572697.9383966196</v>
      </c>
      <c r="CF68" s="71">
        <f t="shared" si="98"/>
        <v>6475660.6636290262</v>
      </c>
      <c r="CG68" s="71">
        <f t="shared" si="98"/>
        <v>6378608.8318145126</v>
      </c>
      <c r="CH68" s="71">
        <f t="shared" si="98"/>
        <v>6281557</v>
      </c>
      <c r="CI68" s="71"/>
      <c r="CJ68" s="71">
        <f t="shared" si="56"/>
        <v>6960947</v>
      </c>
      <c r="CK68" s="71">
        <f t="shared" ref="CK68:CR68" si="122">IF(OR($C68=1,$B68=1),MAX(CA68,CJ68,$AR68),CA68)</f>
        <v>6960947</v>
      </c>
      <c r="CL68" s="71">
        <f t="shared" si="122"/>
        <v>6863862.1689999998</v>
      </c>
      <c r="CM68" s="71">
        <f t="shared" si="122"/>
        <v>6766791.8973276997</v>
      </c>
      <c r="CN68" s="71">
        <f t="shared" si="122"/>
        <v>6669744.9178621601</v>
      </c>
      <c r="CO68" s="71">
        <f t="shared" si="122"/>
        <v>6572697.9383966196</v>
      </c>
      <c r="CP68" s="71">
        <f t="shared" si="122"/>
        <v>6475660.6636290262</v>
      </c>
      <c r="CQ68" s="71">
        <f t="shared" si="122"/>
        <v>6378608.8318145126</v>
      </c>
      <c r="CR68" s="71">
        <f t="shared" si="122"/>
        <v>6281557</v>
      </c>
    </row>
    <row r="69" spans="1:96" x14ac:dyDescent="0.2">
      <c r="A69" s="6" t="s">
        <v>171</v>
      </c>
      <c r="B69" s="6">
        <v>1</v>
      </c>
      <c r="C69" s="37">
        <v>1</v>
      </c>
      <c r="D69" s="37">
        <v>1</v>
      </c>
      <c r="E69" s="37">
        <v>0</v>
      </c>
      <c r="F69" s="2">
        <v>10</v>
      </c>
      <c r="G69">
        <v>8</v>
      </c>
      <c r="H69" s="6">
        <v>43</v>
      </c>
      <c r="I69" s="2" t="s">
        <v>220</v>
      </c>
      <c r="J69" s="57"/>
      <c r="K69" s="58">
        <v>7964.72</v>
      </c>
      <c r="L69" s="73"/>
      <c r="M69" s="60">
        <v>5017</v>
      </c>
      <c r="N69" s="61">
        <f t="shared" si="19"/>
        <v>1505.1</v>
      </c>
      <c r="O69" s="61">
        <f t="shared" si="20"/>
        <v>4778.83</v>
      </c>
      <c r="P69" s="61">
        <f t="shared" si="21"/>
        <v>238.17000000000007</v>
      </c>
      <c r="Q69" s="61">
        <f t="shared" si="22"/>
        <v>35.729999999999997</v>
      </c>
      <c r="R69" s="62">
        <f t="shared" si="23"/>
        <v>0.63</v>
      </c>
      <c r="S69" s="62">
        <f t="shared" si="7"/>
        <v>3.0000000000000027E-2</v>
      </c>
      <c r="T69" s="61">
        <f t="shared" si="8"/>
        <v>238.94</v>
      </c>
      <c r="U69" s="61">
        <f t="shared" si="24"/>
        <v>35.840000000000003</v>
      </c>
      <c r="V69" s="60">
        <v>1421</v>
      </c>
      <c r="W69" s="61">
        <f t="shared" si="25"/>
        <v>355.25</v>
      </c>
      <c r="X69" s="24">
        <f t="shared" si="26"/>
        <v>1505.1</v>
      </c>
      <c r="Y69" s="11">
        <f t="shared" si="27"/>
        <v>9860.7999999999993</v>
      </c>
      <c r="Z69" s="58">
        <v>5311609918.6700001</v>
      </c>
      <c r="AA69" s="60">
        <v>50718</v>
      </c>
      <c r="AB69" s="24">
        <f t="shared" si="9"/>
        <v>104728.3</v>
      </c>
      <c r="AC69" s="10">
        <f t="shared" si="10"/>
        <v>0.40827799999999997</v>
      </c>
      <c r="AD69" s="60">
        <v>64244</v>
      </c>
      <c r="AE69" s="10">
        <f t="shared" si="11"/>
        <v>0.465756</v>
      </c>
      <c r="AF69" s="10">
        <f t="shared" si="58"/>
        <v>0.57447899999999996</v>
      </c>
      <c r="AG69" s="63">
        <f t="shared" si="12"/>
        <v>0.57447899999999996</v>
      </c>
      <c r="AH69" s="64">
        <f t="shared" si="13"/>
        <v>0.05</v>
      </c>
      <c r="AI69" s="65">
        <f t="shared" si="28"/>
        <v>0.62447900000000001</v>
      </c>
      <c r="AJ69" s="60">
        <v>0</v>
      </c>
      <c r="AK69">
        <v>0</v>
      </c>
      <c r="AL69" s="23">
        <f t="shared" si="29"/>
        <v>0</v>
      </c>
      <c r="AM69" s="60">
        <v>0</v>
      </c>
      <c r="AN69">
        <v>0</v>
      </c>
      <c r="AO69" s="23">
        <f t="shared" si="30"/>
        <v>0</v>
      </c>
      <c r="AP69" s="23">
        <f t="shared" si="14"/>
        <v>70969366</v>
      </c>
      <c r="AQ69" s="23">
        <f t="shared" si="31"/>
        <v>70969366</v>
      </c>
      <c r="AR69" s="66">
        <v>49075156</v>
      </c>
      <c r="AS69" s="66">
        <f t="shared" si="59"/>
        <v>70969366</v>
      </c>
      <c r="AT69" s="60">
        <v>66388025</v>
      </c>
      <c r="AU69" s="23">
        <f t="shared" si="60"/>
        <v>4581341</v>
      </c>
      <c r="AV69" s="67" t="str">
        <f t="shared" si="63"/>
        <v>Yes</v>
      </c>
      <c r="AW69" s="66">
        <f t="shared" si="32"/>
        <v>4581341</v>
      </c>
      <c r="AX69" s="68">
        <f t="shared" si="33"/>
        <v>70969366</v>
      </c>
      <c r="AY69" s="69">
        <f t="shared" si="61"/>
        <v>70969366</v>
      </c>
      <c r="AZ69" s="70">
        <f t="shared" si="34"/>
        <v>4581341</v>
      </c>
      <c r="BA69" s="70"/>
      <c r="BB69" s="70">
        <f t="shared" si="35"/>
        <v>14268.639701081769</v>
      </c>
      <c r="BC69" s="23"/>
      <c r="BE69" s="71">
        <f t="shared" si="36"/>
        <v>4581341</v>
      </c>
      <c r="BF69" s="71">
        <f t="shared" si="37"/>
        <v>0</v>
      </c>
      <c r="BG69" s="71">
        <f t="shared" si="100"/>
        <v>0</v>
      </c>
      <c r="BH69" s="71">
        <f t="shared" si="101"/>
        <v>0</v>
      </c>
      <c r="BI69" s="71">
        <f t="shared" si="102"/>
        <v>0</v>
      </c>
      <c r="BJ69" s="71">
        <f t="shared" si="103"/>
        <v>0</v>
      </c>
      <c r="BK69" s="71">
        <f t="shared" si="96"/>
        <v>0</v>
      </c>
      <c r="BL69" s="71">
        <f t="shared" si="96"/>
        <v>0</v>
      </c>
      <c r="BM69" s="71">
        <f t="shared" si="96"/>
        <v>0</v>
      </c>
      <c r="BN69" s="71"/>
      <c r="BP69" s="71">
        <f t="shared" si="42"/>
        <v>4581341</v>
      </c>
      <c r="BQ69" s="71">
        <f t="shared" si="104"/>
        <v>0</v>
      </c>
      <c r="BR69" s="71">
        <f t="shared" si="105"/>
        <v>0</v>
      </c>
      <c r="BS69" s="71">
        <f t="shared" si="106"/>
        <v>0</v>
      </c>
      <c r="BT69" s="71">
        <f t="shared" si="107"/>
        <v>0</v>
      </c>
      <c r="BU69" s="71">
        <f t="shared" si="108"/>
        <v>0</v>
      </c>
      <c r="BV69" s="71">
        <f t="shared" si="97"/>
        <v>0</v>
      </c>
      <c r="BW69" s="71">
        <f t="shared" si="97"/>
        <v>0</v>
      </c>
      <c r="BX69" s="71">
        <f t="shared" si="97"/>
        <v>0</v>
      </c>
      <c r="BZ69" s="71">
        <f t="shared" si="49"/>
        <v>70969366</v>
      </c>
      <c r="CA69" s="71">
        <f t="shared" si="109"/>
        <v>70969366</v>
      </c>
      <c r="CB69" s="71">
        <f t="shared" si="110"/>
        <v>70969366</v>
      </c>
      <c r="CC69" s="71">
        <f t="shared" si="111"/>
        <v>70969366</v>
      </c>
      <c r="CD69" s="71">
        <f t="shared" si="112"/>
        <v>70969366</v>
      </c>
      <c r="CE69" s="71">
        <f t="shared" si="113"/>
        <v>70969366</v>
      </c>
      <c r="CF69" s="71">
        <f t="shared" si="98"/>
        <v>70969366</v>
      </c>
      <c r="CG69" s="71">
        <f t="shared" si="98"/>
        <v>70969366</v>
      </c>
      <c r="CH69" s="71">
        <f t="shared" si="98"/>
        <v>70969366</v>
      </c>
      <c r="CI69" s="71"/>
      <c r="CJ69" s="71">
        <f t="shared" si="56"/>
        <v>70969366</v>
      </c>
      <c r="CK69" s="71">
        <f t="shared" ref="CK69:CR69" si="123">IF(OR($C69=1,$B69=1),MAX(CA69,CJ69,$AR69),CA69)</f>
        <v>70969366</v>
      </c>
      <c r="CL69" s="71">
        <f t="shared" si="123"/>
        <v>70969366</v>
      </c>
      <c r="CM69" s="71">
        <f t="shared" si="123"/>
        <v>70969366</v>
      </c>
      <c r="CN69" s="71">
        <f t="shared" si="123"/>
        <v>70969366</v>
      </c>
      <c r="CO69" s="71">
        <f t="shared" si="123"/>
        <v>70969366</v>
      </c>
      <c r="CP69" s="71">
        <f t="shared" si="123"/>
        <v>70969366</v>
      </c>
      <c r="CQ69" s="71">
        <f t="shared" si="123"/>
        <v>70969366</v>
      </c>
      <c r="CR69" s="71">
        <f t="shared" si="123"/>
        <v>70969366</v>
      </c>
    </row>
    <row r="70" spans="1:96" x14ac:dyDescent="0.2">
      <c r="A70" s="6" t="s">
        <v>184</v>
      </c>
      <c r="B70" s="6"/>
      <c r="C70" s="37">
        <v>1</v>
      </c>
      <c r="D70" s="37">
        <v>1</v>
      </c>
      <c r="E70" s="37"/>
      <c r="F70" s="2">
        <v>9</v>
      </c>
      <c r="G70">
        <v>24</v>
      </c>
      <c r="H70" s="6">
        <v>44</v>
      </c>
      <c r="I70" s="2" t="s">
        <v>221</v>
      </c>
      <c r="J70" s="57"/>
      <c r="K70" s="58">
        <v>3033.89</v>
      </c>
      <c r="L70" s="73"/>
      <c r="M70" s="60">
        <v>1774</v>
      </c>
      <c r="N70" s="61">
        <f t="shared" si="19"/>
        <v>532.20000000000005</v>
      </c>
      <c r="O70" s="61">
        <f t="shared" si="20"/>
        <v>1820.33</v>
      </c>
      <c r="P70" s="61">
        <f t="shared" si="21"/>
        <v>0</v>
      </c>
      <c r="Q70" s="61">
        <f t="shared" si="22"/>
        <v>0</v>
      </c>
      <c r="R70" s="62">
        <f t="shared" si="23"/>
        <v>0.57999999999999996</v>
      </c>
      <c r="S70" s="62">
        <f t="shared" si="7"/>
        <v>0</v>
      </c>
      <c r="T70" s="61">
        <f t="shared" si="8"/>
        <v>0</v>
      </c>
      <c r="U70" s="61">
        <f t="shared" si="24"/>
        <v>0</v>
      </c>
      <c r="V70" s="60">
        <v>424</v>
      </c>
      <c r="W70" s="61">
        <f t="shared" si="25"/>
        <v>106</v>
      </c>
      <c r="X70" s="24">
        <f t="shared" si="26"/>
        <v>532.20000000000005</v>
      </c>
      <c r="Y70" s="11">
        <f t="shared" si="27"/>
        <v>3672.09</v>
      </c>
      <c r="Z70" s="58">
        <v>3729987516.3299999</v>
      </c>
      <c r="AA70" s="60">
        <v>27682</v>
      </c>
      <c r="AB70" s="24">
        <f t="shared" si="9"/>
        <v>134744.15</v>
      </c>
      <c r="AC70" s="10">
        <f t="shared" si="10"/>
        <v>0.52529300000000001</v>
      </c>
      <c r="AD70" s="60">
        <v>83489</v>
      </c>
      <c r="AE70" s="10">
        <f t="shared" si="11"/>
        <v>0.60527799999999998</v>
      </c>
      <c r="AF70" s="10">
        <f t="shared" si="58"/>
        <v>0.450712</v>
      </c>
      <c r="AG70" s="63">
        <f t="shared" si="12"/>
        <v>0.450712</v>
      </c>
      <c r="AH70" s="64">
        <f t="shared" si="13"/>
        <v>0</v>
      </c>
      <c r="AI70" s="65">
        <f t="shared" si="28"/>
        <v>0.450712</v>
      </c>
      <c r="AJ70" s="60">
        <v>0</v>
      </c>
      <c r="AK70">
        <v>0</v>
      </c>
      <c r="AL70" s="23">
        <f t="shared" si="29"/>
        <v>0</v>
      </c>
      <c r="AM70" s="60">
        <v>0</v>
      </c>
      <c r="AN70">
        <v>0</v>
      </c>
      <c r="AO70" s="23">
        <f t="shared" si="30"/>
        <v>0</v>
      </c>
      <c r="AP70" s="23">
        <f t="shared" si="14"/>
        <v>19074509</v>
      </c>
      <c r="AQ70" s="23">
        <f t="shared" si="31"/>
        <v>19074509</v>
      </c>
      <c r="AR70" s="66">
        <v>19595415</v>
      </c>
      <c r="AS70" s="66">
        <f t="shared" si="59"/>
        <v>20005957</v>
      </c>
      <c r="AT70" s="60">
        <v>20005957</v>
      </c>
      <c r="AU70" s="23">
        <f t="shared" si="60"/>
        <v>931448</v>
      </c>
      <c r="AV70" s="67" t="str">
        <f t="shared" si="63"/>
        <v>No</v>
      </c>
      <c r="AW70" s="66">
        <f t="shared" si="32"/>
        <v>0</v>
      </c>
      <c r="AX70" s="68">
        <f t="shared" si="33"/>
        <v>20005957</v>
      </c>
      <c r="AY70" s="69">
        <f t="shared" si="61"/>
        <v>20005957</v>
      </c>
      <c r="AZ70" s="70">
        <f t="shared" si="34"/>
        <v>0</v>
      </c>
      <c r="BA70" s="70"/>
      <c r="BB70" s="70">
        <f t="shared" si="35"/>
        <v>13949.364429824418</v>
      </c>
      <c r="BC70" s="23"/>
      <c r="BE70" s="71">
        <f t="shared" si="36"/>
        <v>-931448</v>
      </c>
      <c r="BF70" s="71">
        <f t="shared" si="37"/>
        <v>-931448</v>
      </c>
      <c r="BG70" s="71">
        <f t="shared" si="100"/>
        <v>-931448</v>
      </c>
      <c r="BH70" s="71">
        <f t="shared" si="101"/>
        <v>-931448</v>
      </c>
      <c r="BI70" s="71">
        <f t="shared" si="102"/>
        <v>-931448</v>
      </c>
      <c r="BJ70" s="71">
        <f t="shared" si="103"/>
        <v>-931448</v>
      </c>
      <c r="BK70" s="71">
        <f t="shared" si="96"/>
        <v>-931448</v>
      </c>
      <c r="BL70" s="71">
        <f t="shared" si="96"/>
        <v>-931448</v>
      </c>
      <c r="BM70" s="71">
        <f t="shared" si="96"/>
        <v>-931448</v>
      </c>
      <c r="BN70" s="71"/>
      <c r="BP70" s="71">
        <f t="shared" si="42"/>
        <v>0</v>
      </c>
      <c r="BQ70" s="71">
        <f t="shared" si="104"/>
        <v>0</v>
      </c>
      <c r="BR70" s="71">
        <f t="shared" si="105"/>
        <v>-133103.9192</v>
      </c>
      <c r="BS70" s="71">
        <f t="shared" si="106"/>
        <v>-155272.38159999999</v>
      </c>
      <c r="BT70" s="71">
        <f t="shared" si="107"/>
        <v>-186289.6</v>
      </c>
      <c r="BU70" s="71">
        <f t="shared" si="108"/>
        <v>-232862</v>
      </c>
      <c r="BV70" s="71">
        <f t="shared" si="97"/>
        <v>-310451.61839999998</v>
      </c>
      <c r="BW70" s="71">
        <f t="shared" si="97"/>
        <v>-465724</v>
      </c>
      <c r="BX70" s="71">
        <f t="shared" si="97"/>
        <v>-931448</v>
      </c>
      <c r="BZ70" s="71">
        <f t="shared" si="49"/>
        <v>20005957</v>
      </c>
      <c r="CA70" s="71">
        <f t="shared" si="109"/>
        <v>20005957</v>
      </c>
      <c r="CB70" s="71">
        <f t="shared" si="110"/>
        <v>19872853.080800001</v>
      </c>
      <c r="CC70" s="71">
        <f t="shared" si="111"/>
        <v>19850684.6184</v>
      </c>
      <c r="CD70" s="71">
        <f t="shared" si="112"/>
        <v>19819667.399999999</v>
      </c>
      <c r="CE70" s="71">
        <f t="shared" si="113"/>
        <v>19773095</v>
      </c>
      <c r="CF70" s="71">
        <f t="shared" si="98"/>
        <v>19695505.3816</v>
      </c>
      <c r="CG70" s="71">
        <f t="shared" si="98"/>
        <v>19540233</v>
      </c>
      <c r="CH70" s="71">
        <f t="shared" si="98"/>
        <v>19074509</v>
      </c>
      <c r="CI70" s="71"/>
      <c r="CJ70" s="71">
        <f t="shared" si="56"/>
        <v>20005957</v>
      </c>
      <c r="CK70" s="71">
        <f t="shared" ref="CK70:CR70" si="124">IF(OR($C70=1,$B70=1),MAX(CA70,CJ70,$AR70),CA70)</f>
        <v>20005957</v>
      </c>
      <c r="CL70" s="71">
        <f t="shared" si="124"/>
        <v>20005957</v>
      </c>
      <c r="CM70" s="71">
        <f t="shared" si="124"/>
        <v>20005957</v>
      </c>
      <c r="CN70" s="71">
        <f t="shared" si="124"/>
        <v>20005957</v>
      </c>
      <c r="CO70" s="71">
        <f t="shared" si="124"/>
        <v>20005957</v>
      </c>
      <c r="CP70" s="71">
        <f t="shared" si="124"/>
        <v>20005957</v>
      </c>
      <c r="CQ70" s="71">
        <f t="shared" si="124"/>
        <v>20005957</v>
      </c>
      <c r="CR70" s="71">
        <f t="shared" si="124"/>
        <v>20005957</v>
      </c>
    </row>
    <row r="71" spans="1:96" x14ac:dyDescent="0.2">
      <c r="A71" s="6" t="s">
        <v>179</v>
      </c>
      <c r="B71" s="6"/>
      <c r="C71" s="37"/>
      <c r="D71" s="37"/>
      <c r="E71" s="37"/>
      <c r="F71" s="2">
        <v>4</v>
      </c>
      <c r="G71">
        <v>0</v>
      </c>
      <c r="H71" s="6">
        <v>45</v>
      </c>
      <c r="I71" s="2" t="s">
        <v>222</v>
      </c>
      <c r="J71" s="57"/>
      <c r="K71" s="58">
        <v>2369.14</v>
      </c>
      <c r="L71" s="59"/>
      <c r="M71" s="60">
        <v>620</v>
      </c>
      <c r="N71" s="61">
        <f t="shared" si="19"/>
        <v>186</v>
      </c>
      <c r="O71" s="61">
        <f t="shared" si="20"/>
        <v>1421.48</v>
      </c>
      <c r="P71" s="61">
        <f t="shared" si="21"/>
        <v>0</v>
      </c>
      <c r="Q71" s="61">
        <f t="shared" si="22"/>
        <v>0</v>
      </c>
      <c r="R71" s="62">
        <f t="shared" si="23"/>
        <v>0.26</v>
      </c>
      <c r="S71" s="62">
        <f t="shared" si="7"/>
        <v>0</v>
      </c>
      <c r="T71" s="61">
        <f t="shared" si="8"/>
        <v>0</v>
      </c>
      <c r="U71" s="61">
        <f t="shared" si="24"/>
        <v>0</v>
      </c>
      <c r="V71" s="60">
        <v>103</v>
      </c>
      <c r="W71" s="61">
        <f t="shared" si="25"/>
        <v>25.75</v>
      </c>
      <c r="X71" s="24">
        <f t="shared" si="26"/>
        <v>186</v>
      </c>
      <c r="Y71" s="11">
        <f t="shared" si="27"/>
        <v>2580.89</v>
      </c>
      <c r="Z71" s="58">
        <v>4375644296.6700001</v>
      </c>
      <c r="AA71" s="60">
        <v>18788</v>
      </c>
      <c r="AB71" s="24">
        <f t="shared" si="9"/>
        <v>232895.69</v>
      </c>
      <c r="AC71" s="10">
        <f t="shared" si="10"/>
        <v>0.90793199999999996</v>
      </c>
      <c r="AD71" s="60">
        <v>105064</v>
      </c>
      <c r="AE71" s="10">
        <f t="shared" si="11"/>
        <v>0.76169299999999995</v>
      </c>
      <c r="AF71" s="10">
        <f t="shared" si="58"/>
        <v>0.13594000000000001</v>
      </c>
      <c r="AG71" s="63">
        <f t="shared" si="12"/>
        <v>0.13594000000000001</v>
      </c>
      <c r="AH71" s="64">
        <f t="shared" si="13"/>
        <v>0</v>
      </c>
      <c r="AI71" s="65">
        <f t="shared" si="28"/>
        <v>0.13594000000000001</v>
      </c>
      <c r="AJ71" s="60">
        <v>0</v>
      </c>
      <c r="AK71">
        <v>0</v>
      </c>
      <c r="AL71" s="23">
        <f t="shared" si="29"/>
        <v>0</v>
      </c>
      <c r="AM71" s="60">
        <v>0</v>
      </c>
      <c r="AN71">
        <v>0</v>
      </c>
      <c r="AO71" s="23">
        <f t="shared" si="30"/>
        <v>0</v>
      </c>
      <c r="AP71" s="23">
        <f t="shared" si="14"/>
        <v>4043502</v>
      </c>
      <c r="AQ71" s="23">
        <f t="shared" si="31"/>
        <v>4043502</v>
      </c>
      <c r="AR71" s="66">
        <v>6918462</v>
      </c>
      <c r="AS71" s="66">
        <f t="shared" si="59"/>
        <v>4043502</v>
      </c>
      <c r="AT71" s="60">
        <v>6076507</v>
      </c>
      <c r="AU71" s="23">
        <f t="shared" si="60"/>
        <v>2033005</v>
      </c>
      <c r="AV71" s="67" t="str">
        <f t="shared" si="63"/>
        <v>No</v>
      </c>
      <c r="AW71" s="66">
        <f t="shared" si="32"/>
        <v>0</v>
      </c>
      <c r="AX71" s="68">
        <f t="shared" si="33"/>
        <v>6076507</v>
      </c>
      <c r="AY71" s="69">
        <f t="shared" si="61"/>
        <v>6076507</v>
      </c>
      <c r="AZ71" s="70">
        <f t="shared" si="34"/>
        <v>0</v>
      </c>
      <c r="BA71" s="70"/>
      <c r="BB71" s="70">
        <f t="shared" si="35"/>
        <v>12555.086339346768</v>
      </c>
      <c r="BC71" s="23"/>
      <c r="BE71" s="71">
        <f t="shared" si="36"/>
        <v>-2033005</v>
      </c>
      <c r="BF71" s="71">
        <f t="shared" si="37"/>
        <v>-2033005</v>
      </c>
      <c r="BG71" s="71">
        <f t="shared" si="100"/>
        <v>-2033005</v>
      </c>
      <c r="BH71" s="71">
        <f t="shared" si="101"/>
        <v>-1742488.5855</v>
      </c>
      <c r="BI71" s="71">
        <f t="shared" si="102"/>
        <v>-1452015.7382971505</v>
      </c>
      <c r="BJ71" s="71">
        <f t="shared" si="103"/>
        <v>-1161612.5906377202</v>
      </c>
      <c r="BK71" s="71">
        <f t="shared" si="96"/>
        <v>-871209.44297828991</v>
      </c>
      <c r="BL71" s="71">
        <f t="shared" si="96"/>
        <v>-580835.33563362621</v>
      </c>
      <c r="BM71" s="71">
        <f t="shared" si="96"/>
        <v>-290417.6678168131</v>
      </c>
      <c r="BN71" s="71"/>
      <c r="BP71" s="71">
        <f t="shared" si="42"/>
        <v>0</v>
      </c>
      <c r="BQ71" s="71">
        <f t="shared" si="104"/>
        <v>0</v>
      </c>
      <c r="BR71" s="71">
        <f t="shared" si="105"/>
        <v>-290516.41450000001</v>
      </c>
      <c r="BS71" s="71">
        <f t="shared" si="106"/>
        <v>-290472.84720284998</v>
      </c>
      <c r="BT71" s="71">
        <f t="shared" si="107"/>
        <v>-290403.14765943011</v>
      </c>
      <c r="BU71" s="71">
        <f t="shared" si="108"/>
        <v>-290403.14765943005</v>
      </c>
      <c r="BV71" s="71">
        <f t="shared" si="97"/>
        <v>-290374.10734466399</v>
      </c>
      <c r="BW71" s="71">
        <f t="shared" si="97"/>
        <v>-290417.6678168131</v>
      </c>
      <c r="BX71" s="71">
        <f t="shared" si="97"/>
        <v>-290417.6678168131</v>
      </c>
      <c r="BZ71" s="71">
        <f t="shared" si="49"/>
        <v>6076507</v>
      </c>
      <c r="CA71" s="71">
        <f t="shared" si="109"/>
        <v>6076507</v>
      </c>
      <c r="CB71" s="71">
        <f t="shared" si="110"/>
        <v>5785990.5855</v>
      </c>
      <c r="CC71" s="71">
        <f t="shared" si="111"/>
        <v>5495517.7382971505</v>
      </c>
      <c r="CD71" s="71">
        <f t="shared" si="112"/>
        <v>5205114.5906377202</v>
      </c>
      <c r="CE71" s="71">
        <f t="shared" si="113"/>
        <v>4914711.4429782899</v>
      </c>
      <c r="CF71" s="71">
        <f t="shared" si="98"/>
        <v>4624337.3356336262</v>
      </c>
      <c r="CG71" s="71">
        <f t="shared" si="98"/>
        <v>4333919.6678168131</v>
      </c>
      <c r="CH71" s="71">
        <f t="shared" si="98"/>
        <v>4043502</v>
      </c>
      <c r="CI71" s="71"/>
      <c r="CJ71" s="71">
        <f t="shared" si="56"/>
        <v>6076507</v>
      </c>
      <c r="CK71" s="71">
        <f t="shared" ref="CK71:CR71" si="125">IF(OR($C71=1,$B71=1),MAX(CA71,CJ71,$AR71),CA71)</f>
        <v>6076507</v>
      </c>
      <c r="CL71" s="71">
        <f t="shared" si="125"/>
        <v>5785990.5855</v>
      </c>
      <c r="CM71" s="71">
        <f t="shared" si="125"/>
        <v>5495517.7382971505</v>
      </c>
      <c r="CN71" s="71">
        <f t="shared" si="125"/>
        <v>5205114.5906377202</v>
      </c>
      <c r="CO71" s="71">
        <f t="shared" si="125"/>
        <v>4914711.4429782899</v>
      </c>
      <c r="CP71" s="71">
        <f t="shared" si="125"/>
        <v>4624337.3356336262</v>
      </c>
      <c r="CQ71" s="71">
        <f t="shared" si="125"/>
        <v>4333919.6678168131</v>
      </c>
      <c r="CR71" s="71">
        <f t="shared" si="125"/>
        <v>4043502</v>
      </c>
    </row>
    <row r="72" spans="1:96" x14ac:dyDescent="0.2">
      <c r="A72" s="6" t="s">
        <v>211</v>
      </c>
      <c r="B72" s="6"/>
      <c r="C72" s="37"/>
      <c r="D72" s="37"/>
      <c r="E72" s="37"/>
      <c r="F72" s="2">
        <v>1</v>
      </c>
      <c r="G72">
        <v>0</v>
      </c>
      <c r="H72" s="6">
        <v>46</v>
      </c>
      <c r="I72" s="2" t="s">
        <v>223</v>
      </c>
      <c r="J72" s="57"/>
      <c r="K72" s="58">
        <v>1248.57</v>
      </c>
      <c r="L72" s="59"/>
      <c r="M72" s="60">
        <v>106</v>
      </c>
      <c r="N72" s="61">
        <f t="shared" si="19"/>
        <v>31.8</v>
      </c>
      <c r="O72" s="61">
        <f t="shared" si="20"/>
        <v>749.14</v>
      </c>
      <c r="P72" s="61">
        <f t="shared" si="21"/>
        <v>0</v>
      </c>
      <c r="Q72" s="61">
        <f t="shared" si="22"/>
        <v>0</v>
      </c>
      <c r="R72" s="62">
        <f t="shared" si="23"/>
        <v>0.08</v>
      </c>
      <c r="S72" s="62">
        <f t="shared" si="7"/>
        <v>0</v>
      </c>
      <c r="T72" s="61">
        <f t="shared" si="8"/>
        <v>0</v>
      </c>
      <c r="U72" s="61">
        <f t="shared" si="24"/>
        <v>0</v>
      </c>
      <c r="V72" s="60">
        <v>33</v>
      </c>
      <c r="W72" s="61">
        <f t="shared" si="25"/>
        <v>8.25</v>
      </c>
      <c r="X72" s="24">
        <f t="shared" si="26"/>
        <v>31.8</v>
      </c>
      <c r="Y72" s="11">
        <f t="shared" si="27"/>
        <v>1288.6199999999999</v>
      </c>
      <c r="Z72" s="58">
        <v>2307946074</v>
      </c>
      <c r="AA72" s="60">
        <v>7630</v>
      </c>
      <c r="AB72" s="24">
        <f t="shared" si="9"/>
        <v>302483.09999999998</v>
      </c>
      <c r="AC72" s="10">
        <f t="shared" si="10"/>
        <v>1.1792149999999999</v>
      </c>
      <c r="AD72" s="60">
        <v>181934</v>
      </c>
      <c r="AE72" s="10">
        <f t="shared" si="11"/>
        <v>1.3189850000000001</v>
      </c>
      <c r="AF72" s="10">
        <f t="shared" si="58"/>
        <v>-0.22114600000000001</v>
      </c>
      <c r="AG72" s="63">
        <f t="shared" si="12"/>
        <v>0.01</v>
      </c>
      <c r="AH72" s="64">
        <f t="shared" si="13"/>
        <v>0</v>
      </c>
      <c r="AI72" s="65">
        <f t="shared" si="28"/>
        <v>0.01</v>
      </c>
      <c r="AJ72" s="60">
        <v>384</v>
      </c>
      <c r="AK72">
        <v>4</v>
      </c>
      <c r="AL72" s="23">
        <f t="shared" si="29"/>
        <v>153600</v>
      </c>
      <c r="AM72" s="60">
        <v>0</v>
      </c>
      <c r="AN72">
        <v>0</v>
      </c>
      <c r="AO72" s="23">
        <f t="shared" si="30"/>
        <v>0</v>
      </c>
      <c r="AP72" s="23">
        <f t="shared" si="14"/>
        <v>148513</v>
      </c>
      <c r="AQ72" s="23">
        <f t="shared" si="31"/>
        <v>302113</v>
      </c>
      <c r="AR72" s="66">
        <v>177907</v>
      </c>
      <c r="AS72" s="66">
        <f t="shared" si="59"/>
        <v>302113</v>
      </c>
      <c r="AT72" s="60">
        <v>279493</v>
      </c>
      <c r="AU72" s="23">
        <f t="shared" si="60"/>
        <v>22620</v>
      </c>
      <c r="AV72" s="67" t="str">
        <f t="shared" si="63"/>
        <v>Yes</v>
      </c>
      <c r="AW72" s="66">
        <f t="shared" si="32"/>
        <v>22620</v>
      </c>
      <c r="AX72" s="68">
        <f t="shared" si="33"/>
        <v>302113</v>
      </c>
      <c r="AY72" s="69">
        <f t="shared" si="61"/>
        <v>302113</v>
      </c>
      <c r="AZ72" s="70">
        <f t="shared" si="34"/>
        <v>22620</v>
      </c>
      <c r="BA72" s="70"/>
      <c r="BB72" s="70">
        <f t="shared" si="35"/>
        <v>11894.683918402652</v>
      </c>
      <c r="BC72" s="23"/>
      <c r="BE72" s="71">
        <f t="shared" si="36"/>
        <v>22620</v>
      </c>
      <c r="BF72" s="71">
        <f t="shared" si="37"/>
        <v>0</v>
      </c>
      <c r="BG72" s="71">
        <f t="shared" si="100"/>
        <v>0</v>
      </c>
      <c r="BH72" s="71">
        <f t="shared" si="101"/>
        <v>0</v>
      </c>
      <c r="BI72" s="71">
        <f t="shared" si="102"/>
        <v>0</v>
      </c>
      <c r="BJ72" s="71">
        <f t="shared" si="103"/>
        <v>0</v>
      </c>
      <c r="BK72" s="71">
        <f t="shared" si="96"/>
        <v>0</v>
      </c>
      <c r="BL72" s="71">
        <f t="shared" si="96"/>
        <v>0</v>
      </c>
      <c r="BM72" s="71">
        <f t="shared" si="96"/>
        <v>0</v>
      </c>
      <c r="BN72" s="71"/>
      <c r="BP72" s="71">
        <f t="shared" si="42"/>
        <v>22620</v>
      </c>
      <c r="BQ72" s="71">
        <f t="shared" si="104"/>
        <v>0</v>
      </c>
      <c r="BR72" s="71">
        <f t="shared" si="105"/>
        <v>0</v>
      </c>
      <c r="BS72" s="71">
        <f t="shared" si="106"/>
        <v>0</v>
      </c>
      <c r="BT72" s="71">
        <f t="shared" si="107"/>
        <v>0</v>
      </c>
      <c r="BU72" s="71">
        <f t="shared" si="108"/>
        <v>0</v>
      </c>
      <c r="BV72" s="71">
        <f t="shared" si="97"/>
        <v>0</v>
      </c>
      <c r="BW72" s="71">
        <f t="shared" si="97"/>
        <v>0</v>
      </c>
      <c r="BX72" s="71">
        <f t="shared" si="97"/>
        <v>0</v>
      </c>
      <c r="BZ72" s="71">
        <f t="shared" si="49"/>
        <v>302113</v>
      </c>
      <c r="CA72" s="71">
        <f t="shared" si="109"/>
        <v>302113</v>
      </c>
      <c r="CB72" s="71">
        <f t="shared" si="110"/>
        <v>302113</v>
      </c>
      <c r="CC72" s="71">
        <f t="shared" si="111"/>
        <v>302113</v>
      </c>
      <c r="CD72" s="71">
        <f t="shared" si="112"/>
        <v>302113</v>
      </c>
      <c r="CE72" s="71">
        <f t="shared" si="113"/>
        <v>302113</v>
      </c>
      <c r="CF72" s="71">
        <f t="shared" si="98"/>
        <v>302113</v>
      </c>
      <c r="CG72" s="71">
        <f t="shared" si="98"/>
        <v>302113</v>
      </c>
      <c r="CH72" s="71">
        <f t="shared" si="98"/>
        <v>302113</v>
      </c>
      <c r="CI72" s="71"/>
      <c r="CJ72" s="71">
        <f t="shared" si="56"/>
        <v>302113</v>
      </c>
      <c r="CK72" s="71">
        <f t="shared" ref="CK72:CR72" si="126">IF(OR($C72=1,$B72=1),MAX(CA72,CJ72,$AR72),CA72)</f>
        <v>302113</v>
      </c>
      <c r="CL72" s="71">
        <f t="shared" si="126"/>
        <v>302113</v>
      </c>
      <c r="CM72" s="71">
        <f t="shared" si="126"/>
        <v>302113</v>
      </c>
      <c r="CN72" s="71">
        <f t="shared" si="126"/>
        <v>302113</v>
      </c>
      <c r="CO72" s="71">
        <f t="shared" si="126"/>
        <v>302113</v>
      </c>
      <c r="CP72" s="71">
        <f t="shared" si="126"/>
        <v>302113</v>
      </c>
      <c r="CQ72" s="71">
        <f t="shared" si="126"/>
        <v>302113</v>
      </c>
      <c r="CR72" s="71">
        <f t="shared" si="126"/>
        <v>302113</v>
      </c>
    </row>
    <row r="73" spans="1:96" x14ac:dyDescent="0.2">
      <c r="A73" s="6" t="s">
        <v>197</v>
      </c>
      <c r="B73" s="6"/>
      <c r="C73" s="37">
        <v>1</v>
      </c>
      <c r="D73" s="37">
        <v>1</v>
      </c>
      <c r="E73" s="37"/>
      <c r="F73" s="2">
        <v>8</v>
      </c>
      <c r="G73">
        <v>39</v>
      </c>
      <c r="H73" s="6">
        <v>47</v>
      </c>
      <c r="I73" s="2" t="s">
        <v>224</v>
      </c>
      <c r="J73" s="57"/>
      <c r="K73" s="58">
        <v>1078.75</v>
      </c>
      <c r="L73" s="73"/>
      <c r="M73" s="60">
        <v>582</v>
      </c>
      <c r="N73" s="61">
        <f t="shared" si="19"/>
        <v>174.6</v>
      </c>
      <c r="O73" s="61">
        <f t="shared" si="20"/>
        <v>647.25</v>
      </c>
      <c r="P73" s="61">
        <f t="shared" si="21"/>
        <v>0</v>
      </c>
      <c r="Q73" s="61">
        <f t="shared" si="22"/>
        <v>0</v>
      </c>
      <c r="R73" s="62">
        <f t="shared" si="23"/>
        <v>0.54</v>
      </c>
      <c r="S73" s="62">
        <f t="shared" si="7"/>
        <v>0</v>
      </c>
      <c r="T73" s="61">
        <f t="shared" si="8"/>
        <v>0</v>
      </c>
      <c r="U73" s="61">
        <f t="shared" si="24"/>
        <v>0</v>
      </c>
      <c r="V73" s="60">
        <v>60</v>
      </c>
      <c r="W73" s="61">
        <f t="shared" si="25"/>
        <v>15</v>
      </c>
      <c r="X73" s="24">
        <f t="shared" si="26"/>
        <v>174.6</v>
      </c>
      <c r="Y73" s="11">
        <f t="shared" si="27"/>
        <v>1268.3499999999999</v>
      </c>
      <c r="Z73" s="58">
        <v>1888370129</v>
      </c>
      <c r="AA73" s="60">
        <v>11176</v>
      </c>
      <c r="AB73" s="24">
        <f t="shared" si="9"/>
        <v>168966.55</v>
      </c>
      <c r="AC73" s="10">
        <f t="shared" si="10"/>
        <v>0.65870799999999996</v>
      </c>
      <c r="AD73" s="60">
        <v>90480</v>
      </c>
      <c r="AE73" s="10">
        <f t="shared" si="11"/>
        <v>0.65596200000000005</v>
      </c>
      <c r="AF73" s="10">
        <f t="shared" si="58"/>
        <v>0.34211599999999998</v>
      </c>
      <c r="AG73" s="63">
        <f t="shared" si="12"/>
        <v>0.34211599999999998</v>
      </c>
      <c r="AH73" s="64">
        <f t="shared" si="13"/>
        <v>0</v>
      </c>
      <c r="AI73" s="65">
        <f t="shared" si="28"/>
        <v>0.34211599999999998</v>
      </c>
      <c r="AJ73" s="60">
        <v>0</v>
      </c>
      <c r="AK73">
        <v>0</v>
      </c>
      <c r="AL73" s="23">
        <f t="shared" si="29"/>
        <v>0</v>
      </c>
      <c r="AM73" s="60">
        <v>0</v>
      </c>
      <c r="AN73">
        <v>0</v>
      </c>
      <c r="AO73" s="23">
        <f t="shared" si="30"/>
        <v>0</v>
      </c>
      <c r="AP73" s="23">
        <f t="shared" si="14"/>
        <v>5000961</v>
      </c>
      <c r="AQ73" s="23">
        <f t="shared" si="31"/>
        <v>5000961</v>
      </c>
      <c r="AR73" s="66">
        <v>5669122</v>
      </c>
      <c r="AS73" s="66">
        <f t="shared" si="59"/>
        <v>5669122</v>
      </c>
      <c r="AT73" s="60">
        <v>5669122</v>
      </c>
      <c r="AU73" s="23">
        <f t="shared" si="60"/>
        <v>668161</v>
      </c>
      <c r="AV73" s="67" t="str">
        <f t="shared" si="63"/>
        <v>No</v>
      </c>
      <c r="AW73" s="66">
        <f t="shared" si="32"/>
        <v>0</v>
      </c>
      <c r="AX73" s="68">
        <f t="shared" si="33"/>
        <v>5669122</v>
      </c>
      <c r="AY73" s="69">
        <f t="shared" si="61"/>
        <v>5669122</v>
      </c>
      <c r="AZ73" s="70">
        <f t="shared" si="34"/>
        <v>0</v>
      </c>
      <c r="BA73" s="70"/>
      <c r="BB73" s="70">
        <f t="shared" si="35"/>
        <v>13550.622247972189</v>
      </c>
      <c r="BC73" s="23"/>
      <c r="BE73" s="71">
        <f t="shared" si="36"/>
        <v>-668161</v>
      </c>
      <c r="BF73" s="71">
        <f t="shared" si="37"/>
        <v>-668161</v>
      </c>
      <c r="BG73" s="71">
        <f t="shared" si="100"/>
        <v>-668161</v>
      </c>
      <c r="BH73" s="71">
        <f t="shared" si="101"/>
        <v>-668161</v>
      </c>
      <c r="BI73" s="71">
        <f t="shared" si="102"/>
        <v>-668161</v>
      </c>
      <c r="BJ73" s="71">
        <f t="shared" si="103"/>
        <v>-668161</v>
      </c>
      <c r="BK73" s="71">
        <f t="shared" si="96"/>
        <v>-668161</v>
      </c>
      <c r="BL73" s="71">
        <f t="shared" si="96"/>
        <v>-668161</v>
      </c>
      <c r="BM73" s="71">
        <f t="shared" si="96"/>
        <v>-668161</v>
      </c>
      <c r="BN73" s="71"/>
      <c r="BP73" s="71">
        <f t="shared" si="42"/>
        <v>0</v>
      </c>
      <c r="BQ73" s="71">
        <f t="shared" si="104"/>
        <v>0</v>
      </c>
      <c r="BR73" s="71">
        <f t="shared" si="105"/>
        <v>-95480.206900000005</v>
      </c>
      <c r="BS73" s="71">
        <f t="shared" si="106"/>
        <v>-111382.43869999998</v>
      </c>
      <c r="BT73" s="71">
        <f t="shared" si="107"/>
        <v>-133632.20000000001</v>
      </c>
      <c r="BU73" s="71">
        <f t="shared" si="108"/>
        <v>-167040.25</v>
      </c>
      <c r="BV73" s="71">
        <f t="shared" si="97"/>
        <v>-222698.0613</v>
      </c>
      <c r="BW73" s="71">
        <f t="shared" si="97"/>
        <v>-334080.5</v>
      </c>
      <c r="BX73" s="71">
        <f t="shared" si="97"/>
        <v>-668161</v>
      </c>
      <c r="BZ73" s="71">
        <f t="shared" si="49"/>
        <v>5669122</v>
      </c>
      <c r="CA73" s="71">
        <f t="shared" si="109"/>
        <v>5669122</v>
      </c>
      <c r="CB73" s="71">
        <f t="shared" si="110"/>
        <v>5573641.7931000004</v>
      </c>
      <c r="CC73" s="71">
        <f t="shared" si="111"/>
        <v>5557739.5613000002</v>
      </c>
      <c r="CD73" s="71">
        <f t="shared" si="112"/>
        <v>5535489.7999999998</v>
      </c>
      <c r="CE73" s="71">
        <f t="shared" si="113"/>
        <v>5502081.75</v>
      </c>
      <c r="CF73" s="71">
        <f t="shared" si="98"/>
        <v>5446423.9386999998</v>
      </c>
      <c r="CG73" s="71">
        <f t="shared" si="98"/>
        <v>5335041.5</v>
      </c>
      <c r="CH73" s="71">
        <f t="shared" si="98"/>
        <v>5000961</v>
      </c>
      <c r="CI73" s="71"/>
      <c r="CJ73" s="71">
        <f t="shared" si="56"/>
        <v>5669122</v>
      </c>
      <c r="CK73" s="71">
        <f t="shared" ref="CK73:CR73" si="127">IF(OR($C73=1,$B73=1),MAX(CA73,CJ73,$AR73),CA73)</f>
        <v>5669122</v>
      </c>
      <c r="CL73" s="71">
        <f t="shared" si="127"/>
        <v>5669122</v>
      </c>
      <c r="CM73" s="71">
        <f t="shared" si="127"/>
        <v>5669122</v>
      </c>
      <c r="CN73" s="71">
        <f t="shared" si="127"/>
        <v>5669122</v>
      </c>
      <c r="CO73" s="71">
        <f t="shared" si="127"/>
        <v>5669122</v>
      </c>
      <c r="CP73" s="71">
        <f t="shared" si="127"/>
        <v>5669122</v>
      </c>
      <c r="CQ73" s="71">
        <f t="shared" si="127"/>
        <v>5669122</v>
      </c>
      <c r="CR73" s="71">
        <f t="shared" si="127"/>
        <v>5669122</v>
      </c>
    </row>
    <row r="74" spans="1:96" x14ac:dyDescent="0.2">
      <c r="A74" s="6" t="s">
        <v>169</v>
      </c>
      <c r="B74" s="6"/>
      <c r="C74" s="37"/>
      <c r="D74" s="37"/>
      <c r="E74" s="37"/>
      <c r="F74" s="2">
        <v>7</v>
      </c>
      <c r="G74">
        <v>0</v>
      </c>
      <c r="H74" s="6">
        <v>48</v>
      </c>
      <c r="I74" s="2" t="s">
        <v>225</v>
      </c>
      <c r="J74" s="57"/>
      <c r="K74" s="58">
        <v>2493.41</v>
      </c>
      <c r="L74" s="59"/>
      <c r="M74" s="60">
        <v>511</v>
      </c>
      <c r="N74" s="61">
        <f t="shared" si="19"/>
        <v>153.30000000000001</v>
      </c>
      <c r="O74" s="61">
        <f t="shared" si="20"/>
        <v>1496.05</v>
      </c>
      <c r="P74" s="61">
        <f t="shared" si="21"/>
        <v>0</v>
      </c>
      <c r="Q74" s="61">
        <f t="shared" si="22"/>
        <v>0</v>
      </c>
      <c r="R74" s="62">
        <f t="shared" si="23"/>
        <v>0.2</v>
      </c>
      <c r="S74" s="62">
        <f t="shared" si="7"/>
        <v>0</v>
      </c>
      <c r="T74" s="61">
        <f t="shared" si="8"/>
        <v>0</v>
      </c>
      <c r="U74" s="61">
        <f t="shared" si="24"/>
        <v>0</v>
      </c>
      <c r="V74" s="60">
        <v>50</v>
      </c>
      <c r="W74" s="61">
        <f t="shared" si="25"/>
        <v>12.5</v>
      </c>
      <c r="X74" s="24">
        <f t="shared" si="26"/>
        <v>153.30000000000001</v>
      </c>
      <c r="Y74" s="11">
        <f t="shared" si="27"/>
        <v>2659.21</v>
      </c>
      <c r="Z74" s="58">
        <v>2631023954.3299999</v>
      </c>
      <c r="AA74" s="60">
        <v>16977</v>
      </c>
      <c r="AB74" s="24">
        <f t="shared" si="9"/>
        <v>154975.79</v>
      </c>
      <c r="AC74" s="10">
        <f t="shared" si="10"/>
        <v>0.60416499999999995</v>
      </c>
      <c r="AD74" s="60">
        <v>124495</v>
      </c>
      <c r="AE74" s="10">
        <f t="shared" si="11"/>
        <v>0.902563</v>
      </c>
      <c r="AF74" s="10">
        <f t="shared" si="58"/>
        <v>0.30631599999999998</v>
      </c>
      <c r="AG74" s="63">
        <f t="shared" si="12"/>
        <v>0.30631599999999998</v>
      </c>
      <c r="AH74" s="64">
        <f t="shared" si="13"/>
        <v>0</v>
      </c>
      <c r="AI74" s="65">
        <f t="shared" si="28"/>
        <v>0.30631599999999998</v>
      </c>
      <c r="AJ74" s="60">
        <v>0</v>
      </c>
      <c r="AK74">
        <v>0</v>
      </c>
      <c r="AL74" s="23">
        <f t="shared" si="29"/>
        <v>0</v>
      </c>
      <c r="AM74" s="60">
        <v>0</v>
      </c>
      <c r="AN74">
        <v>0</v>
      </c>
      <c r="AO74" s="23">
        <f t="shared" si="30"/>
        <v>0</v>
      </c>
      <c r="AP74" s="23">
        <f t="shared" si="14"/>
        <v>9387788</v>
      </c>
      <c r="AQ74" s="23">
        <f t="shared" si="31"/>
        <v>9387788</v>
      </c>
      <c r="AR74" s="66">
        <v>9684435</v>
      </c>
      <c r="AS74" s="66">
        <f t="shared" si="59"/>
        <v>9387788</v>
      </c>
      <c r="AT74" s="60">
        <v>10341646</v>
      </c>
      <c r="AU74" s="23">
        <f t="shared" si="60"/>
        <v>953858</v>
      </c>
      <c r="AV74" s="67" t="str">
        <f t="shared" si="63"/>
        <v>No</v>
      </c>
      <c r="AW74" s="66">
        <f t="shared" si="32"/>
        <v>0</v>
      </c>
      <c r="AX74" s="68">
        <f t="shared" si="33"/>
        <v>10341646</v>
      </c>
      <c r="AY74" s="69">
        <f t="shared" si="61"/>
        <v>10341646</v>
      </c>
      <c r="AZ74" s="70">
        <f t="shared" si="34"/>
        <v>0</v>
      </c>
      <c r="BA74" s="70"/>
      <c r="BB74" s="70">
        <f t="shared" si="35"/>
        <v>12291.358120004332</v>
      </c>
      <c r="BC74" s="23"/>
      <c r="BE74" s="71">
        <f t="shared" si="36"/>
        <v>-953858</v>
      </c>
      <c r="BF74" s="71">
        <f t="shared" si="37"/>
        <v>-953858</v>
      </c>
      <c r="BG74" s="71">
        <f t="shared" si="100"/>
        <v>-953858</v>
      </c>
      <c r="BH74" s="71">
        <f t="shared" si="101"/>
        <v>-817551.69180000015</v>
      </c>
      <c r="BI74" s="71">
        <f t="shared" si="102"/>
        <v>-681265.82477694005</v>
      </c>
      <c r="BJ74" s="71">
        <f t="shared" si="103"/>
        <v>-545012.65982155129</v>
      </c>
      <c r="BK74" s="71">
        <f t="shared" si="96"/>
        <v>-408759.49486616254</v>
      </c>
      <c r="BL74" s="71">
        <f t="shared" si="96"/>
        <v>-272519.95522727072</v>
      </c>
      <c r="BM74" s="71">
        <f t="shared" si="96"/>
        <v>-136259.97761363536</v>
      </c>
      <c r="BN74" s="71"/>
      <c r="BP74" s="71">
        <f t="shared" si="42"/>
        <v>0</v>
      </c>
      <c r="BQ74" s="71">
        <f t="shared" si="104"/>
        <v>0</v>
      </c>
      <c r="BR74" s="71">
        <f t="shared" si="105"/>
        <v>-136306.3082</v>
      </c>
      <c r="BS74" s="71">
        <f t="shared" si="106"/>
        <v>-136285.86702306001</v>
      </c>
      <c r="BT74" s="71">
        <f t="shared" si="107"/>
        <v>-136253.16495538803</v>
      </c>
      <c r="BU74" s="71">
        <f t="shared" si="108"/>
        <v>-136253.16495538782</v>
      </c>
      <c r="BV74" s="71">
        <f t="shared" si="97"/>
        <v>-136239.53963889196</v>
      </c>
      <c r="BW74" s="71">
        <f t="shared" si="97"/>
        <v>-136259.97761363536</v>
      </c>
      <c r="BX74" s="71">
        <f t="shared" si="97"/>
        <v>-136259.97761363536</v>
      </c>
      <c r="BZ74" s="71">
        <f t="shared" si="49"/>
        <v>10341646</v>
      </c>
      <c r="CA74" s="71">
        <f t="shared" si="109"/>
        <v>10341646</v>
      </c>
      <c r="CB74" s="71">
        <f t="shared" si="110"/>
        <v>10205339.6918</v>
      </c>
      <c r="CC74" s="71">
        <f t="shared" si="111"/>
        <v>10069053.82477694</v>
      </c>
      <c r="CD74" s="71">
        <f t="shared" si="112"/>
        <v>9932800.6598215513</v>
      </c>
      <c r="CE74" s="71">
        <f t="shared" si="113"/>
        <v>9796547.4948661625</v>
      </c>
      <c r="CF74" s="71">
        <f t="shared" si="98"/>
        <v>9660307.9552272707</v>
      </c>
      <c r="CG74" s="71">
        <f t="shared" si="98"/>
        <v>9524047.9776136354</v>
      </c>
      <c r="CH74" s="71">
        <f t="shared" si="98"/>
        <v>9387788</v>
      </c>
      <c r="CI74" s="71"/>
      <c r="CJ74" s="71">
        <f t="shared" si="56"/>
        <v>10341646</v>
      </c>
      <c r="CK74" s="71">
        <f t="shared" ref="CK74:CR74" si="128">IF(OR($C74=1,$B74=1),MAX(CA74,CJ74,$AR74),CA74)</f>
        <v>10341646</v>
      </c>
      <c r="CL74" s="71">
        <f t="shared" si="128"/>
        <v>10205339.6918</v>
      </c>
      <c r="CM74" s="71">
        <f t="shared" si="128"/>
        <v>10069053.82477694</v>
      </c>
      <c r="CN74" s="71">
        <f t="shared" si="128"/>
        <v>9932800.6598215513</v>
      </c>
      <c r="CO74" s="71">
        <f t="shared" si="128"/>
        <v>9796547.4948661625</v>
      </c>
      <c r="CP74" s="71">
        <f t="shared" si="128"/>
        <v>9660307.9552272707</v>
      </c>
      <c r="CQ74" s="71">
        <f t="shared" si="128"/>
        <v>9524047.9776136354</v>
      </c>
      <c r="CR74" s="71">
        <f t="shared" si="128"/>
        <v>9387788</v>
      </c>
    </row>
    <row r="75" spans="1:96" x14ac:dyDescent="0.2">
      <c r="A75" s="6" t="s">
        <v>197</v>
      </c>
      <c r="B75" s="6"/>
      <c r="C75" s="75">
        <v>1</v>
      </c>
      <c r="D75" s="75">
        <v>1</v>
      </c>
      <c r="E75" s="37"/>
      <c r="F75" s="2">
        <v>9</v>
      </c>
      <c r="G75">
        <v>33</v>
      </c>
      <c r="H75" s="6">
        <v>49</v>
      </c>
      <c r="I75" s="2" t="s">
        <v>226</v>
      </c>
      <c r="J75" s="57"/>
      <c r="K75" s="58">
        <v>4853.21</v>
      </c>
      <c r="L75" s="73"/>
      <c r="M75" s="60">
        <v>2415</v>
      </c>
      <c r="N75" s="61">
        <f t="shared" si="19"/>
        <v>724.5</v>
      </c>
      <c r="O75" s="61">
        <f t="shared" si="20"/>
        <v>2911.93</v>
      </c>
      <c r="P75" s="61">
        <f t="shared" si="21"/>
        <v>0</v>
      </c>
      <c r="Q75" s="61">
        <f t="shared" si="22"/>
        <v>0</v>
      </c>
      <c r="R75" s="62">
        <f t="shared" si="23"/>
        <v>0.5</v>
      </c>
      <c r="S75" s="62">
        <f t="shared" si="7"/>
        <v>0</v>
      </c>
      <c r="T75" s="61">
        <f t="shared" si="8"/>
        <v>0</v>
      </c>
      <c r="U75" s="61">
        <f t="shared" si="24"/>
        <v>0</v>
      </c>
      <c r="V75" s="60">
        <v>194</v>
      </c>
      <c r="W75" s="61">
        <f t="shared" si="25"/>
        <v>48.5</v>
      </c>
      <c r="X75" s="24">
        <f t="shared" si="26"/>
        <v>724.5</v>
      </c>
      <c r="Y75" s="11">
        <f t="shared" si="27"/>
        <v>5626.21</v>
      </c>
      <c r="Z75" s="58">
        <v>5550865510.6700001</v>
      </c>
      <c r="AA75" s="60">
        <v>41245</v>
      </c>
      <c r="AB75" s="24">
        <f t="shared" si="9"/>
        <v>134582.75</v>
      </c>
      <c r="AC75" s="10">
        <f t="shared" si="10"/>
        <v>0.52466400000000002</v>
      </c>
      <c r="AD75" s="60">
        <v>90741</v>
      </c>
      <c r="AE75" s="10">
        <f t="shared" si="11"/>
        <v>0.65785400000000005</v>
      </c>
      <c r="AF75" s="10">
        <f t="shared" si="58"/>
        <v>0.43537900000000002</v>
      </c>
      <c r="AG75" s="63">
        <f t="shared" si="12"/>
        <v>0.43537900000000002</v>
      </c>
      <c r="AH75" s="64">
        <f t="shared" si="13"/>
        <v>0</v>
      </c>
      <c r="AI75" s="65">
        <f t="shared" si="28"/>
        <v>0.43537900000000002</v>
      </c>
      <c r="AJ75" s="60">
        <v>0</v>
      </c>
      <c r="AK75">
        <v>0</v>
      </c>
      <c r="AL75" s="23">
        <f t="shared" si="29"/>
        <v>0</v>
      </c>
      <c r="AM75" s="60">
        <v>0</v>
      </c>
      <c r="AN75">
        <v>0</v>
      </c>
      <c r="AO75" s="23">
        <f t="shared" si="30"/>
        <v>0</v>
      </c>
      <c r="AP75" s="23">
        <f t="shared" si="14"/>
        <v>28230876</v>
      </c>
      <c r="AQ75" s="23">
        <f t="shared" si="31"/>
        <v>28230876</v>
      </c>
      <c r="AR75" s="66">
        <v>28585010</v>
      </c>
      <c r="AS75" s="66">
        <f t="shared" si="59"/>
        <v>29823645</v>
      </c>
      <c r="AT75" s="60">
        <v>29823645</v>
      </c>
      <c r="AU75" s="23">
        <f t="shared" si="60"/>
        <v>1592769</v>
      </c>
      <c r="AV75" s="67" t="str">
        <f t="shared" si="63"/>
        <v>No</v>
      </c>
      <c r="AW75" s="66">
        <f t="shared" si="32"/>
        <v>0</v>
      </c>
      <c r="AX75" s="68">
        <f t="shared" si="33"/>
        <v>29823645</v>
      </c>
      <c r="AY75" s="69">
        <f t="shared" si="61"/>
        <v>29823645</v>
      </c>
      <c r="AZ75" s="70">
        <f t="shared" si="34"/>
        <v>0</v>
      </c>
      <c r="BA75" s="70"/>
      <c r="BB75" s="70">
        <f t="shared" si="35"/>
        <v>13360.65619455989</v>
      </c>
      <c r="BC75" s="23"/>
      <c r="BE75" s="71">
        <f t="shared" si="36"/>
        <v>-1592769</v>
      </c>
      <c r="BF75" s="71">
        <f t="shared" si="37"/>
        <v>-1592769</v>
      </c>
      <c r="BG75" s="71">
        <f t="shared" si="100"/>
        <v>-1592769</v>
      </c>
      <c r="BH75" s="71">
        <f t="shared" si="101"/>
        <v>-1592769</v>
      </c>
      <c r="BI75" s="71">
        <f t="shared" si="102"/>
        <v>-1592769</v>
      </c>
      <c r="BJ75" s="71">
        <f t="shared" si="103"/>
        <v>-1592769</v>
      </c>
      <c r="BK75" s="71">
        <f t="shared" ref="BK75:BM90" si="129">$AQ75-CO75</f>
        <v>-1592769</v>
      </c>
      <c r="BL75" s="71">
        <f t="shared" si="129"/>
        <v>-1592769</v>
      </c>
      <c r="BM75" s="71">
        <f t="shared" si="129"/>
        <v>-1592769</v>
      </c>
      <c r="BN75" s="71"/>
      <c r="BP75" s="71">
        <f t="shared" si="42"/>
        <v>0</v>
      </c>
      <c r="BQ75" s="71">
        <f t="shared" si="104"/>
        <v>0</v>
      </c>
      <c r="BR75" s="71">
        <f t="shared" si="105"/>
        <v>-227606.69010000001</v>
      </c>
      <c r="BS75" s="71">
        <f t="shared" si="106"/>
        <v>-265514.59229999996</v>
      </c>
      <c r="BT75" s="71">
        <f t="shared" si="107"/>
        <v>-318553.80000000005</v>
      </c>
      <c r="BU75" s="71">
        <f t="shared" si="108"/>
        <v>-398192.25</v>
      </c>
      <c r="BV75" s="71">
        <f t="shared" ref="BV75:BX90" si="130">BK75*BV$16</f>
        <v>-530869.90769999998</v>
      </c>
      <c r="BW75" s="71">
        <f t="shared" si="130"/>
        <v>-796384.5</v>
      </c>
      <c r="BX75" s="71">
        <f t="shared" si="130"/>
        <v>-1592769</v>
      </c>
      <c r="BZ75" s="71">
        <f t="shared" si="49"/>
        <v>29823645</v>
      </c>
      <c r="CA75" s="71">
        <f t="shared" si="109"/>
        <v>29823645</v>
      </c>
      <c r="CB75" s="71">
        <f t="shared" si="110"/>
        <v>29596038.309900001</v>
      </c>
      <c r="CC75" s="71">
        <f t="shared" si="111"/>
        <v>29558130.407699998</v>
      </c>
      <c r="CD75" s="71">
        <f t="shared" si="112"/>
        <v>29505091.199999999</v>
      </c>
      <c r="CE75" s="71">
        <f t="shared" si="113"/>
        <v>29425452.75</v>
      </c>
      <c r="CF75" s="71">
        <f t="shared" ref="CF75:CH90" si="131">CO75+BV75</f>
        <v>29292775.092300002</v>
      </c>
      <c r="CG75" s="71">
        <f t="shared" si="131"/>
        <v>29027260.5</v>
      </c>
      <c r="CH75" s="71">
        <f t="shared" si="131"/>
        <v>28230876</v>
      </c>
      <c r="CI75" s="71"/>
      <c r="CJ75" s="71">
        <f t="shared" si="56"/>
        <v>29823645</v>
      </c>
      <c r="CK75" s="71">
        <f t="shared" ref="CK75:CR75" si="132">IF(OR($C75=1,$B75=1),MAX(CA75,CJ75,$AR75),CA75)</f>
        <v>29823645</v>
      </c>
      <c r="CL75" s="71">
        <f t="shared" si="132"/>
        <v>29823645</v>
      </c>
      <c r="CM75" s="71">
        <f t="shared" si="132"/>
        <v>29823645</v>
      </c>
      <c r="CN75" s="71">
        <f t="shared" si="132"/>
        <v>29823645</v>
      </c>
      <c r="CO75" s="71">
        <f t="shared" si="132"/>
        <v>29823645</v>
      </c>
      <c r="CP75" s="71">
        <f t="shared" si="132"/>
        <v>29823645</v>
      </c>
      <c r="CQ75" s="71">
        <f t="shared" si="132"/>
        <v>29823645</v>
      </c>
      <c r="CR75" s="71">
        <f t="shared" si="132"/>
        <v>29823645</v>
      </c>
    </row>
    <row r="76" spans="1:96" x14ac:dyDescent="0.2">
      <c r="A76" s="6" t="s">
        <v>169</v>
      </c>
      <c r="B76" s="6"/>
      <c r="C76" s="37"/>
      <c r="D76" s="37"/>
      <c r="E76" s="37"/>
      <c r="F76" s="2">
        <v>2</v>
      </c>
      <c r="G76">
        <v>0</v>
      </c>
      <c r="H76" s="6">
        <v>50</v>
      </c>
      <c r="I76" s="2" t="s">
        <v>227</v>
      </c>
      <c r="J76" s="57"/>
      <c r="K76" s="58">
        <v>515.57000000000005</v>
      </c>
      <c r="L76" s="59"/>
      <c r="M76" s="60">
        <v>112</v>
      </c>
      <c r="N76" s="61">
        <f t="shared" si="19"/>
        <v>33.6</v>
      </c>
      <c r="O76" s="61">
        <f t="shared" si="20"/>
        <v>309.33999999999997</v>
      </c>
      <c r="P76" s="61">
        <f t="shared" si="21"/>
        <v>0</v>
      </c>
      <c r="Q76" s="61">
        <f t="shared" si="22"/>
        <v>0</v>
      </c>
      <c r="R76" s="62">
        <f t="shared" si="23"/>
        <v>0.22</v>
      </c>
      <c r="S76" s="62">
        <f t="shared" si="7"/>
        <v>0</v>
      </c>
      <c r="T76" s="61">
        <f t="shared" si="8"/>
        <v>0</v>
      </c>
      <c r="U76" s="61">
        <f t="shared" si="24"/>
        <v>0</v>
      </c>
      <c r="V76" s="60">
        <v>16</v>
      </c>
      <c r="W76" s="61">
        <f t="shared" si="25"/>
        <v>4</v>
      </c>
      <c r="X76" s="24">
        <f t="shared" si="26"/>
        <v>33.6</v>
      </c>
      <c r="Y76" s="11">
        <f t="shared" si="27"/>
        <v>553.17000000000007</v>
      </c>
      <c r="Z76" s="58">
        <v>2151119350.3299999</v>
      </c>
      <c r="AA76" s="60">
        <v>6793</v>
      </c>
      <c r="AB76" s="24">
        <f t="shared" si="9"/>
        <v>316667.06</v>
      </c>
      <c r="AC76" s="10">
        <f t="shared" si="10"/>
        <v>1.2345109999999999</v>
      </c>
      <c r="AD76" s="60">
        <v>96734</v>
      </c>
      <c r="AE76" s="10">
        <f t="shared" si="11"/>
        <v>0.70130199999999998</v>
      </c>
      <c r="AF76" s="10">
        <f t="shared" si="58"/>
        <v>-7.4548000000000003E-2</v>
      </c>
      <c r="AG76" s="63">
        <f t="shared" si="12"/>
        <v>0.01</v>
      </c>
      <c r="AH76" s="64">
        <f t="shared" si="13"/>
        <v>0</v>
      </c>
      <c r="AI76" s="65">
        <f t="shared" si="28"/>
        <v>0.01</v>
      </c>
      <c r="AJ76" s="60">
        <v>253</v>
      </c>
      <c r="AK76">
        <v>6</v>
      </c>
      <c r="AL76" s="23">
        <f t="shared" si="29"/>
        <v>151800</v>
      </c>
      <c r="AM76" s="60">
        <v>0</v>
      </c>
      <c r="AN76">
        <v>0</v>
      </c>
      <c r="AO76" s="23">
        <f t="shared" si="30"/>
        <v>0</v>
      </c>
      <c r="AP76" s="23">
        <f t="shared" si="14"/>
        <v>63753</v>
      </c>
      <c r="AQ76" s="23">
        <f t="shared" si="31"/>
        <v>215553</v>
      </c>
      <c r="AR76" s="66">
        <v>105052</v>
      </c>
      <c r="AS76" s="66">
        <f t="shared" si="59"/>
        <v>215553</v>
      </c>
      <c r="AT76" s="60">
        <v>213526</v>
      </c>
      <c r="AU76" s="23">
        <f t="shared" si="60"/>
        <v>2027</v>
      </c>
      <c r="AV76" s="67" t="str">
        <f t="shared" si="63"/>
        <v>Yes</v>
      </c>
      <c r="AW76" s="66">
        <f t="shared" si="32"/>
        <v>2027</v>
      </c>
      <c r="AX76" s="68">
        <f t="shared" si="33"/>
        <v>215553</v>
      </c>
      <c r="AY76" s="69">
        <f t="shared" si="61"/>
        <v>215553</v>
      </c>
      <c r="AZ76" s="70">
        <f t="shared" si="34"/>
        <v>2027</v>
      </c>
      <c r="BA76" s="70"/>
      <c r="BB76" s="70">
        <f t="shared" si="35"/>
        <v>12365.506623736836</v>
      </c>
      <c r="BC76" s="23"/>
      <c r="BE76" s="71">
        <f t="shared" si="36"/>
        <v>2027</v>
      </c>
      <c r="BF76" s="71">
        <f t="shared" si="37"/>
        <v>0</v>
      </c>
      <c r="BG76" s="71">
        <f t="shared" si="100"/>
        <v>0</v>
      </c>
      <c r="BH76" s="71">
        <f t="shared" si="101"/>
        <v>0</v>
      </c>
      <c r="BI76" s="71">
        <f t="shared" si="102"/>
        <v>0</v>
      </c>
      <c r="BJ76" s="71">
        <f t="shared" si="103"/>
        <v>0</v>
      </c>
      <c r="BK76" s="71">
        <f t="shared" si="129"/>
        <v>0</v>
      </c>
      <c r="BL76" s="71">
        <f t="shared" si="129"/>
        <v>0</v>
      </c>
      <c r="BM76" s="71">
        <f t="shared" si="129"/>
        <v>0</v>
      </c>
      <c r="BN76" s="71"/>
      <c r="BP76" s="71">
        <f t="shared" si="42"/>
        <v>2027</v>
      </c>
      <c r="BQ76" s="71">
        <f t="shared" si="104"/>
        <v>0</v>
      </c>
      <c r="BR76" s="71">
        <f t="shared" si="105"/>
        <v>0</v>
      </c>
      <c r="BS76" s="71">
        <f t="shared" si="106"/>
        <v>0</v>
      </c>
      <c r="BT76" s="71">
        <f t="shared" si="107"/>
        <v>0</v>
      </c>
      <c r="BU76" s="71">
        <f t="shared" si="108"/>
        <v>0</v>
      </c>
      <c r="BV76" s="71">
        <f t="shared" si="130"/>
        <v>0</v>
      </c>
      <c r="BW76" s="71">
        <f t="shared" si="130"/>
        <v>0</v>
      </c>
      <c r="BX76" s="71">
        <f t="shared" si="130"/>
        <v>0</v>
      </c>
      <c r="BZ76" s="71">
        <f t="shared" si="49"/>
        <v>215553</v>
      </c>
      <c r="CA76" s="71">
        <f t="shared" si="109"/>
        <v>215553</v>
      </c>
      <c r="CB76" s="71">
        <f t="shared" si="110"/>
        <v>215553</v>
      </c>
      <c r="CC76" s="71">
        <f t="shared" si="111"/>
        <v>215553</v>
      </c>
      <c r="CD76" s="71">
        <f t="shared" si="112"/>
        <v>215553</v>
      </c>
      <c r="CE76" s="71">
        <f t="shared" si="113"/>
        <v>215553</v>
      </c>
      <c r="CF76" s="71">
        <f t="shared" si="131"/>
        <v>215553</v>
      </c>
      <c r="CG76" s="71">
        <f t="shared" si="131"/>
        <v>215553</v>
      </c>
      <c r="CH76" s="71">
        <f t="shared" si="131"/>
        <v>215553</v>
      </c>
      <c r="CI76" s="71"/>
      <c r="CJ76" s="71">
        <f t="shared" si="56"/>
        <v>215553</v>
      </c>
      <c r="CK76" s="71">
        <f t="shared" ref="CK76:CR76" si="133">IF(OR($C76=1,$B76=1),MAX(CA76,CJ76,$AR76),CA76)</f>
        <v>215553</v>
      </c>
      <c r="CL76" s="71">
        <f t="shared" si="133"/>
        <v>215553</v>
      </c>
      <c r="CM76" s="71">
        <f t="shared" si="133"/>
        <v>215553</v>
      </c>
      <c r="CN76" s="71">
        <f t="shared" si="133"/>
        <v>215553</v>
      </c>
      <c r="CO76" s="71">
        <f t="shared" si="133"/>
        <v>215553</v>
      </c>
      <c r="CP76" s="71">
        <f t="shared" si="133"/>
        <v>215553</v>
      </c>
      <c r="CQ76" s="71">
        <f t="shared" si="133"/>
        <v>215553</v>
      </c>
      <c r="CR76" s="71">
        <f t="shared" si="133"/>
        <v>215553</v>
      </c>
    </row>
    <row r="77" spans="1:96" x14ac:dyDescent="0.2">
      <c r="A77" s="6" t="s">
        <v>175</v>
      </c>
      <c r="B77" s="6"/>
      <c r="C77" s="37"/>
      <c r="D77" s="37"/>
      <c r="E77" s="37"/>
      <c r="F77" s="2">
        <v>2</v>
      </c>
      <c r="G77">
        <v>0</v>
      </c>
      <c r="H77" s="6">
        <v>51</v>
      </c>
      <c r="I77" s="2" t="s">
        <v>228</v>
      </c>
      <c r="J77" s="57"/>
      <c r="K77" s="58">
        <v>9095.2800000000007</v>
      </c>
      <c r="L77" s="59"/>
      <c r="M77" s="60">
        <v>1584</v>
      </c>
      <c r="N77" s="61">
        <f t="shared" si="19"/>
        <v>475.2</v>
      </c>
      <c r="O77" s="61">
        <f t="shared" si="20"/>
        <v>5457.17</v>
      </c>
      <c r="P77" s="61">
        <f t="shared" si="21"/>
        <v>0</v>
      </c>
      <c r="Q77" s="61">
        <f t="shared" si="22"/>
        <v>0</v>
      </c>
      <c r="R77" s="62">
        <f t="shared" si="23"/>
        <v>0.17</v>
      </c>
      <c r="S77" s="62">
        <f t="shared" si="7"/>
        <v>0</v>
      </c>
      <c r="T77" s="61">
        <f t="shared" si="8"/>
        <v>0</v>
      </c>
      <c r="U77" s="61">
        <f t="shared" si="24"/>
        <v>0</v>
      </c>
      <c r="V77" s="60">
        <v>337</v>
      </c>
      <c r="W77" s="61">
        <f t="shared" si="25"/>
        <v>84.25</v>
      </c>
      <c r="X77" s="24">
        <f t="shared" si="26"/>
        <v>475.2</v>
      </c>
      <c r="Y77" s="11">
        <f t="shared" si="27"/>
        <v>9654.7300000000014</v>
      </c>
      <c r="Z77" s="58">
        <v>19919614070.669998</v>
      </c>
      <c r="AA77" s="60">
        <v>62871</v>
      </c>
      <c r="AB77" s="24">
        <f t="shared" si="9"/>
        <v>316833.09999999998</v>
      </c>
      <c r="AC77" s="10">
        <f t="shared" si="10"/>
        <v>1.235158</v>
      </c>
      <c r="AD77" s="60">
        <v>165316</v>
      </c>
      <c r="AE77" s="10">
        <f t="shared" si="11"/>
        <v>1.198507</v>
      </c>
      <c r="AF77" s="10">
        <f t="shared" si="58"/>
        <v>-0.224163</v>
      </c>
      <c r="AG77" s="63">
        <f t="shared" si="12"/>
        <v>0.01</v>
      </c>
      <c r="AH77" s="64">
        <f t="shared" si="13"/>
        <v>0</v>
      </c>
      <c r="AI77" s="65">
        <f t="shared" si="28"/>
        <v>0.01</v>
      </c>
      <c r="AJ77" s="60">
        <v>0</v>
      </c>
      <c r="AK77">
        <v>0</v>
      </c>
      <c r="AL77" s="23">
        <f t="shared" si="29"/>
        <v>0</v>
      </c>
      <c r="AM77" s="60">
        <v>0</v>
      </c>
      <c r="AN77">
        <v>0</v>
      </c>
      <c r="AO77" s="23">
        <f t="shared" si="30"/>
        <v>0</v>
      </c>
      <c r="AP77" s="23">
        <f t="shared" si="14"/>
        <v>1112708</v>
      </c>
      <c r="AQ77" s="23">
        <f t="shared" si="31"/>
        <v>1112708</v>
      </c>
      <c r="AR77" s="66">
        <v>1087165</v>
      </c>
      <c r="AS77" s="66">
        <f t="shared" si="59"/>
        <v>1112708</v>
      </c>
      <c r="AT77" s="60">
        <v>1131021</v>
      </c>
      <c r="AU77" s="23">
        <f t="shared" si="60"/>
        <v>18313</v>
      </c>
      <c r="AV77" s="67" t="str">
        <f t="shared" si="63"/>
        <v>No</v>
      </c>
      <c r="AW77" s="66">
        <f t="shared" si="32"/>
        <v>0</v>
      </c>
      <c r="AX77" s="68">
        <f t="shared" si="33"/>
        <v>1131021</v>
      </c>
      <c r="AY77" s="69">
        <f t="shared" si="61"/>
        <v>1131021</v>
      </c>
      <c r="AZ77" s="70">
        <f t="shared" si="34"/>
        <v>0</v>
      </c>
      <c r="BA77" s="70"/>
      <c r="BB77" s="70">
        <f t="shared" si="35"/>
        <v>12233.901897467698</v>
      </c>
      <c r="BC77" s="23"/>
      <c r="BE77" s="71">
        <f t="shared" si="36"/>
        <v>-18313</v>
      </c>
      <c r="BF77" s="71">
        <f t="shared" si="37"/>
        <v>-18313</v>
      </c>
      <c r="BG77" s="71">
        <f t="shared" si="100"/>
        <v>-18313</v>
      </c>
      <c r="BH77" s="71">
        <f t="shared" si="101"/>
        <v>-15696.072300000116</v>
      </c>
      <c r="BI77" s="71">
        <f t="shared" si="102"/>
        <v>-13079.537047590129</v>
      </c>
      <c r="BJ77" s="71">
        <f t="shared" si="103"/>
        <v>-10463.629638072103</v>
      </c>
      <c r="BK77" s="71">
        <f t="shared" si="129"/>
        <v>-7847.7222285540774</v>
      </c>
      <c r="BL77" s="71">
        <f t="shared" si="129"/>
        <v>-5232.0764097769279</v>
      </c>
      <c r="BM77" s="71">
        <f t="shared" si="129"/>
        <v>-2616.0382048883475</v>
      </c>
      <c r="BN77" s="71"/>
      <c r="BP77" s="71">
        <f t="shared" si="42"/>
        <v>0</v>
      </c>
      <c r="BQ77" s="71">
        <f t="shared" si="104"/>
        <v>0</v>
      </c>
      <c r="BR77" s="71">
        <f t="shared" si="105"/>
        <v>-2616.9277000000002</v>
      </c>
      <c r="BS77" s="71">
        <f t="shared" si="106"/>
        <v>-2616.535252410019</v>
      </c>
      <c r="BT77" s="71">
        <f t="shared" si="107"/>
        <v>-2615.9074095180258</v>
      </c>
      <c r="BU77" s="71">
        <f t="shared" si="108"/>
        <v>-2615.9074095180258</v>
      </c>
      <c r="BV77" s="71">
        <f t="shared" si="130"/>
        <v>-2615.6458187770741</v>
      </c>
      <c r="BW77" s="71">
        <f t="shared" si="130"/>
        <v>-2616.038204888464</v>
      </c>
      <c r="BX77" s="71">
        <f t="shared" si="130"/>
        <v>-2616.0382048883475</v>
      </c>
      <c r="BZ77" s="71">
        <f t="shared" si="49"/>
        <v>1131021</v>
      </c>
      <c r="CA77" s="71">
        <f t="shared" si="109"/>
        <v>1131021</v>
      </c>
      <c r="CB77" s="71">
        <f t="shared" si="110"/>
        <v>1128404.0723000001</v>
      </c>
      <c r="CC77" s="71">
        <f t="shared" si="111"/>
        <v>1125787.5370475901</v>
      </c>
      <c r="CD77" s="71">
        <f t="shared" si="112"/>
        <v>1123171.6296380721</v>
      </c>
      <c r="CE77" s="71">
        <f t="shared" si="113"/>
        <v>1120555.7222285541</v>
      </c>
      <c r="CF77" s="71">
        <f t="shared" si="131"/>
        <v>1117940.0764097769</v>
      </c>
      <c r="CG77" s="71">
        <f t="shared" si="131"/>
        <v>1115324.0382048883</v>
      </c>
      <c r="CH77" s="71">
        <f t="shared" si="131"/>
        <v>1112708</v>
      </c>
      <c r="CI77" s="71"/>
      <c r="CJ77" s="71">
        <f t="shared" si="56"/>
        <v>1131021</v>
      </c>
      <c r="CK77" s="71">
        <f t="shared" ref="CK77:CR77" si="134">IF(OR($C77=1,$B77=1),MAX(CA77,CJ77,$AR77),CA77)</f>
        <v>1131021</v>
      </c>
      <c r="CL77" s="71">
        <f t="shared" si="134"/>
        <v>1128404.0723000001</v>
      </c>
      <c r="CM77" s="71">
        <f t="shared" si="134"/>
        <v>1125787.5370475901</v>
      </c>
      <c r="CN77" s="71">
        <f t="shared" si="134"/>
        <v>1123171.6296380721</v>
      </c>
      <c r="CO77" s="71">
        <f t="shared" si="134"/>
        <v>1120555.7222285541</v>
      </c>
      <c r="CP77" s="71">
        <f t="shared" si="134"/>
        <v>1117940.0764097769</v>
      </c>
      <c r="CQ77" s="71">
        <f t="shared" si="134"/>
        <v>1115324.0382048883</v>
      </c>
      <c r="CR77" s="71">
        <f t="shared" si="134"/>
        <v>1112708</v>
      </c>
    </row>
    <row r="78" spans="1:96" x14ac:dyDescent="0.2">
      <c r="A78" s="6" t="s">
        <v>175</v>
      </c>
      <c r="B78" s="6"/>
      <c r="C78" s="37"/>
      <c r="D78" s="37"/>
      <c r="E78" s="37"/>
      <c r="F78" s="2">
        <v>3</v>
      </c>
      <c r="G78">
        <v>0</v>
      </c>
      <c r="H78" s="6">
        <v>52</v>
      </c>
      <c r="I78" s="2" t="s">
        <v>229</v>
      </c>
      <c r="J78" s="57"/>
      <c r="K78" s="58">
        <v>4141.59</v>
      </c>
      <c r="L78" s="59"/>
      <c r="M78" s="60">
        <v>750</v>
      </c>
      <c r="N78" s="61">
        <f t="shared" si="19"/>
        <v>225</v>
      </c>
      <c r="O78" s="61">
        <f t="shared" si="20"/>
        <v>2484.9499999999998</v>
      </c>
      <c r="P78" s="61">
        <f t="shared" si="21"/>
        <v>0</v>
      </c>
      <c r="Q78" s="61">
        <f t="shared" si="22"/>
        <v>0</v>
      </c>
      <c r="R78" s="62">
        <f t="shared" si="23"/>
        <v>0.18</v>
      </c>
      <c r="S78" s="62">
        <f t="shared" si="7"/>
        <v>0</v>
      </c>
      <c r="T78" s="61">
        <f t="shared" si="8"/>
        <v>0</v>
      </c>
      <c r="U78" s="61">
        <f t="shared" si="24"/>
        <v>0</v>
      </c>
      <c r="V78" s="60">
        <v>232</v>
      </c>
      <c r="W78" s="61">
        <f t="shared" si="25"/>
        <v>58</v>
      </c>
      <c r="X78" s="24">
        <f t="shared" si="26"/>
        <v>225</v>
      </c>
      <c r="Y78" s="11">
        <f t="shared" si="27"/>
        <v>4424.59</v>
      </c>
      <c r="Z78" s="58">
        <v>6561510015</v>
      </c>
      <c r="AA78" s="60">
        <v>26728</v>
      </c>
      <c r="AB78" s="24">
        <f t="shared" si="9"/>
        <v>245491.99</v>
      </c>
      <c r="AC78" s="10">
        <f t="shared" si="10"/>
        <v>0.95703800000000006</v>
      </c>
      <c r="AD78" s="60">
        <v>118329</v>
      </c>
      <c r="AE78" s="10">
        <f t="shared" si="11"/>
        <v>0.85786099999999998</v>
      </c>
      <c r="AF78" s="10">
        <f t="shared" si="58"/>
        <v>7.2715000000000002E-2</v>
      </c>
      <c r="AG78" s="63">
        <f t="shared" si="12"/>
        <v>7.2715000000000002E-2</v>
      </c>
      <c r="AH78" s="64">
        <f t="shared" si="13"/>
        <v>0</v>
      </c>
      <c r="AI78" s="65">
        <f t="shared" si="28"/>
        <v>7.2715000000000002E-2</v>
      </c>
      <c r="AJ78" s="60">
        <v>0</v>
      </c>
      <c r="AK78">
        <v>0</v>
      </c>
      <c r="AL78" s="23">
        <f t="shared" si="29"/>
        <v>0</v>
      </c>
      <c r="AM78" s="60">
        <v>0</v>
      </c>
      <c r="AN78">
        <v>0</v>
      </c>
      <c r="AO78" s="23">
        <f t="shared" si="30"/>
        <v>0</v>
      </c>
      <c r="AP78" s="23">
        <f t="shared" si="14"/>
        <v>3707985</v>
      </c>
      <c r="AQ78" s="23">
        <f t="shared" si="31"/>
        <v>3707985</v>
      </c>
      <c r="AR78" s="66">
        <v>1095080</v>
      </c>
      <c r="AS78" s="66">
        <f t="shared" si="59"/>
        <v>3707985</v>
      </c>
      <c r="AT78" s="60">
        <v>1760375</v>
      </c>
      <c r="AU78" s="23">
        <f t="shared" si="60"/>
        <v>1947610</v>
      </c>
      <c r="AV78" s="67" t="str">
        <f t="shared" si="63"/>
        <v>Yes</v>
      </c>
      <c r="AW78" s="66">
        <f t="shared" si="32"/>
        <v>1947610</v>
      </c>
      <c r="AX78" s="68">
        <f t="shared" si="33"/>
        <v>3707985</v>
      </c>
      <c r="AY78" s="69">
        <f t="shared" si="61"/>
        <v>3707985</v>
      </c>
      <c r="AZ78" s="70">
        <f t="shared" si="34"/>
        <v>1947610</v>
      </c>
      <c r="BA78" s="70"/>
      <c r="BB78" s="70">
        <f t="shared" si="35"/>
        <v>12312.517595899159</v>
      </c>
      <c r="BC78" s="23"/>
      <c r="BE78" s="71">
        <f t="shared" si="36"/>
        <v>1947610</v>
      </c>
      <c r="BF78" s="71">
        <f t="shared" si="37"/>
        <v>0</v>
      </c>
      <c r="BG78" s="71">
        <f t="shared" si="100"/>
        <v>0</v>
      </c>
      <c r="BH78" s="71">
        <f t="shared" si="101"/>
        <v>0</v>
      </c>
      <c r="BI78" s="71">
        <f t="shared" si="102"/>
        <v>0</v>
      </c>
      <c r="BJ78" s="71">
        <f t="shared" si="103"/>
        <v>0</v>
      </c>
      <c r="BK78" s="71">
        <f t="shared" si="129"/>
        <v>0</v>
      </c>
      <c r="BL78" s="71">
        <f t="shared" si="129"/>
        <v>0</v>
      </c>
      <c r="BM78" s="71">
        <f t="shared" si="129"/>
        <v>0</v>
      </c>
      <c r="BN78" s="71"/>
      <c r="BP78" s="71">
        <f t="shared" si="42"/>
        <v>1947610</v>
      </c>
      <c r="BQ78" s="71">
        <f t="shared" si="104"/>
        <v>0</v>
      </c>
      <c r="BR78" s="71">
        <f t="shared" si="105"/>
        <v>0</v>
      </c>
      <c r="BS78" s="71">
        <f t="shared" si="106"/>
        <v>0</v>
      </c>
      <c r="BT78" s="71">
        <f t="shared" si="107"/>
        <v>0</v>
      </c>
      <c r="BU78" s="71">
        <f t="shared" si="108"/>
        <v>0</v>
      </c>
      <c r="BV78" s="71">
        <f t="shared" si="130"/>
        <v>0</v>
      </c>
      <c r="BW78" s="71">
        <f t="shared" si="130"/>
        <v>0</v>
      </c>
      <c r="BX78" s="71">
        <f t="shared" si="130"/>
        <v>0</v>
      </c>
      <c r="BZ78" s="71">
        <f t="shared" si="49"/>
        <v>3707985</v>
      </c>
      <c r="CA78" s="71">
        <f t="shared" si="109"/>
        <v>3707985</v>
      </c>
      <c r="CB78" s="71">
        <f t="shared" si="110"/>
        <v>3707985</v>
      </c>
      <c r="CC78" s="71">
        <f t="shared" si="111"/>
        <v>3707985</v>
      </c>
      <c r="CD78" s="71">
        <f t="shared" si="112"/>
        <v>3707985</v>
      </c>
      <c r="CE78" s="71">
        <f t="shared" si="113"/>
        <v>3707985</v>
      </c>
      <c r="CF78" s="71">
        <f t="shared" si="131"/>
        <v>3707985</v>
      </c>
      <c r="CG78" s="71">
        <f t="shared" si="131"/>
        <v>3707985</v>
      </c>
      <c r="CH78" s="71">
        <f t="shared" si="131"/>
        <v>3707985</v>
      </c>
      <c r="CI78" s="71"/>
      <c r="CJ78" s="71">
        <f t="shared" si="56"/>
        <v>3707985</v>
      </c>
      <c r="CK78" s="71">
        <f t="shared" ref="CK78:CR78" si="135">IF(OR($C78=1,$B78=1),MAX(CA78,CJ78,$AR78),CA78)</f>
        <v>3707985</v>
      </c>
      <c r="CL78" s="71">
        <f t="shared" si="135"/>
        <v>3707985</v>
      </c>
      <c r="CM78" s="71">
        <f t="shared" si="135"/>
        <v>3707985</v>
      </c>
      <c r="CN78" s="71">
        <f t="shared" si="135"/>
        <v>3707985</v>
      </c>
      <c r="CO78" s="71">
        <f t="shared" si="135"/>
        <v>3707985</v>
      </c>
      <c r="CP78" s="71">
        <f t="shared" si="135"/>
        <v>3707985</v>
      </c>
      <c r="CQ78" s="71">
        <f t="shared" si="135"/>
        <v>3707985</v>
      </c>
      <c r="CR78" s="71">
        <f t="shared" si="135"/>
        <v>3707985</v>
      </c>
    </row>
    <row r="79" spans="1:96" x14ac:dyDescent="0.2">
      <c r="A79" s="6" t="s">
        <v>173</v>
      </c>
      <c r="B79" s="6"/>
      <c r="C79" s="37"/>
      <c r="D79" s="37"/>
      <c r="E79" s="37"/>
      <c r="F79" s="2">
        <v>5</v>
      </c>
      <c r="G79">
        <v>0</v>
      </c>
      <c r="H79" s="6">
        <v>53</v>
      </c>
      <c r="I79" s="2" t="s">
        <v>230</v>
      </c>
      <c r="J79" s="57"/>
      <c r="K79" s="58">
        <v>241.44</v>
      </c>
      <c r="L79" s="59"/>
      <c r="M79" s="60">
        <v>64</v>
      </c>
      <c r="N79" s="61">
        <f t="shared" si="19"/>
        <v>19.2</v>
      </c>
      <c r="O79" s="61">
        <f t="shared" si="20"/>
        <v>144.86000000000001</v>
      </c>
      <c r="P79" s="61">
        <f t="shared" si="21"/>
        <v>0</v>
      </c>
      <c r="Q79" s="61">
        <f t="shared" si="22"/>
        <v>0</v>
      </c>
      <c r="R79" s="62">
        <f t="shared" si="23"/>
        <v>0.27</v>
      </c>
      <c r="S79" s="62">
        <f t="shared" si="7"/>
        <v>0</v>
      </c>
      <c r="T79" s="61">
        <f t="shared" si="8"/>
        <v>0</v>
      </c>
      <c r="U79" s="61">
        <f t="shared" si="24"/>
        <v>0</v>
      </c>
      <c r="V79" s="60">
        <v>0</v>
      </c>
      <c r="W79" s="61">
        <f t="shared" si="25"/>
        <v>0</v>
      </c>
      <c r="X79" s="24">
        <f t="shared" si="26"/>
        <v>19.2</v>
      </c>
      <c r="Y79" s="11">
        <f t="shared" si="27"/>
        <v>260.64</v>
      </c>
      <c r="Z79" s="58">
        <v>433334079.67000002</v>
      </c>
      <c r="AA79" s="60">
        <v>1881</v>
      </c>
      <c r="AB79" s="24">
        <f t="shared" si="9"/>
        <v>230374.31</v>
      </c>
      <c r="AC79" s="10">
        <f t="shared" si="10"/>
        <v>0.89810299999999998</v>
      </c>
      <c r="AD79" s="60">
        <v>95543</v>
      </c>
      <c r="AE79" s="10">
        <f t="shared" si="11"/>
        <v>0.69266700000000003</v>
      </c>
      <c r="AF79" s="10">
        <f t="shared" si="58"/>
        <v>0.16352800000000001</v>
      </c>
      <c r="AG79" s="63">
        <f t="shared" si="12"/>
        <v>0.16352800000000001</v>
      </c>
      <c r="AH79" s="64">
        <f t="shared" si="13"/>
        <v>0</v>
      </c>
      <c r="AI79" s="65">
        <f t="shared" si="28"/>
        <v>0.16352800000000001</v>
      </c>
      <c r="AJ79" s="60">
        <v>0</v>
      </c>
      <c r="AK79">
        <v>0</v>
      </c>
      <c r="AL79" s="23">
        <f t="shared" si="29"/>
        <v>0</v>
      </c>
      <c r="AM79" s="60">
        <v>44</v>
      </c>
      <c r="AN79">
        <v>4</v>
      </c>
      <c r="AO79" s="23">
        <f t="shared" si="30"/>
        <v>17600</v>
      </c>
      <c r="AP79" s="23">
        <f t="shared" si="14"/>
        <v>491218</v>
      </c>
      <c r="AQ79" s="23">
        <f t="shared" si="31"/>
        <v>508818</v>
      </c>
      <c r="AR79" s="66">
        <v>923278</v>
      </c>
      <c r="AS79" s="66">
        <f t="shared" si="59"/>
        <v>508818</v>
      </c>
      <c r="AT79" s="60">
        <v>736256</v>
      </c>
      <c r="AU79" s="23">
        <f t="shared" si="60"/>
        <v>227438</v>
      </c>
      <c r="AV79" s="67" t="str">
        <f t="shared" si="63"/>
        <v>No</v>
      </c>
      <c r="AW79" s="66">
        <f t="shared" si="32"/>
        <v>0</v>
      </c>
      <c r="AX79" s="68">
        <f t="shared" si="33"/>
        <v>736256</v>
      </c>
      <c r="AY79" s="69">
        <f t="shared" si="61"/>
        <v>736256</v>
      </c>
      <c r="AZ79" s="70">
        <f t="shared" si="34"/>
        <v>0</v>
      </c>
      <c r="BA79" s="70"/>
      <c r="BB79" s="70">
        <f t="shared" si="35"/>
        <v>12441.500994035785</v>
      </c>
      <c r="BC79" s="23"/>
      <c r="BE79" s="71">
        <f t="shared" si="36"/>
        <v>-227438</v>
      </c>
      <c r="BF79" s="71">
        <f t="shared" si="37"/>
        <v>-227438</v>
      </c>
      <c r="BG79" s="71">
        <f t="shared" si="100"/>
        <v>-227438</v>
      </c>
      <c r="BH79" s="71">
        <f t="shared" si="101"/>
        <v>-194937.10979999998</v>
      </c>
      <c r="BI79" s="71">
        <f t="shared" si="102"/>
        <v>-162441.09359633992</v>
      </c>
      <c r="BJ79" s="71">
        <f t="shared" si="103"/>
        <v>-129952.87487707194</v>
      </c>
      <c r="BK79" s="71">
        <f t="shared" si="129"/>
        <v>-97464.656157803955</v>
      </c>
      <c r="BL79" s="71">
        <f t="shared" si="129"/>
        <v>-64979.686260407907</v>
      </c>
      <c r="BM79" s="71">
        <f t="shared" si="129"/>
        <v>-32489.843130203895</v>
      </c>
      <c r="BN79" s="71"/>
      <c r="BP79" s="71">
        <f t="shared" si="42"/>
        <v>0</v>
      </c>
      <c r="BQ79" s="71">
        <f t="shared" si="104"/>
        <v>0</v>
      </c>
      <c r="BR79" s="71">
        <f t="shared" si="105"/>
        <v>-32500.890200000002</v>
      </c>
      <c r="BS79" s="71">
        <f t="shared" si="106"/>
        <v>-32496.016203659994</v>
      </c>
      <c r="BT79" s="71">
        <f t="shared" si="107"/>
        <v>-32488.218719267985</v>
      </c>
      <c r="BU79" s="71">
        <f t="shared" si="108"/>
        <v>-32488.218719267985</v>
      </c>
      <c r="BV79" s="71">
        <f t="shared" si="130"/>
        <v>-32484.969897396055</v>
      </c>
      <c r="BW79" s="71">
        <f t="shared" si="130"/>
        <v>-32489.843130203953</v>
      </c>
      <c r="BX79" s="71">
        <f t="shared" si="130"/>
        <v>-32489.843130203895</v>
      </c>
      <c r="BZ79" s="71">
        <f t="shared" si="49"/>
        <v>736256</v>
      </c>
      <c r="CA79" s="71">
        <f t="shared" si="109"/>
        <v>736256</v>
      </c>
      <c r="CB79" s="71">
        <f t="shared" si="110"/>
        <v>703755.10979999998</v>
      </c>
      <c r="CC79" s="71">
        <f t="shared" si="111"/>
        <v>671259.09359633992</v>
      </c>
      <c r="CD79" s="71">
        <f t="shared" si="112"/>
        <v>638770.87487707194</v>
      </c>
      <c r="CE79" s="71">
        <f t="shared" si="113"/>
        <v>606282.65615780395</v>
      </c>
      <c r="CF79" s="71">
        <f t="shared" si="131"/>
        <v>573797.68626040791</v>
      </c>
      <c r="CG79" s="71">
        <f t="shared" si="131"/>
        <v>541307.8431302039</v>
      </c>
      <c r="CH79" s="71">
        <f t="shared" si="131"/>
        <v>508818</v>
      </c>
      <c r="CI79" s="71"/>
      <c r="CJ79" s="71">
        <f t="shared" si="56"/>
        <v>736256</v>
      </c>
      <c r="CK79" s="71">
        <f t="shared" ref="CK79:CR79" si="136">IF(OR($C79=1,$B79=1),MAX(CA79,CJ79,$AR79),CA79)</f>
        <v>736256</v>
      </c>
      <c r="CL79" s="71">
        <f t="shared" si="136"/>
        <v>703755.10979999998</v>
      </c>
      <c r="CM79" s="71">
        <f t="shared" si="136"/>
        <v>671259.09359633992</v>
      </c>
      <c r="CN79" s="71">
        <f t="shared" si="136"/>
        <v>638770.87487707194</v>
      </c>
      <c r="CO79" s="71">
        <f t="shared" si="136"/>
        <v>606282.65615780395</v>
      </c>
      <c r="CP79" s="71">
        <f t="shared" si="136"/>
        <v>573797.68626040791</v>
      </c>
      <c r="CQ79" s="71">
        <f t="shared" si="136"/>
        <v>541307.8431302039</v>
      </c>
      <c r="CR79" s="71">
        <f t="shared" si="136"/>
        <v>508818</v>
      </c>
    </row>
    <row r="80" spans="1:96" x14ac:dyDescent="0.2">
      <c r="A80" s="6" t="s">
        <v>175</v>
      </c>
      <c r="B80" s="6"/>
      <c r="C80" s="37"/>
      <c r="D80" s="37"/>
      <c r="E80" s="37"/>
      <c r="F80" s="2">
        <v>3</v>
      </c>
      <c r="G80">
        <v>0</v>
      </c>
      <c r="H80" s="6">
        <v>54</v>
      </c>
      <c r="I80" s="2" t="s">
        <v>231</v>
      </c>
      <c r="J80" s="57"/>
      <c r="K80" s="58">
        <v>5673</v>
      </c>
      <c r="L80" s="59"/>
      <c r="M80" s="60">
        <v>852</v>
      </c>
      <c r="N80" s="61">
        <f t="shared" si="19"/>
        <v>255.6</v>
      </c>
      <c r="O80" s="61">
        <f t="shared" si="20"/>
        <v>3403.8</v>
      </c>
      <c r="P80" s="61">
        <f t="shared" si="21"/>
        <v>0</v>
      </c>
      <c r="Q80" s="61">
        <f t="shared" si="22"/>
        <v>0</v>
      </c>
      <c r="R80" s="62">
        <f t="shared" si="23"/>
        <v>0.15</v>
      </c>
      <c r="S80" s="62">
        <f t="shared" si="7"/>
        <v>0</v>
      </c>
      <c r="T80" s="61">
        <f t="shared" si="8"/>
        <v>0</v>
      </c>
      <c r="U80" s="61">
        <f t="shared" si="24"/>
        <v>0</v>
      </c>
      <c r="V80" s="60">
        <v>213</v>
      </c>
      <c r="W80" s="61">
        <f t="shared" si="25"/>
        <v>53.25</v>
      </c>
      <c r="X80" s="24">
        <f t="shared" si="26"/>
        <v>255.6</v>
      </c>
      <c r="Y80" s="11">
        <f t="shared" si="27"/>
        <v>5981.85</v>
      </c>
      <c r="Z80" s="58">
        <v>7598288553</v>
      </c>
      <c r="AA80" s="60">
        <v>35199</v>
      </c>
      <c r="AB80" s="24">
        <f t="shared" si="9"/>
        <v>215866.6</v>
      </c>
      <c r="AC80" s="10">
        <f t="shared" si="10"/>
        <v>0.84154499999999999</v>
      </c>
      <c r="AD80" s="60">
        <v>144134</v>
      </c>
      <c r="AE80" s="10">
        <f t="shared" si="11"/>
        <v>1.044942</v>
      </c>
      <c r="AF80" s="10">
        <f t="shared" si="58"/>
        <v>9.7435999999999995E-2</v>
      </c>
      <c r="AG80" s="63">
        <f t="shared" si="12"/>
        <v>9.7435999999999995E-2</v>
      </c>
      <c r="AH80" s="64">
        <f t="shared" si="13"/>
        <v>0</v>
      </c>
      <c r="AI80" s="65">
        <f t="shared" si="28"/>
        <v>9.7435999999999995E-2</v>
      </c>
      <c r="AJ80" s="60">
        <v>0</v>
      </c>
      <c r="AK80">
        <v>0</v>
      </c>
      <c r="AL80" s="23">
        <f t="shared" si="29"/>
        <v>0</v>
      </c>
      <c r="AM80" s="60">
        <v>0</v>
      </c>
      <c r="AN80">
        <v>0</v>
      </c>
      <c r="AO80" s="23">
        <f t="shared" si="30"/>
        <v>0</v>
      </c>
      <c r="AP80" s="23">
        <f t="shared" si="14"/>
        <v>6717318</v>
      </c>
      <c r="AQ80" s="23">
        <f t="shared" si="31"/>
        <v>6717318</v>
      </c>
      <c r="AR80" s="66">
        <v>6654380</v>
      </c>
      <c r="AS80" s="66">
        <f t="shared" si="59"/>
        <v>6717318</v>
      </c>
      <c r="AT80" s="60">
        <v>5655724</v>
      </c>
      <c r="AU80" s="23">
        <f t="shared" si="60"/>
        <v>1061594</v>
      </c>
      <c r="AV80" s="67" t="str">
        <f t="shared" si="63"/>
        <v>Yes</v>
      </c>
      <c r="AW80" s="66">
        <f t="shared" si="32"/>
        <v>1061594</v>
      </c>
      <c r="AX80" s="68">
        <f t="shared" si="33"/>
        <v>6717318</v>
      </c>
      <c r="AY80" s="69">
        <f t="shared" si="61"/>
        <v>6717318</v>
      </c>
      <c r="AZ80" s="70">
        <f t="shared" si="34"/>
        <v>1061594</v>
      </c>
      <c r="BA80" s="70"/>
      <c r="BB80" s="70">
        <f t="shared" si="35"/>
        <v>12152.445134849286</v>
      </c>
      <c r="BC80" s="23"/>
      <c r="BE80" s="71">
        <f t="shared" si="36"/>
        <v>1061594</v>
      </c>
      <c r="BF80" s="71">
        <f t="shared" si="37"/>
        <v>0</v>
      </c>
      <c r="BG80" s="71">
        <f t="shared" si="100"/>
        <v>0</v>
      </c>
      <c r="BH80" s="71">
        <f t="shared" si="101"/>
        <v>0</v>
      </c>
      <c r="BI80" s="71">
        <f t="shared" si="102"/>
        <v>0</v>
      </c>
      <c r="BJ80" s="71">
        <f t="shared" si="103"/>
        <v>0</v>
      </c>
      <c r="BK80" s="71">
        <f t="shared" si="129"/>
        <v>0</v>
      </c>
      <c r="BL80" s="71">
        <f t="shared" si="129"/>
        <v>0</v>
      </c>
      <c r="BM80" s="71">
        <f t="shared" si="129"/>
        <v>0</v>
      </c>
      <c r="BN80" s="71"/>
      <c r="BP80" s="71">
        <f t="shared" si="42"/>
        <v>1061594</v>
      </c>
      <c r="BQ80" s="71">
        <f t="shared" si="104"/>
        <v>0</v>
      </c>
      <c r="BR80" s="71">
        <f t="shared" si="105"/>
        <v>0</v>
      </c>
      <c r="BS80" s="71">
        <f t="shared" si="106"/>
        <v>0</v>
      </c>
      <c r="BT80" s="71">
        <f t="shared" si="107"/>
        <v>0</v>
      </c>
      <c r="BU80" s="71">
        <f t="shared" si="108"/>
        <v>0</v>
      </c>
      <c r="BV80" s="71">
        <f t="shared" si="130"/>
        <v>0</v>
      </c>
      <c r="BW80" s="71">
        <f t="shared" si="130"/>
        <v>0</v>
      </c>
      <c r="BX80" s="71">
        <f t="shared" si="130"/>
        <v>0</v>
      </c>
      <c r="BZ80" s="71">
        <f t="shared" si="49"/>
        <v>6717318</v>
      </c>
      <c r="CA80" s="71">
        <f t="shared" si="109"/>
        <v>6717318</v>
      </c>
      <c r="CB80" s="71">
        <f t="shared" si="110"/>
        <v>6717318</v>
      </c>
      <c r="CC80" s="71">
        <f t="shared" si="111"/>
        <v>6717318</v>
      </c>
      <c r="CD80" s="71">
        <f t="shared" si="112"/>
        <v>6717318</v>
      </c>
      <c r="CE80" s="71">
        <f t="shared" si="113"/>
        <v>6717318</v>
      </c>
      <c r="CF80" s="71">
        <f t="shared" si="131"/>
        <v>6717318</v>
      </c>
      <c r="CG80" s="71">
        <f t="shared" si="131"/>
        <v>6717318</v>
      </c>
      <c r="CH80" s="71">
        <f t="shared" si="131"/>
        <v>6717318</v>
      </c>
      <c r="CI80" s="71"/>
      <c r="CJ80" s="71">
        <f t="shared" si="56"/>
        <v>6717318</v>
      </c>
      <c r="CK80" s="71">
        <f t="shared" ref="CK80:CR80" si="137">IF(OR($C80=1,$B80=1),MAX(CA80,CJ80,$AR80),CA80)</f>
        <v>6717318</v>
      </c>
      <c r="CL80" s="71">
        <f t="shared" si="137"/>
        <v>6717318</v>
      </c>
      <c r="CM80" s="71">
        <f t="shared" si="137"/>
        <v>6717318</v>
      </c>
      <c r="CN80" s="71">
        <f t="shared" si="137"/>
        <v>6717318</v>
      </c>
      <c r="CO80" s="71">
        <f t="shared" si="137"/>
        <v>6717318</v>
      </c>
      <c r="CP80" s="71">
        <f t="shared" si="137"/>
        <v>6717318</v>
      </c>
      <c r="CQ80" s="71">
        <f t="shared" si="137"/>
        <v>6717318</v>
      </c>
      <c r="CR80" s="71">
        <f t="shared" si="137"/>
        <v>6717318</v>
      </c>
    </row>
    <row r="81" spans="1:96" x14ac:dyDescent="0.2">
      <c r="A81" s="6" t="s">
        <v>173</v>
      </c>
      <c r="B81" s="6"/>
      <c r="C81" s="37"/>
      <c r="D81" s="37"/>
      <c r="E81" s="37"/>
      <c r="F81" s="2">
        <v>2</v>
      </c>
      <c r="G81">
        <v>0</v>
      </c>
      <c r="H81" s="6">
        <v>55</v>
      </c>
      <c r="I81" s="2" t="s">
        <v>232</v>
      </c>
      <c r="J81" s="57"/>
      <c r="K81" s="58">
        <v>282.54000000000002</v>
      </c>
      <c r="L81" s="59"/>
      <c r="M81" s="60">
        <v>69</v>
      </c>
      <c r="N81" s="61">
        <f t="shared" si="19"/>
        <v>20.7</v>
      </c>
      <c r="O81" s="61">
        <f t="shared" si="20"/>
        <v>169.52</v>
      </c>
      <c r="P81" s="61">
        <f t="shared" si="21"/>
        <v>0</v>
      </c>
      <c r="Q81" s="61">
        <f t="shared" si="22"/>
        <v>0</v>
      </c>
      <c r="R81" s="62">
        <f t="shared" si="23"/>
        <v>0.24</v>
      </c>
      <c r="S81" s="62">
        <f t="shared" si="7"/>
        <v>0</v>
      </c>
      <c r="T81" s="61">
        <f t="shared" si="8"/>
        <v>0</v>
      </c>
      <c r="U81" s="61">
        <f t="shared" si="24"/>
        <v>0</v>
      </c>
      <c r="V81" s="60">
        <v>3</v>
      </c>
      <c r="W81" s="61">
        <f t="shared" si="25"/>
        <v>0.75</v>
      </c>
      <c r="X81" s="24">
        <f t="shared" si="26"/>
        <v>20.7</v>
      </c>
      <c r="Y81" s="11">
        <f t="shared" si="27"/>
        <v>303.99</v>
      </c>
      <c r="Z81" s="58">
        <v>1048969129</v>
      </c>
      <c r="AA81" s="60">
        <v>3203</v>
      </c>
      <c r="AB81" s="24">
        <f t="shared" si="9"/>
        <v>327495.83</v>
      </c>
      <c r="AC81" s="10">
        <f t="shared" si="10"/>
        <v>1.276726</v>
      </c>
      <c r="AD81" s="60">
        <v>138299</v>
      </c>
      <c r="AE81" s="10">
        <f t="shared" si="11"/>
        <v>1.00264</v>
      </c>
      <c r="AF81" s="10">
        <f t="shared" si="58"/>
        <v>-0.19450000000000001</v>
      </c>
      <c r="AG81" s="63">
        <f t="shared" si="12"/>
        <v>0.01</v>
      </c>
      <c r="AH81" s="64">
        <f t="shared" si="13"/>
        <v>0</v>
      </c>
      <c r="AI81" s="65">
        <f t="shared" si="28"/>
        <v>0.01</v>
      </c>
      <c r="AJ81" s="60">
        <v>281</v>
      </c>
      <c r="AK81">
        <v>13</v>
      </c>
      <c r="AL81" s="23">
        <f t="shared" si="29"/>
        <v>365300</v>
      </c>
      <c r="AM81" s="60">
        <v>0</v>
      </c>
      <c r="AN81">
        <v>0</v>
      </c>
      <c r="AO81" s="23">
        <f t="shared" si="30"/>
        <v>0</v>
      </c>
      <c r="AP81" s="23">
        <f t="shared" si="14"/>
        <v>35035</v>
      </c>
      <c r="AQ81" s="23">
        <f t="shared" si="31"/>
        <v>400335</v>
      </c>
      <c r="AR81" s="66">
        <v>82025</v>
      </c>
      <c r="AS81" s="66">
        <f t="shared" si="59"/>
        <v>400335</v>
      </c>
      <c r="AT81" s="60">
        <v>337582</v>
      </c>
      <c r="AU81" s="23">
        <f t="shared" si="60"/>
        <v>62753</v>
      </c>
      <c r="AV81" s="67" t="str">
        <f t="shared" si="63"/>
        <v>Yes</v>
      </c>
      <c r="AW81" s="66">
        <f t="shared" si="32"/>
        <v>62753</v>
      </c>
      <c r="AX81" s="68">
        <f t="shared" si="33"/>
        <v>400335</v>
      </c>
      <c r="AY81" s="69">
        <f t="shared" si="61"/>
        <v>400335</v>
      </c>
      <c r="AZ81" s="70">
        <f t="shared" si="34"/>
        <v>62753</v>
      </c>
      <c r="BA81" s="70"/>
      <c r="BB81" s="70">
        <f t="shared" si="35"/>
        <v>12399.960182629007</v>
      </c>
      <c r="BC81" s="23"/>
      <c r="BE81" s="71">
        <f t="shared" si="36"/>
        <v>62753</v>
      </c>
      <c r="BF81" s="71">
        <f t="shared" si="37"/>
        <v>0</v>
      </c>
      <c r="BG81" s="71">
        <f t="shared" si="100"/>
        <v>0</v>
      </c>
      <c r="BH81" s="71">
        <f t="shared" si="101"/>
        <v>0</v>
      </c>
      <c r="BI81" s="71">
        <f t="shared" si="102"/>
        <v>0</v>
      </c>
      <c r="BJ81" s="71">
        <f t="shared" si="103"/>
        <v>0</v>
      </c>
      <c r="BK81" s="71">
        <f t="shared" si="129"/>
        <v>0</v>
      </c>
      <c r="BL81" s="71">
        <f t="shared" si="129"/>
        <v>0</v>
      </c>
      <c r="BM81" s="71">
        <f t="shared" si="129"/>
        <v>0</v>
      </c>
      <c r="BN81" s="71"/>
      <c r="BP81" s="71">
        <f t="shared" si="42"/>
        <v>62753</v>
      </c>
      <c r="BQ81" s="71">
        <f t="shared" si="104"/>
        <v>0</v>
      </c>
      <c r="BR81" s="71">
        <f t="shared" si="105"/>
        <v>0</v>
      </c>
      <c r="BS81" s="71">
        <f t="shared" si="106"/>
        <v>0</v>
      </c>
      <c r="BT81" s="71">
        <f t="shared" si="107"/>
        <v>0</v>
      </c>
      <c r="BU81" s="71">
        <f t="shared" si="108"/>
        <v>0</v>
      </c>
      <c r="BV81" s="71">
        <f t="shared" si="130"/>
        <v>0</v>
      </c>
      <c r="BW81" s="71">
        <f t="shared" si="130"/>
        <v>0</v>
      </c>
      <c r="BX81" s="71">
        <f t="shared" si="130"/>
        <v>0</v>
      </c>
      <c r="BZ81" s="71">
        <f t="shared" si="49"/>
        <v>400335</v>
      </c>
      <c r="CA81" s="71">
        <f t="shared" si="109"/>
        <v>400335</v>
      </c>
      <c r="CB81" s="71">
        <f t="shared" si="110"/>
        <v>400335</v>
      </c>
      <c r="CC81" s="71">
        <f t="shared" si="111"/>
        <v>400335</v>
      </c>
      <c r="CD81" s="71">
        <f t="shared" si="112"/>
        <v>400335</v>
      </c>
      <c r="CE81" s="71">
        <f t="shared" si="113"/>
        <v>400335</v>
      </c>
      <c r="CF81" s="71">
        <f t="shared" si="131"/>
        <v>400335</v>
      </c>
      <c r="CG81" s="71">
        <f t="shared" si="131"/>
        <v>400335</v>
      </c>
      <c r="CH81" s="71">
        <f t="shared" si="131"/>
        <v>400335</v>
      </c>
      <c r="CI81" s="71"/>
      <c r="CJ81" s="71">
        <f t="shared" si="56"/>
        <v>400335</v>
      </c>
      <c r="CK81" s="71">
        <f t="shared" ref="CK81:CR81" si="138">IF(OR($C81=1,$B81=1),MAX(CA81,CJ81,$AR81),CA81)</f>
        <v>400335</v>
      </c>
      <c r="CL81" s="71">
        <f t="shared" si="138"/>
        <v>400335</v>
      </c>
      <c r="CM81" s="71">
        <f t="shared" si="138"/>
        <v>400335</v>
      </c>
      <c r="CN81" s="71">
        <f t="shared" si="138"/>
        <v>400335</v>
      </c>
      <c r="CO81" s="71">
        <f t="shared" si="138"/>
        <v>400335</v>
      </c>
      <c r="CP81" s="71">
        <f t="shared" si="138"/>
        <v>400335</v>
      </c>
      <c r="CQ81" s="71">
        <f t="shared" si="138"/>
        <v>400335</v>
      </c>
      <c r="CR81" s="71">
        <f t="shared" si="138"/>
        <v>400335</v>
      </c>
    </row>
    <row r="82" spans="1:96" x14ac:dyDescent="0.2">
      <c r="A82" s="6" t="s">
        <v>175</v>
      </c>
      <c r="B82" s="6"/>
      <c r="C82" s="37"/>
      <c r="D82" s="37"/>
      <c r="E82" s="37"/>
      <c r="F82" s="2">
        <v>5</v>
      </c>
      <c r="G82">
        <v>0</v>
      </c>
      <c r="H82" s="6">
        <v>56</v>
      </c>
      <c r="I82" s="2" t="s">
        <v>233</v>
      </c>
      <c r="J82" s="57"/>
      <c r="K82" s="58">
        <v>1652.18</v>
      </c>
      <c r="L82" s="59"/>
      <c r="M82" s="60">
        <v>218</v>
      </c>
      <c r="N82" s="61">
        <f t="shared" si="19"/>
        <v>65.400000000000006</v>
      </c>
      <c r="O82" s="61">
        <f t="shared" si="20"/>
        <v>991.31</v>
      </c>
      <c r="P82" s="61">
        <f t="shared" si="21"/>
        <v>0</v>
      </c>
      <c r="Q82" s="61">
        <f t="shared" si="22"/>
        <v>0</v>
      </c>
      <c r="R82" s="62">
        <f t="shared" si="23"/>
        <v>0.13</v>
      </c>
      <c r="S82" s="62">
        <f t="shared" si="7"/>
        <v>0</v>
      </c>
      <c r="T82" s="61">
        <f t="shared" si="8"/>
        <v>0</v>
      </c>
      <c r="U82" s="61">
        <f t="shared" si="24"/>
        <v>0</v>
      </c>
      <c r="V82" s="60">
        <v>9</v>
      </c>
      <c r="W82" s="61">
        <f t="shared" si="25"/>
        <v>2.25</v>
      </c>
      <c r="X82" s="24">
        <f t="shared" si="26"/>
        <v>65.400000000000006</v>
      </c>
      <c r="Y82" s="11">
        <f t="shared" si="27"/>
        <v>1719.8300000000002</v>
      </c>
      <c r="Z82" s="58">
        <v>1913061582</v>
      </c>
      <c r="AA82" s="60">
        <v>11041</v>
      </c>
      <c r="AB82" s="24">
        <f t="shared" si="9"/>
        <v>173268.87</v>
      </c>
      <c r="AC82" s="10">
        <f t="shared" si="10"/>
        <v>0.67547999999999997</v>
      </c>
      <c r="AD82" s="60">
        <v>116023</v>
      </c>
      <c r="AE82" s="10">
        <f t="shared" si="11"/>
        <v>0.84114299999999997</v>
      </c>
      <c r="AF82" s="10">
        <f t="shared" si="58"/>
        <v>0.27482099999999998</v>
      </c>
      <c r="AG82" s="63">
        <f t="shared" si="12"/>
        <v>0.27482099999999998</v>
      </c>
      <c r="AH82" s="64">
        <f t="shared" si="13"/>
        <v>0</v>
      </c>
      <c r="AI82" s="65">
        <f t="shared" si="28"/>
        <v>0.27482099999999998</v>
      </c>
      <c r="AJ82" s="60">
        <v>0</v>
      </c>
      <c r="AK82">
        <v>0</v>
      </c>
      <c r="AL82" s="23">
        <f t="shared" si="29"/>
        <v>0</v>
      </c>
      <c r="AM82" s="60">
        <v>0</v>
      </c>
      <c r="AN82">
        <v>0</v>
      </c>
      <c r="AO82" s="23">
        <f t="shared" si="30"/>
        <v>0</v>
      </c>
      <c r="AP82" s="23">
        <f t="shared" si="14"/>
        <v>5447238</v>
      </c>
      <c r="AQ82" s="23">
        <f t="shared" si="31"/>
        <v>5447238</v>
      </c>
      <c r="AR82" s="66">
        <v>5510220</v>
      </c>
      <c r="AS82" s="66">
        <f t="shared" si="59"/>
        <v>5447238</v>
      </c>
      <c r="AT82" s="60">
        <v>5278314</v>
      </c>
      <c r="AU82" s="23">
        <f t="shared" si="60"/>
        <v>168924</v>
      </c>
      <c r="AV82" s="67" t="str">
        <f t="shared" si="63"/>
        <v>Yes</v>
      </c>
      <c r="AW82" s="66">
        <f t="shared" si="32"/>
        <v>168924</v>
      </c>
      <c r="AX82" s="68">
        <f t="shared" si="33"/>
        <v>5447238</v>
      </c>
      <c r="AY82" s="69">
        <f t="shared" si="61"/>
        <v>5447238</v>
      </c>
      <c r="AZ82" s="70">
        <f t="shared" si="34"/>
        <v>168924</v>
      </c>
      <c r="BA82" s="70"/>
      <c r="BB82" s="70">
        <f t="shared" si="35"/>
        <v>11996.901517994407</v>
      </c>
      <c r="BC82" s="23"/>
      <c r="BE82" s="71">
        <f t="shared" si="36"/>
        <v>168924</v>
      </c>
      <c r="BF82" s="71">
        <f t="shared" si="37"/>
        <v>0</v>
      </c>
      <c r="BG82" s="71">
        <f t="shared" si="100"/>
        <v>0</v>
      </c>
      <c r="BH82" s="71">
        <f t="shared" si="101"/>
        <v>0</v>
      </c>
      <c r="BI82" s="71">
        <f t="shared" si="102"/>
        <v>0</v>
      </c>
      <c r="BJ82" s="71">
        <f t="shared" si="103"/>
        <v>0</v>
      </c>
      <c r="BK82" s="71">
        <f t="shared" si="129"/>
        <v>0</v>
      </c>
      <c r="BL82" s="71">
        <f t="shared" si="129"/>
        <v>0</v>
      </c>
      <c r="BM82" s="71">
        <f t="shared" si="129"/>
        <v>0</v>
      </c>
      <c r="BN82" s="71"/>
      <c r="BP82" s="71">
        <f t="shared" si="42"/>
        <v>168924</v>
      </c>
      <c r="BQ82" s="71">
        <f t="shared" si="104"/>
        <v>0</v>
      </c>
      <c r="BR82" s="71">
        <f t="shared" si="105"/>
        <v>0</v>
      </c>
      <c r="BS82" s="71">
        <f t="shared" si="106"/>
        <v>0</v>
      </c>
      <c r="BT82" s="71">
        <f t="shared" si="107"/>
        <v>0</v>
      </c>
      <c r="BU82" s="71">
        <f t="shared" si="108"/>
        <v>0</v>
      </c>
      <c r="BV82" s="71">
        <f t="shared" si="130"/>
        <v>0</v>
      </c>
      <c r="BW82" s="71">
        <f t="shared" si="130"/>
        <v>0</v>
      </c>
      <c r="BX82" s="71">
        <f t="shared" si="130"/>
        <v>0</v>
      </c>
      <c r="BZ82" s="71">
        <f t="shared" si="49"/>
        <v>5447238</v>
      </c>
      <c r="CA82" s="71">
        <f t="shared" si="109"/>
        <v>5447238</v>
      </c>
      <c r="CB82" s="71">
        <f t="shared" si="110"/>
        <v>5447238</v>
      </c>
      <c r="CC82" s="71">
        <f t="shared" si="111"/>
        <v>5447238</v>
      </c>
      <c r="CD82" s="71">
        <f t="shared" si="112"/>
        <v>5447238</v>
      </c>
      <c r="CE82" s="71">
        <f t="shared" si="113"/>
        <v>5447238</v>
      </c>
      <c r="CF82" s="71">
        <f t="shared" si="131"/>
        <v>5447238</v>
      </c>
      <c r="CG82" s="71">
        <f t="shared" si="131"/>
        <v>5447238</v>
      </c>
      <c r="CH82" s="71">
        <f t="shared" si="131"/>
        <v>5447238</v>
      </c>
      <c r="CI82" s="71"/>
      <c r="CJ82" s="71">
        <f t="shared" si="56"/>
        <v>5447238</v>
      </c>
      <c r="CK82" s="71">
        <f t="shared" ref="CK82:CR82" si="139">IF(OR($C82=1,$B82=1),MAX(CA82,CJ82,$AR82),CA82)</f>
        <v>5447238</v>
      </c>
      <c r="CL82" s="71">
        <f t="shared" si="139"/>
        <v>5447238</v>
      </c>
      <c r="CM82" s="71">
        <f t="shared" si="139"/>
        <v>5447238</v>
      </c>
      <c r="CN82" s="71">
        <f t="shared" si="139"/>
        <v>5447238</v>
      </c>
      <c r="CO82" s="71">
        <f t="shared" si="139"/>
        <v>5447238</v>
      </c>
      <c r="CP82" s="71">
        <f t="shared" si="139"/>
        <v>5447238</v>
      </c>
      <c r="CQ82" s="71">
        <f t="shared" si="139"/>
        <v>5447238</v>
      </c>
      <c r="CR82" s="71">
        <f t="shared" si="139"/>
        <v>5447238</v>
      </c>
    </row>
    <row r="83" spans="1:96" x14ac:dyDescent="0.2">
      <c r="A83" s="6" t="s">
        <v>175</v>
      </c>
      <c r="B83" s="6"/>
      <c r="C83" s="37"/>
      <c r="D83" s="37"/>
      <c r="E83" s="37"/>
      <c r="F83" s="2">
        <v>1</v>
      </c>
      <c r="G83">
        <v>0</v>
      </c>
      <c r="H83" s="6">
        <v>57</v>
      </c>
      <c r="I83" s="2" t="s">
        <v>234</v>
      </c>
      <c r="J83" s="57"/>
      <c r="K83" s="58">
        <v>8227.02</v>
      </c>
      <c r="L83" s="59"/>
      <c r="M83" s="60">
        <v>1672</v>
      </c>
      <c r="N83" s="61">
        <f t="shared" si="19"/>
        <v>501.6</v>
      </c>
      <c r="O83" s="61">
        <f t="shared" si="20"/>
        <v>4936.21</v>
      </c>
      <c r="P83" s="61">
        <f t="shared" si="21"/>
        <v>0</v>
      </c>
      <c r="Q83" s="61">
        <f t="shared" si="22"/>
        <v>0</v>
      </c>
      <c r="R83" s="62">
        <f t="shared" si="23"/>
        <v>0.2</v>
      </c>
      <c r="S83" s="62">
        <f t="shared" si="7"/>
        <v>0</v>
      </c>
      <c r="T83" s="61">
        <f t="shared" si="8"/>
        <v>0</v>
      </c>
      <c r="U83" s="61">
        <f t="shared" si="24"/>
        <v>0</v>
      </c>
      <c r="V83" s="60">
        <v>460</v>
      </c>
      <c r="W83" s="61">
        <f t="shared" si="25"/>
        <v>115</v>
      </c>
      <c r="X83" s="24">
        <f t="shared" si="26"/>
        <v>501.6</v>
      </c>
      <c r="Y83" s="11">
        <f t="shared" si="27"/>
        <v>8843.6200000000008</v>
      </c>
      <c r="Z83" s="58">
        <v>55719115818.330002</v>
      </c>
      <c r="AA83" s="60">
        <v>63638</v>
      </c>
      <c r="AB83" s="24">
        <f t="shared" si="9"/>
        <v>875563.59</v>
      </c>
      <c r="AC83" s="10">
        <f t="shared" si="10"/>
        <v>3.413341</v>
      </c>
      <c r="AD83" s="60">
        <v>185850</v>
      </c>
      <c r="AE83" s="10">
        <f t="shared" si="11"/>
        <v>1.347375</v>
      </c>
      <c r="AF83" s="10">
        <f t="shared" si="58"/>
        <v>-1.7935509999999999</v>
      </c>
      <c r="AG83" s="63">
        <f t="shared" si="12"/>
        <v>0.01</v>
      </c>
      <c r="AH83" s="64">
        <f t="shared" si="13"/>
        <v>0</v>
      </c>
      <c r="AI83" s="65">
        <f t="shared" si="28"/>
        <v>0.01</v>
      </c>
      <c r="AJ83" s="60">
        <v>0</v>
      </c>
      <c r="AK83">
        <v>0</v>
      </c>
      <c r="AL83" s="23">
        <f t="shared" si="29"/>
        <v>0</v>
      </c>
      <c r="AM83" s="60">
        <v>0</v>
      </c>
      <c r="AN83">
        <v>0</v>
      </c>
      <c r="AO83" s="23">
        <f t="shared" si="30"/>
        <v>0</v>
      </c>
      <c r="AP83" s="23">
        <f t="shared" si="14"/>
        <v>1019227</v>
      </c>
      <c r="AQ83" s="23">
        <f t="shared" si="31"/>
        <v>1019227</v>
      </c>
      <c r="AR83" s="66">
        <v>136859</v>
      </c>
      <c r="AS83" s="66">
        <f t="shared" si="59"/>
        <v>1019227</v>
      </c>
      <c r="AT83" s="60">
        <v>869861</v>
      </c>
      <c r="AU83" s="23">
        <f t="shared" si="60"/>
        <v>149366</v>
      </c>
      <c r="AV83" s="67" t="str">
        <f t="shared" si="63"/>
        <v>Yes</v>
      </c>
      <c r="AW83" s="66">
        <f t="shared" si="32"/>
        <v>149366</v>
      </c>
      <c r="AX83" s="68">
        <f t="shared" si="33"/>
        <v>1019227</v>
      </c>
      <c r="AY83" s="69">
        <f t="shared" si="61"/>
        <v>1019227</v>
      </c>
      <c r="AZ83" s="70">
        <f t="shared" si="34"/>
        <v>149366</v>
      </c>
      <c r="BA83" s="70"/>
      <c r="BB83" s="70">
        <f t="shared" si="35"/>
        <v>12388.777528193685</v>
      </c>
      <c r="BC83" s="23"/>
      <c r="BE83" s="71">
        <f t="shared" si="36"/>
        <v>149366</v>
      </c>
      <c r="BF83" s="71">
        <f t="shared" si="37"/>
        <v>0</v>
      </c>
      <c r="BG83" s="71">
        <f t="shared" si="100"/>
        <v>0</v>
      </c>
      <c r="BH83" s="71">
        <f t="shared" si="101"/>
        <v>0</v>
      </c>
      <c r="BI83" s="71">
        <f t="shared" si="102"/>
        <v>0</v>
      </c>
      <c r="BJ83" s="71">
        <f t="shared" si="103"/>
        <v>0</v>
      </c>
      <c r="BK83" s="71">
        <f t="shared" si="129"/>
        <v>0</v>
      </c>
      <c r="BL83" s="71">
        <f t="shared" si="129"/>
        <v>0</v>
      </c>
      <c r="BM83" s="71">
        <f t="shared" si="129"/>
        <v>0</v>
      </c>
      <c r="BN83" s="71"/>
      <c r="BP83" s="71">
        <f t="shared" si="42"/>
        <v>149366</v>
      </c>
      <c r="BQ83" s="71">
        <f t="shared" si="104"/>
        <v>0</v>
      </c>
      <c r="BR83" s="71">
        <f t="shared" si="105"/>
        <v>0</v>
      </c>
      <c r="BS83" s="71">
        <f t="shared" si="106"/>
        <v>0</v>
      </c>
      <c r="BT83" s="71">
        <f t="shared" si="107"/>
        <v>0</v>
      </c>
      <c r="BU83" s="71">
        <f t="shared" si="108"/>
        <v>0</v>
      </c>
      <c r="BV83" s="71">
        <f t="shared" si="130"/>
        <v>0</v>
      </c>
      <c r="BW83" s="71">
        <f t="shared" si="130"/>
        <v>0</v>
      </c>
      <c r="BX83" s="71">
        <f t="shared" si="130"/>
        <v>0</v>
      </c>
      <c r="BZ83" s="71">
        <f t="shared" si="49"/>
        <v>1019227</v>
      </c>
      <c r="CA83" s="71">
        <f t="shared" si="109"/>
        <v>1019227</v>
      </c>
      <c r="CB83" s="71">
        <f t="shared" si="110"/>
        <v>1019227</v>
      </c>
      <c r="CC83" s="71">
        <f t="shared" si="111"/>
        <v>1019227</v>
      </c>
      <c r="CD83" s="71">
        <f t="shared" si="112"/>
        <v>1019227</v>
      </c>
      <c r="CE83" s="71">
        <f t="shared" si="113"/>
        <v>1019227</v>
      </c>
      <c r="CF83" s="71">
        <f t="shared" si="131"/>
        <v>1019227</v>
      </c>
      <c r="CG83" s="71">
        <f t="shared" si="131"/>
        <v>1019227</v>
      </c>
      <c r="CH83" s="71">
        <f t="shared" si="131"/>
        <v>1019227</v>
      </c>
      <c r="CI83" s="71"/>
      <c r="CJ83" s="71">
        <f t="shared" si="56"/>
        <v>1019227</v>
      </c>
      <c r="CK83" s="71">
        <f t="shared" ref="CK83:CR83" si="140">IF(OR($C83=1,$B83=1),MAX(CA83,CJ83,$AR83),CA83)</f>
        <v>1019227</v>
      </c>
      <c r="CL83" s="71">
        <f t="shared" si="140"/>
        <v>1019227</v>
      </c>
      <c r="CM83" s="71">
        <f t="shared" si="140"/>
        <v>1019227</v>
      </c>
      <c r="CN83" s="71">
        <f t="shared" si="140"/>
        <v>1019227</v>
      </c>
      <c r="CO83" s="71">
        <f t="shared" si="140"/>
        <v>1019227</v>
      </c>
      <c r="CP83" s="71">
        <f t="shared" si="140"/>
        <v>1019227</v>
      </c>
      <c r="CQ83" s="71">
        <f t="shared" si="140"/>
        <v>1019227</v>
      </c>
      <c r="CR83" s="71">
        <f t="shared" si="140"/>
        <v>1019227</v>
      </c>
    </row>
    <row r="84" spans="1:96" x14ac:dyDescent="0.2">
      <c r="A84" s="6" t="s">
        <v>197</v>
      </c>
      <c r="B84" s="6"/>
      <c r="C84" s="37"/>
      <c r="D84" s="37"/>
      <c r="E84" s="37"/>
      <c r="F84" s="2">
        <v>9</v>
      </c>
      <c r="G84">
        <v>34</v>
      </c>
      <c r="H84" s="6">
        <v>58</v>
      </c>
      <c r="I84" s="2" t="s">
        <v>235</v>
      </c>
      <c r="J84" s="57"/>
      <c r="K84" s="58">
        <v>1603.2</v>
      </c>
      <c r="L84" s="73"/>
      <c r="M84" s="60">
        <v>851</v>
      </c>
      <c r="N84" s="61">
        <f t="shared" si="19"/>
        <v>255.3</v>
      </c>
      <c r="O84" s="61">
        <f t="shared" si="20"/>
        <v>961.92</v>
      </c>
      <c r="P84" s="61">
        <f t="shared" si="21"/>
        <v>0</v>
      </c>
      <c r="Q84" s="61">
        <f t="shared" si="22"/>
        <v>0</v>
      </c>
      <c r="R84" s="62">
        <f t="shared" si="23"/>
        <v>0.53</v>
      </c>
      <c r="S84" s="62">
        <f t="shared" si="7"/>
        <v>0</v>
      </c>
      <c r="T84" s="61">
        <f t="shared" si="8"/>
        <v>0</v>
      </c>
      <c r="U84" s="61">
        <f t="shared" si="24"/>
        <v>0</v>
      </c>
      <c r="V84" s="60">
        <v>25</v>
      </c>
      <c r="W84" s="61">
        <f t="shared" si="25"/>
        <v>6.25</v>
      </c>
      <c r="X84" s="24">
        <f t="shared" si="26"/>
        <v>255.3</v>
      </c>
      <c r="Y84" s="11">
        <f t="shared" si="27"/>
        <v>1864.75</v>
      </c>
      <c r="Z84" s="58">
        <v>1459205560</v>
      </c>
      <c r="AA84" s="60">
        <v>11509</v>
      </c>
      <c r="AB84" s="24">
        <f t="shared" si="9"/>
        <v>126788.21</v>
      </c>
      <c r="AC84" s="10">
        <f t="shared" si="10"/>
        <v>0.494278</v>
      </c>
      <c r="AD84" s="60">
        <v>74207</v>
      </c>
      <c r="AE84" s="10">
        <f t="shared" si="11"/>
        <v>0.53798599999999996</v>
      </c>
      <c r="AF84" s="10">
        <f t="shared" si="58"/>
        <v>0.49260999999999999</v>
      </c>
      <c r="AG84" s="63">
        <f t="shared" si="12"/>
        <v>0.49260999999999999</v>
      </c>
      <c r="AH84" s="64">
        <f t="shared" si="13"/>
        <v>0</v>
      </c>
      <c r="AI84" s="65">
        <f t="shared" si="28"/>
        <v>0.49260999999999999</v>
      </c>
      <c r="AJ84" s="60">
        <v>0</v>
      </c>
      <c r="AK84">
        <v>0</v>
      </c>
      <c r="AL84" s="23">
        <f t="shared" si="29"/>
        <v>0</v>
      </c>
      <c r="AM84" s="60">
        <v>0</v>
      </c>
      <c r="AN84">
        <v>0</v>
      </c>
      <c r="AO84" s="23">
        <f t="shared" si="30"/>
        <v>0</v>
      </c>
      <c r="AP84" s="23">
        <f t="shared" si="14"/>
        <v>10586802</v>
      </c>
      <c r="AQ84" s="23">
        <f t="shared" si="31"/>
        <v>10586802</v>
      </c>
      <c r="AR84" s="66">
        <v>10775767</v>
      </c>
      <c r="AS84" s="66">
        <f t="shared" si="59"/>
        <v>10586802</v>
      </c>
      <c r="AT84" s="60">
        <v>10925151</v>
      </c>
      <c r="AU84" s="23">
        <f t="shared" si="60"/>
        <v>338349</v>
      </c>
      <c r="AV84" s="67" t="str">
        <f t="shared" si="63"/>
        <v>No</v>
      </c>
      <c r="AW84" s="66">
        <f t="shared" si="32"/>
        <v>0</v>
      </c>
      <c r="AX84" s="68">
        <f t="shared" si="33"/>
        <v>10925151</v>
      </c>
      <c r="AY84" s="69">
        <f t="shared" si="61"/>
        <v>10925151</v>
      </c>
      <c r="AZ84" s="70">
        <f t="shared" si="34"/>
        <v>0</v>
      </c>
      <c r="BA84" s="70"/>
      <c r="BB84" s="70">
        <f t="shared" si="35"/>
        <v>13405.216909930139</v>
      </c>
      <c r="BC84" s="23"/>
      <c r="BE84" s="71">
        <f t="shared" si="36"/>
        <v>-338349</v>
      </c>
      <c r="BF84" s="71">
        <f t="shared" si="37"/>
        <v>-338349</v>
      </c>
      <c r="BG84" s="71">
        <f t="shared" si="100"/>
        <v>-338349</v>
      </c>
      <c r="BH84" s="71">
        <f t="shared" si="101"/>
        <v>-289998.92789999954</v>
      </c>
      <c r="BI84" s="71">
        <f t="shared" si="102"/>
        <v>-241656.10661906935</v>
      </c>
      <c r="BJ84" s="71">
        <f t="shared" si="103"/>
        <v>-193324.88529525511</v>
      </c>
      <c r="BK84" s="71">
        <f t="shared" si="129"/>
        <v>-144993.66397144087</v>
      </c>
      <c r="BL84" s="71">
        <f t="shared" si="129"/>
        <v>-96667.27576975897</v>
      </c>
      <c r="BM84" s="71">
        <f t="shared" si="129"/>
        <v>-48333.637884879485</v>
      </c>
      <c r="BN84" s="71"/>
      <c r="BP84" s="71">
        <f t="shared" si="42"/>
        <v>0</v>
      </c>
      <c r="BQ84" s="71">
        <f t="shared" si="104"/>
        <v>0</v>
      </c>
      <c r="BR84" s="71">
        <f t="shared" si="105"/>
        <v>-48350.072099999998</v>
      </c>
      <c r="BS84" s="71">
        <f t="shared" si="106"/>
        <v>-48342.821280929922</v>
      </c>
      <c r="BT84" s="71">
        <f t="shared" si="107"/>
        <v>-48331.221323813872</v>
      </c>
      <c r="BU84" s="71">
        <f t="shared" si="108"/>
        <v>-48331.221323813777</v>
      </c>
      <c r="BV84" s="71">
        <f t="shared" si="130"/>
        <v>-48326.388201681242</v>
      </c>
      <c r="BW84" s="71">
        <f t="shared" si="130"/>
        <v>-48333.637884879485</v>
      </c>
      <c r="BX84" s="71">
        <f t="shared" si="130"/>
        <v>-48333.637884879485</v>
      </c>
      <c r="BZ84" s="71">
        <f t="shared" si="49"/>
        <v>10925151</v>
      </c>
      <c r="CA84" s="71">
        <f t="shared" si="109"/>
        <v>10925151</v>
      </c>
      <c r="CB84" s="71">
        <f t="shared" si="110"/>
        <v>10876800.9279</v>
      </c>
      <c r="CC84" s="71">
        <f t="shared" si="111"/>
        <v>10828458.106619069</v>
      </c>
      <c r="CD84" s="71">
        <f t="shared" si="112"/>
        <v>10780126.885295255</v>
      </c>
      <c r="CE84" s="71">
        <f t="shared" si="113"/>
        <v>10731795.663971441</v>
      </c>
      <c r="CF84" s="71">
        <f t="shared" si="131"/>
        <v>10683469.275769759</v>
      </c>
      <c r="CG84" s="71">
        <f t="shared" si="131"/>
        <v>10635135.637884879</v>
      </c>
      <c r="CH84" s="71">
        <f t="shared" si="131"/>
        <v>10586802</v>
      </c>
      <c r="CI84" s="71"/>
      <c r="CJ84" s="71">
        <f t="shared" si="56"/>
        <v>10925151</v>
      </c>
      <c r="CK84" s="71">
        <f t="shared" ref="CK84:CR84" si="141">IF(OR($C84=1,$B84=1),MAX(CA84,CJ84,$AR84),CA84)</f>
        <v>10925151</v>
      </c>
      <c r="CL84" s="71">
        <f t="shared" si="141"/>
        <v>10876800.9279</v>
      </c>
      <c r="CM84" s="71">
        <f t="shared" si="141"/>
        <v>10828458.106619069</v>
      </c>
      <c r="CN84" s="71">
        <f t="shared" si="141"/>
        <v>10780126.885295255</v>
      </c>
      <c r="CO84" s="71">
        <f t="shared" si="141"/>
        <v>10731795.663971441</v>
      </c>
      <c r="CP84" s="71">
        <f t="shared" si="141"/>
        <v>10683469.275769759</v>
      </c>
      <c r="CQ84" s="71">
        <f t="shared" si="141"/>
        <v>10635135.637884879</v>
      </c>
      <c r="CR84" s="71">
        <f t="shared" si="141"/>
        <v>10586802</v>
      </c>
    </row>
    <row r="85" spans="1:96" x14ac:dyDescent="0.2">
      <c r="A85" s="6" t="s">
        <v>184</v>
      </c>
      <c r="B85" s="6"/>
      <c r="C85" s="75">
        <v>1</v>
      </c>
      <c r="D85" s="75">
        <v>1</v>
      </c>
      <c r="E85" s="37"/>
      <c r="F85" s="2">
        <v>8</v>
      </c>
      <c r="G85">
        <v>0</v>
      </c>
      <c r="H85" s="6">
        <v>59</v>
      </c>
      <c r="I85" s="2" t="s">
        <v>236</v>
      </c>
      <c r="J85" s="57"/>
      <c r="K85" s="58">
        <v>4316.03</v>
      </c>
      <c r="L85" s="59"/>
      <c r="M85" s="60">
        <v>2888</v>
      </c>
      <c r="N85" s="61">
        <f t="shared" si="19"/>
        <v>866.4</v>
      </c>
      <c r="O85" s="61">
        <f t="shared" si="20"/>
        <v>2589.62</v>
      </c>
      <c r="P85" s="61">
        <f t="shared" si="21"/>
        <v>298.38000000000011</v>
      </c>
      <c r="Q85" s="61">
        <f t="shared" si="22"/>
        <v>44.76</v>
      </c>
      <c r="R85" s="62">
        <f t="shared" si="23"/>
        <v>0.67</v>
      </c>
      <c r="S85" s="62">
        <f t="shared" si="7"/>
        <v>7.0000000000000062E-2</v>
      </c>
      <c r="T85" s="61">
        <f t="shared" si="8"/>
        <v>302.12</v>
      </c>
      <c r="U85" s="61">
        <f t="shared" si="24"/>
        <v>45.32</v>
      </c>
      <c r="V85" s="60">
        <v>200</v>
      </c>
      <c r="W85" s="61">
        <f t="shared" si="25"/>
        <v>50</v>
      </c>
      <c r="X85" s="24">
        <f t="shared" si="26"/>
        <v>866.4</v>
      </c>
      <c r="Y85" s="11">
        <f t="shared" si="27"/>
        <v>5277.19</v>
      </c>
      <c r="Z85" s="58">
        <v>7301602161.6700001</v>
      </c>
      <c r="AA85" s="60">
        <v>37743</v>
      </c>
      <c r="AB85" s="24">
        <f t="shared" si="9"/>
        <v>193455.8</v>
      </c>
      <c r="AC85" s="10">
        <f t="shared" si="10"/>
        <v>0.75417800000000002</v>
      </c>
      <c r="AD85" s="60">
        <v>82149</v>
      </c>
      <c r="AE85" s="10">
        <f t="shared" si="11"/>
        <v>0.59556399999999998</v>
      </c>
      <c r="AF85" s="10">
        <f t="shared" si="58"/>
        <v>0.293406</v>
      </c>
      <c r="AG85" s="63">
        <f t="shared" si="12"/>
        <v>0.293406</v>
      </c>
      <c r="AH85" s="64">
        <f t="shared" si="13"/>
        <v>0</v>
      </c>
      <c r="AI85" s="65">
        <f t="shared" si="28"/>
        <v>0.293406</v>
      </c>
      <c r="AJ85" s="60">
        <v>0</v>
      </c>
      <c r="AK85">
        <v>0</v>
      </c>
      <c r="AL85" s="23">
        <f t="shared" si="29"/>
        <v>0</v>
      </c>
      <c r="AM85" s="60">
        <v>0</v>
      </c>
      <c r="AN85">
        <v>0</v>
      </c>
      <c r="AO85" s="23">
        <f t="shared" si="30"/>
        <v>0</v>
      </c>
      <c r="AP85" s="23">
        <f t="shared" si="14"/>
        <v>17844840</v>
      </c>
      <c r="AQ85" s="23">
        <f t="shared" si="31"/>
        <v>17844840</v>
      </c>
      <c r="AR85" s="66">
        <v>25040045</v>
      </c>
      <c r="AS85" s="66">
        <f t="shared" si="59"/>
        <v>25040045</v>
      </c>
      <c r="AT85" s="60">
        <v>25040045</v>
      </c>
      <c r="AU85" s="23">
        <f t="shared" si="60"/>
        <v>7195205</v>
      </c>
      <c r="AV85" s="67" t="str">
        <f t="shared" si="63"/>
        <v>No</v>
      </c>
      <c r="AW85" s="66">
        <f t="shared" si="32"/>
        <v>0</v>
      </c>
      <c r="AX85" s="68">
        <f t="shared" si="33"/>
        <v>25040045</v>
      </c>
      <c r="AY85" s="69">
        <f t="shared" si="61"/>
        <v>25040045</v>
      </c>
      <c r="AZ85" s="70">
        <f t="shared" si="34"/>
        <v>0</v>
      </c>
      <c r="BA85" s="70"/>
      <c r="BB85" s="70">
        <f t="shared" si="35"/>
        <v>14091.564412202881</v>
      </c>
      <c r="BC85" s="23"/>
      <c r="BE85" s="71">
        <f t="shared" si="36"/>
        <v>-7195205</v>
      </c>
      <c r="BF85" s="71">
        <f t="shared" si="37"/>
        <v>-7195205</v>
      </c>
      <c r="BG85" s="71">
        <f t="shared" si="100"/>
        <v>-7195205</v>
      </c>
      <c r="BH85" s="71">
        <f t="shared" si="101"/>
        <v>-7195205</v>
      </c>
      <c r="BI85" s="71">
        <f t="shared" si="102"/>
        <v>-7195205</v>
      </c>
      <c r="BJ85" s="71">
        <f t="shared" si="103"/>
        <v>-7195205</v>
      </c>
      <c r="BK85" s="71">
        <f t="shared" si="129"/>
        <v>-7195205</v>
      </c>
      <c r="BL85" s="71">
        <f t="shared" si="129"/>
        <v>-7195205</v>
      </c>
      <c r="BM85" s="71">
        <f t="shared" si="129"/>
        <v>-7195205</v>
      </c>
      <c r="BN85" s="71"/>
      <c r="BP85" s="71">
        <f t="shared" si="42"/>
        <v>0</v>
      </c>
      <c r="BQ85" s="71">
        <f t="shared" si="104"/>
        <v>0</v>
      </c>
      <c r="BR85" s="71">
        <f t="shared" si="105"/>
        <v>-1028194.7945</v>
      </c>
      <c r="BS85" s="71">
        <f t="shared" si="106"/>
        <v>-1199440.6734999998</v>
      </c>
      <c r="BT85" s="71">
        <f t="shared" si="107"/>
        <v>-1439041</v>
      </c>
      <c r="BU85" s="71">
        <f t="shared" si="108"/>
        <v>-1798801.25</v>
      </c>
      <c r="BV85" s="71">
        <f t="shared" si="130"/>
        <v>-2398161.8265</v>
      </c>
      <c r="BW85" s="71">
        <f t="shared" si="130"/>
        <v>-3597602.5</v>
      </c>
      <c r="BX85" s="71">
        <f t="shared" si="130"/>
        <v>-7195205</v>
      </c>
      <c r="BZ85" s="71">
        <f t="shared" si="49"/>
        <v>25040045</v>
      </c>
      <c r="CA85" s="71">
        <f t="shared" si="109"/>
        <v>25040045</v>
      </c>
      <c r="CB85" s="71">
        <f t="shared" si="110"/>
        <v>24011850.205499999</v>
      </c>
      <c r="CC85" s="71">
        <f t="shared" si="111"/>
        <v>23840604.326499999</v>
      </c>
      <c r="CD85" s="71">
        <f t="shared" si="112"/>
        <v>23601004</v>
      </c>
      <c r="CE85" s="71">
        <f t="shared" si="113"/>
        <v>23241243.75</v>
      </c>
      <c r="CF85" s="71">
        <f t="shared" si="131"/>
        <v>22641883.173500001</v>
      </c>
      <c r="CG85" s="71">
        <f t="shared" si="131"/>
        <v>21442442.5</v>
      </c>
      <c r="CH85" s="71">
        <f t="shared" si="131"/>
        <v>17844840</v>
      </c>
      <c r="CI85" s="71"/>
      <c r="CJ85" s="71">
        <f t="shared" si="56"/>
        <v>25040045</v>
      </c>
      <c r="CK85" s="71">
        <f t="shared" ref="CK85:CR85" si="142">IF(OR($C85=1,$B85=1),MAX(CA85,CJ85,$AR85),CA85)</f>
        <v>25040045</v>
      </c>
      <c r="CL85" s="71">
        <f t="shared" si="142"/>
        <v>25040045</v>
      </c>
      <c r="CM85" s="71">
        <f t="shared" si="142"/>
        <v>25040045</v>
      </c>
      <c r="CN85" s="71">
        <f t="shared" si="142"/>
        <v>25040045</v>
      </c>
      <c r="CO85" s="71">
        <f t="shared" si="142"/>
        <v>25040045</v>
      </c>
      <c r="CP85" s="71">
        <f t="shared" si="142"/>
        <v>25040045</v>
      </c>
      <c r="CQ85" s="71">
        <f t="shared" si="142"/>
        <v>25040045</v>
      </c>
      <c r="CR85" s="71">
        <f t="shared" si="142"/>
        <v>25040045</v>
      </c>
    </row>
    <row r="86" spans="1:96" x14ac:dyDescent="0.2">
      <c r="A86" s="6" t="s">
        <v>175</v>
      </c>
      <c r="B86" s="6"/>
      <c r="C86" s="37"/>
      <c r="D86" s="37"/>
      <c r="E86" s="37"/>
      <c r="F86" s="2">
        <v>2</v>
      </c>
      <c r="G86">
        <v>0</v>
      </c>
      <c r="H86" s="6">
        <v>60</v>
      </c>
      <c r="I86" s="2" t="s">
        <v>237</v>
      </c>
      <c r="J86" s="57"/>
      <c r="K86" s="58">
        <v>3063.46</v>
      </c>
      <c r="L86" s="59"/>
      <c r="M86" s="60">
        <v>447</v>
      </c>
      <c r="N86" s="61">
        <f t="shared" si="19"/>
        <v>134.1</v>
      </c>
      <c r="O86" s="61">
        <f t="shared" si="20"/>
        <v>1838.08</v>
      </c>
      <c r="P86" s="61">
        <f t="shared" si="21"/>
        <v>0</v>
      </c>
      <c r="Q86" s="61">
        <f t="shared" si="22"/>
        <v>0</v>
      </c>
      <c r="R86" s="62">
        <f t="shared" si="23"/>
        <v>0.15</v>
      </c>
      <c r="S86" s="62">
        <f t="shared" si="7"/>
        <v>0</v>
      </c>
      <c r="T86" s="61">
        <f t="shared" si="8"/>
        <v>0</v>
      </c>
      <c r="U86" s="61">
        <f t="shared" si="24"/>
        <v>0</v>
      </c>
      <c r="V86" s="60">
        <v>55</v>
      </c>
      <c r="W86" s="61">
        <f t="shared" si="25"/>
        <v>13.75</v>
      </c>
      <c r="X86" s="24">
        <f t="shared" si="26"/>
        <v>134.1</v>
      </c>
      <c r="Y86" s="11">
        <f t="shared" si="27"/>
        <v>3211.31</v>
      </c>
      <c r="Z86" s="58">
        <v>5861856908</v>
      </c>
      <c r="AA86" s="60">
        <v>22019</v>
      </c>
      <c r="AB86" s="24">
        <f t="shared" si="9"/>
        <v>266218.13</v>
      </c>
      <c r="AC86" s="10">
        <f t="shared" si="10"/>
        <v>1.037838</v>
      </c>
      <c r="AD86" s="60">
        <v>124793</v>
      </c>
      <c r="AE86" s="10">
        <f t="shared" si="11"/>
        <v>0.90472399999999997</v>
      </c>
      <c r="AF86" s="10">
        <f t="shared" si="58"/>
        <v>2.0960000000000002E-3</v>
      </c>
      <c r="AG86" s="63">
        <f t="shared" si="12"/>
        <v>0.01</v>
      </c>
      <c r="AH86" s="64">
        <f t="shared" si="13"/>
        <v>0</v>
      </c>
      <c r="AI86" s="65">
        <f t="shared" si="28"/>
        <v>0.01</v>
      </c>
      <c r="AJ86" s="60">
        <v>0</v>
      </c>
      <c r="AK86">
        <v>0</v>
      </c>
      <c r="AL86" s="23">
        <f t="shared" si="29"/>
        <v>0</v>
      </c>
      <c r="AM86" s="60">
        <v>0</v>
      </c>
      <c r="AN86">
        <v>0</v>
      </c>
      <c r="AO86" s="23">
        <f t="shared" si="30"/>
        <v>0</v>
      </c>
      <c r="AP86" s="23">
        <f t="shared" si="14"/>
        <v>370103</v>
      </c>
      <c r="AQ86" s="23">
        <f t="shared" si="31"/>
        <v>370103</v>
      </c>
      <c r="AR86" s="66">
        <v>2740394</v>
      </c>
      <c r="AS86" s="66">
        <f t="shared" si="59"/>
        <v>370103</v>
      </c>
      <c r="AT86" s="60">
        <v>1766084</v>
      </c>
      <c r="AU86" s="23">
        <f t="shared" si="60"/>
        <v>1395981</v>
      </c>
      <c r="AV86" s="67" t="str">
        <f t="shared" si="63"/>
        <v>No</v>
      </c>
      <c r="AW86" s="66">
        <f t="shared" si="32"/>
        <v>0</v>
      </c>
      <c r="AX86" s="68">
        <f t="shared" si="33"/>
        <v>1766084</v>
      </c>
      <c r="AY86" s="69">
        <f t="shared" si="61"/>
        <v>1766084</v>
      </c>
      <c r="AZ86" s="70">
        <f t="shared" si="34"/>
        <v>0</v>
      </c>
      <c r="BA86" s="70"/>
      <c r="BB86" s="70">
        <f t="shared" si="35"/>
        <v>12081.224416183009</v>
      </c>
      <c r="BC86" s="23"/>
      <c r="BE86" s="71">
        <f t="shared" si="36"/>
        <v>-1395981</v>
      </c>
      <c r="BF86" s="71">
        <f t="shared" si="37"/>
        <v>-1395981</v>
      </c>
      <c r="BG86" s="71">
        <f t="shared" si="100"/>
        <v>-1395981</v>
      </c>
      <c r="BH86" s="71">
        <f t="shared" si="101"/>
        <v>-1196495.3151</v>
      </c>
      <c r="BI86" s="71">
        <f t="shared" si="102"/>
        <v>-997039.54607282998</v>
      </c>
      <c r="BJ86" s="71">
        <f t="shared" si="103"/>
        <v>-797631.63685826398</v>
      </c>
      <c r="BK86" s="71">
        <f t="shared" si="129"/>
        <v>-598223.72764369799</v>
      </c>
      <c r="BL86" s="71">
        <f t="shared" si="129"/>
        <v>-398835.75922005344</v>
      </c>
      <c r="BM86" s="71">
        <f t="shared" si="129"/>
        <v>-199417.87961002672</v>
      </c>
      <c r="BN86" s="71"/>
      <c r="BP86" s="71">
        <f t="shared" si="42"/>
        <v>0</v>
      </c>
      <c r="BQ86" s="71">
        <f t="shared" si="104"/>
        <v>0</v>
      </c>
      <c r="BR86" s="71">
        <f t="shared" si="105"/>
        <v>-199485.68489999999</v>
      </c>
      <c r="BS86" s="71">
        <f t="shared" si="106"/>
        <v>-199455.76902717</v>
      </c>
      <c r="BT86" s="71">
        <f t="shared" si="107"/>
        <v>-199407.909214566</v>
      </c>
      <c r="BU86" s="71">
        <f t="shared" si="108"/>
        <v>-199407.909214566</v>
      </c>
      <c r="BV86" s="71">
        <f t="shared" si="130"/>
        <v>-199387.96842364452</v>
      </c>
      <c r="BW86" s="71">
        <f t="shared" si="130"/>
        <v>-199417.87961002672</v>
      </c>
      <c r="BX86" s="71">
        <f t="shared" si="130"/>
        <v>-199417.87961002672</v>
      </c>
      <c r="BZ86" s="71">
        <f t="shared" si="49"/>
        <v>1766084</v>
      </c>
      <c r="CA86" s="71">
        <f t="shared" si="109"/>
        <v>1766084</v>
      </c>
      <c r="CB86" s="71">
        <f t="shared" si="110"/>
        <v>1566598.3151</v>
      </c>
      <c r="CC86" s="71">
        <f t="shared" si="111"/>
        <v>1367142.54607283</v>
      </c>
      <c r="CD86" s="71">
        <f t="shared" si="112"/>
        <v>1167734.636858264</v>
      </c>
      <c r="CE86" s="71">
        <f t="shared" si="113"/>
        <v>968326.72764369799</v>
      </c>
      <c r="CF86" s="71">
        <f t="shared" si="131"/>
        <v>768938.75922005344</v>
      </c>
      <c r="CG86" s="71">
        <f t="shared" si="131"/>
        <v>569520.87961002672</v>
      </c>
      <c r="CH86" s="71">
        <f t="shared" si="131"/>
        <v>370103</v>
      </c>
      <c r="CI86" s="71"/>
      <c r="CJ86" s="71">
        <f t="shared" si="56"/>
        <v>1766084</v>
      </c>
      <c r="CK86" s="71">
        <f t="shared" ref="CK86:CR86" si="143">IF(OR($C86=1,$B86=1),MAX(CA86,CJ86,$AR86),CA86)</f>
        <v>1766084</v>
      </c>
      <c r="CL86" s="71">
        <f t="shared" si="143"/>
        <v>1566598.3151</v>
      </c>
      <c r="CM86" s="71">
        <f t="shared" si="143"/>
        <v>1367142.54607283</v>
      </c>
      <c r="CN86" s="71">
        <f t="shared" si="143"/>
        <v>1167734.636858264</v>
      </c>
      <c r="CO86" s="71">
        <f t="shared" si="143"/>
        <v>968326.72764369799</v>
      </c>
      <c r="CP86" s="71">
        <f t="shared" si="143"/>
        <v>768938.75922005344</v>
      </c>
      <c r="CQ86" s="71">
        <f t="shared" si="143"/>
        <v>569520.87961002672</v>
      </c>
      <c r="CR86" s="71">
        <f t="shared" si="143"/>
        <v>370103</v>
      </c>
    </row>
    <row r="87" spans="1:96" x14ac:dyDescent="0.2">
      <c r="A87" s="6" t="s">
        <v>169</v>
      </c>
      <c r="B87" s="6"/>
      <c r="C87" s="37"/>
      <c r="D87" s="37"/>
      <c r="E87" s="37"/>
      <c r="F87" s="2">
        <v>4</v>
      </c>
      <c r="G87">
        <v>0</v>
      </c>
      <c r="H87" s="6">
        <v>61</v>
      </c>
      <c r="I87" s="2" t="s">
        <v>238</v>
      </c>
      <c r="J87" s="57"/>
      <c r="K87" s="58">
        <v>1015.11</v>
      </c>
      <c r="L87" s="59"/>
      <c r="M87" s="60">
        <v>181</v>
      </c>
      <c r="N87" s="61">
        <f t="shared" si="19"/>
        <v>54.3</v>
      </c>
      <c r="O87" s="61">
        <f t="shared" si="20"/>
        <v>609.07000000000005</v>
      </c>
      <c r="P87" s="61">
        <f t="shared" si="21"/>
        <v>0</v>
      </c>
      <c r="Q87" s="61">
        <f t="shared" si="22"/>
        <v>0</v>
      </c>
      <c r="R87" s="62">
        <f t="shared" si="23"/>
        <v>0.18</v>
      </c>
      <c r="S87" s="62">
        <f t="shared" si="7"/>
        <v>0</v>
      </c>
      <c r="T87" s="61">
        <f t="shared" si="8"/>
        <v>0</v>
      </c>
      <c r="U87" s="61">
        <f t="shared" si="24"/>
        <v>0</v>
      </c>
      <c r="V87" s="60">
        <v>5</v>
      </c>
      <c r="W87" s="61">
        <f t="shared" si="25"/>
        <v>1.25</v>
      </c>
      <c r="X87" s="24">
        <f t="shared" si="26"/>
        <v>54.3</v>
      </c>
      <c r="Y87" s="11">
        <f t="shared" si="27"/>
        <v>1070.6600000000001</v>
      </c>
      <c r="Z87" s="58">
        <v>1678817697.3299999</v>
      </c>
      <c r="AA87" s="60">
        <v>8670</v>
      </c>
      <c r="AB87" s="24">
        <f t="shared" si="9"/>
        <v>193635.26</v>
      </c>
      <c r="AC87" s="10">
        <f t="shared" si="10"/>
        <v>0.75487800000000005</v>
      </c>
      <c r="AD87" s="60">
        <v>119252</v>
      </c>
      <c r="AE87" s="10">
        <f t="shared" si="11"/>
        <v>0.86455300000000002</v>
      </c>
      <c r="AF87" s="10">
        <f t="shared" si="58"/>
        <v>0.21221999999999999</v>
      </c>
      <c r="AG87" s="63">
        <f t="shared" si="12"/>
        <v>0.21221999999999999</v>
      </c>
      <c r="AH87" s="64">
        <f t="shared" si="13"/>
        <v>0</v>
      </c>
      <c r="AI87" s="65">
        <f t="shared" si="28"/>
        <v>0.21221999999999999</v>
      </c>
      <c r="AJ87" s="60">
        <v>1018</v>
      </c>
      <c r="AK87">
        <v>13</v>
      </c>
      <c r="AL87" s="23">
        <f t="shared" si="29"/>
        <v>1323400</v>
      </c>
      <c r="AM87" s="60">
        <v>0</v>
      </c>
      <c r="AN87">
        <v>0</v>
      </c>
      <c r="AO87" s="23">
        <f t="shared" si="30"/>
        <v>0</v>
      </c>
      <c r="AP87" s="23">
        <f t="shared" si="14"/>
        <v>2618658</v>
      </c>
      <c r="AQ87" s="23">
        <f t="shared" si="31"/>
        <v>3942058</v>
      </c>
      <c r="AR87" s="66">
        <v>1971482</v>
      </c>
      <c r="AS87" s="66">
        <f t="shared" si="59"/>
        <v>3942058</v>
      </c>
      <c r="AT87" s="60">
        <v>3336551</v>
      </c>
      <c r="AU87" s="23">
        <f t="shared" si="60"/>
        <v>605507</v>
      </c>
      <c r="AV87" s="67" t="str">
        <f t="shared" si="63"/>
        <v>Yes</v>
      </c>
      <c r="AW87" s="66">
        <f t="shared" si="32"/>
        <v>605507</v>
      </c>
      <c r="AX87" s="68">
        <f t="shared" si="33"/>
        <v>3942058</v>
      </c>
      <c r="AY87" s="69">
        <f t="shared" si="61"/>
        <v>3942058</v>
      </c>
      <c r="AZ87" s="70">
        <f t="shared" si="34"/>
        <v>605507</v>
      </c>
      <c r="BA87" s="70"/>
      <c r="BB87" s="70">
        <f t="shared" si="35"/>
        <v>12155.68411305179</v>
      </c>
      <c r="BC87" s="23"/>
      <c r="BE87" s="71">
        <f t="shared" si="36"/>
        <v>605507</v>
      </c>
      <c r="BF87" s="71">
        <f t="shared" si="37"/>
        <v>0</v>
      </c>
      <c r="BG87" s="71">
        <f t="shared" si="100"/>
        <v>0</v>
      </c>
      <c r="BH87" s="71">
        <f t="shared" si="101"/>
        <v>0</v>
      </c>
      <c r="BI87" s="71">
        <f t="shared" si="102"/>
        <v>0</v>
      </c>
      <c r="BJ87" s="71">
        <f t="shared" si="103"/>
        <v>0</v>
      </c>
      <c r="BK87" s="71">
        <f t="shared" si="129"/>
        <v>0</v>
      </c>
      <c r="BL87" s="71">
        <f t="shared" si="129"/>
        <v>0</v>
      </c>
      <c r="BM87" s="71">
        <f t="shared" si="129"/>
        <v>0</v>
      </c>
      <c r="BN87" s="71"/>
      <c r="BP87" s="71">
        <f t="shared" si="42"/>
        <v>605507</v>
      </c>
      <c r="BQ87" s="71">
        <f t="shared" si="104"/>
        <v>0</v>
      </c>
      <c r="BR87" s="71">
        <f t="shared" si="105"/>
        <v>0</v>
      </c>
      <c r="BS87" s="71">
        <f t="shared" si="106"/>
        <v>0</v>
      </c>
      <c r="BT87" s="71">
        <f t="shared" si="107"/>
        <v>0</v>
      </c>
      <c r="BU87" s="71">
        <f t="shared" si="108"/>
        <v>0</v>
      </c>
      <c r="BV87" s="71">
        <f t="shared" si="130"/>
        <v>0</v>
      </c>
      <c r="BW87" s="71">
        <f t="shared" si="130"/>
        <v>0</v>
      </c>
      <c r="BX87" s="71">
        <f t="shared" si="130"/>
        <v>0</v>
      </c>
      <c r="BZ87" s="71">
        <f t="shared" si="49"/>
        <v>3942058</v>
      </c>
      <c r="CA87" s="71">
        <f t="shared" si="109"/>
        <v>3942058</v>
      </c>
      <c r="CB87" s="71">
        <f t="shared" si="110"/>
        <v>3942058</v>
      </c>
      <c r="CC87" s="71">
        <f t="shared" si="111"/>
        <v>3942058</v>
      </c>
      <c r="CD87" s="71">
        <f t="shared" si="112"/>
        <v>3942058</v>
      </c>
      <c r="CE87" s="71">
        <f t="shared" si="113"/>
        <v>3942058</v>
      </c>
      <c r="CF87" s="71">
        <f t="shared" si="131"/>
        <v>3942058</v>
      </c>
      <c r="CG87" s="71">
        <f t="shared" si="131"/>
        <v>3942058</v>
      </c>
      <c r="CH87" s="71">
        <f t="shared" si="131"/>
        <v>3942058</v>
      </c>
      <c r="CI87" s="71"/>
      <c r="CJ87" s="71">
        <f t="shared" si="56"/>
        <v>3942058</v>
      </c>
      <c r="CK87" s="71">
        <f t="shared" ref="CK87:CR87" si="144">IF(OR($C87=1,$B87=1),MAX(CA87,CJ87,$AR87),CA87)</f>
        <v>3942058</v>
      </c>
      <c r="CL87" s="71">
        <f t="shared" si="144"/>
        <v>3942058</v>
      </c>
      <c r="CM87" s="71">
        <f t="shared" si="144"/>
        <v>3942058</v>
      </c>
      <c r="CN87" s="71">
        <f t="shared" si="144"/>
        <v>3942058</v>
      </c>
      <c r="CO87" s="71">
        <f t="shared" si="144"/>
        <v>3942058</v>
      </c>
      <c r="CP87" s="71">
        <f t="shared" si="144"/>
        <v>3942058</v>
      </c>
      <c r="CQ87" s="71">
        <f t="shared" si="144"/>
        <v>3942058</v>
      </c>
      <c r="CR87" s="71">
        <f t="shared" si="144"/>
        <v>3942058</v>
      </c>
    </row>
    <row r="88" spans="1:96" x14ac:dyDescent="0.2">
      <c r="A88" s="6" t="s">
        <v>184</v>
      </c>
      <c r="B88" s="6"/>
      <c r="C88" s="37">
        <v>1</v>
      </c>
      <c r="D88" s="37">
        <v>1</v>
      </c>
      <c r="E88" s="37"/>
      <c r="F88" s="2">
        <v>9</v>
      </c>
      <c r="G88">
        <v>13</v>
      </c>
      <c r="H88" s="6">
        <v>62</v>
      </c>
      <c r="I88" s="2" t="s">
        <v>239</v>
      </c>
      <c r="J88" s="57"/>
      <c r="K88" s="58">
        <v>6318.09</v>
      </c>
      <c r="L88" s="73"/>
      <c r="M88" s="60">
        <v>2928</v>
      </c>
      <c r="N88" s="61">
        <f t="shared" si="19"/>
        <v>878.4</v>
      </c>
      <c r="O88" s="61">
        <f t="shared" si="20"/>
        <v>3790.85</v>
      </c>
      <c r="P88" s="61">
        <f t="shared" si="21"/>
        <v>0</v>
      </c>
      <c r="Q88" s="61">
        <f t="shared" si="22"/>
        <v>0</v>
      </c>
      <c r="R88" s="62">
        <f t="shared" si="23"/>
        <v>0.46</v>
      </c>
      <c r="S88" s="62">
        <f t="shared" si="7"/>
        <v>0</v>
      </c>
      <c r="T88" s="61">
        <f t="shared" si="8"/>
        <v>0</v>
      </c>
      <c r="U88" s="61">
        <f t="shared" si="24"/>
        <v>0</v>
      </c>
      <c r="V88" s="60">
        <v>537</v>
      </c>
      <c r="W88" s="61">
        <f t="shared" si="25"/>
        <v>134.25</v>
      </c>
      <c r="X88" s="24">
        <f t="shared" si="26"/>
        <v>878.4</v>
      </c>
      <c r="Y88" s="11">
        <f t="shared" si="27"/>
        <v>7330.74</v>
      </c>
      <c r="Z88" s="58">
        <v>7521143568</v>
      </c>
      <c r="AA88" s="60">
        <v>60809</v>
      </c>
      <c r="AB88" s="24">
        <f t="shared" si="9"/>
        <v>123684.71</v>
      </c>
      <c r="AC88" s="10">
        <f t="shared" si="10"/>
        <v>0.48217900000000002</v>
      </c>
      <c r="AD88" s="60">
        <v>90484</v>
      </c>
      <c r="AE88" s="10">
        <f t="shared" si="11"/>
        <v>0.65599099999999999</v>
      </c>
      <c r="AF88" s="10">
        <f t="shared" si="58"/>
        <v>0.46567700000000001</v>
      </c>
      <c r="AG88" s="63">
        <f t="shared" si="12"/>
        <v>0.46567700000000001</v>
      </c>
      <c r="AH88" s="64">
        <f t="shared" si="13"/>
        <v>0.04</v>
      </c>
      <c r="AI88" s="65">
        <f t="shared" si="28"/>
        <v>0.50567700000000004</v>
      </c>
      <c r="AJ88" s="60">
        <v>0</v>
      </c>
      <c r="AK88">
        <v>0</v>
      </c>
      <c r="AL88" s="23">
        <f t="shared" si="29"/>
        <v>0</v>
      </c>
      <c r="AM88" s="60">
        <v>0</v>
      </c>
      <c r="AN88">
        <v>0</v>
      </c>
      <c r="AO88" s="23">
        <f t="shared" si="30"/>
        <v>0</v>
      </c>
      <c r="AP88" s="23">
        <f t="shared" si="14"/>
        <v>42723021</v>
      </c>
      <c r="AQ88" s="23">
        <f t="shared" si="31"/>
        <v>42723021</v>
      </c>
      <c r="AR88" s="66">
        <v>26945481</v>
      </c>
      <c r="AS88" s="66">
        <f t="shared" si="59"/>
        <v>42723021</v>
      </c>
      <c r="AT88" s="60">
        <v>39522754</v>
      </c>
      <c r="AU88" s="23">
        <f t="shared" si="60"/>
        <v>3200267</v>
      </c>
      <c r="AV88" s="67" t="str">
        <f t="shared" si="63"/>
        <v>Yes</v>
      </c>
      <c r="AW88" s="66">
        <f t="shared" si="32"/>
        <v>3200267</v>
      </c>
      <c r="AX88" s="68">
        <f t="shared" si="33"/>
        <v>42723021</v>
      </c>
      <c r="AY88" s="69">
        <f t="shared" si="61"/>
        <v>42723021</v>
      </c>
      <c r="AZ88" s="70">
        <f t="shared" si="34"/>
        <v>3200267</v>
      </c>
      <c r="BA88" s="70"/>
      <c r="BB88" s="70">
        <f t="shared" si="35"/>
        <v>13372.202437762046</v>
      </c>
      <c r="BC88" s="23"/>
      <c r="BE88" s="71">
        <f t="shared" si="36"/>
        <v>3200267</v>
      </c>
      <c r="BF88" s="71">
        <f t="shared" si="37"/>
        <v>0</v>
      </c>
      <c r="BG88" s="71">
        <f t="shared" si="100"/>
        <v>0</v>
      </c>
      <c r="BH88" s="71">
        <f t="shared" si="101"/>
        <v>0</v>
      </c>
      <c r="BI88" s="71">
        <f t="shared" si="102"/>
        <v>0</v>
      </c>
      <c r="BJ88" s="71">
        <f t="shared" si="103"/>
        <v>0</v>
      </c>
      <c r="BK88" s="71">
        <f t="shared" si="129"/>
        <v>0</v>
      </c>
      <c r="BL88" s="71">
        <f t="shared" si="129"/>
        <v>0</v>
      </c>
      <c r="BM88" s="71">
        <f t="shared" si="129"/>
        <v>0</v>
      </c>
      <c r="BN88" s="71"/>
      <c r="BP88" s="71">
        <f t="shared" si="42"/>
        <v>3200267</v>
      </c>
      <c r="BQ88" s="71">
        <f t="shared" si="104"/>
        <v>0</v>
      </c>
      <c r="BR88" s="71">
        <f t="shared" si="105"/>
        <v>0</v>
      </c>
      <c r="BS88" s="71">
        <f t="shared" si="106"/>
        <v>0</v>
      </c>
      <c r="BT88" s="71">
        <f t="shared" si="107"/>
        <v>0</v>
      </c>
      <c r="BU88" s="71">
        <f t="shared" si="108"/>
        <v>0</v>
      </c>
      <c r="BV88" s="71">
        <f t="shared" si="130"/>
        <v>0</v>
      </c>
      <c r="BW88" s="71">
        <f t="shared" si="130"/>
        <v>0</v>
      </c>
      <c r="BX88" s="71">
        <f t="shared" si="130"/>
        <v>0</v>
      </c>
      <c r="BZ88" s="71">
        <f t="shared" si="49"/>
        <v>42723021</v>
      </c>
      <c r="CA88" s="71">
        <f t="shared" si="109"/>
        <v>42723021</v>
      </c>
      <c r="CB88" s="71">
        <f t="shared" si="110"/>
        <v>42723021</v>
      </c>
      <c r="CC88" s="71">
        <f t="shared" si="111"/>
        <v>42723021</v>
      </c>
      <c r="CD88" s="71">
        <f t="shared" si="112"/>
        <v>42723021</v>
      </c>
      <c r="CE88" s="71">
        <f t="shared" si="113"/>
        <v>42723021</v>
      </c>
      <c r="CF88" s="71">
        <f t="shared" si="131"/>
        <v>42723021</v>
      </c>
      <c r="CG88" s="71">
        <f t="shared" si="131"/>
        <v>42723021</v>
      </c>
      <c r="CH88" s="71">
        <f t="shared" si="131"/>
        <v>42723021</v>
      </c>
      <c r="CI88" s="71"/>
      <c r="CJ88" s="71">
        <f t="shared" si="56"/>
        <v>42723021</v>
      </c>
      <c r="CK88" s="71">
        <f t="shared" ref="CK88:CR88" si="145">IF(OR($C88=1,$B88=1),MAX(CA88,CJ88,$AR88),CA88)</f>
        <v>42723021</v>
      </c>
      <c r="CL88" s="71">
        <f t="shared" si="145"/>
        <v>42723021</v>
      </c>
      <c r="CM88" s="71">
        <f t="shared" si="145"/>
        <v>42723021</v>
      </c>
      <c r="CN88" s="71">
        <f t="shared" si="145"/>
        <v>42723021</v>
      </c>
      <c r="CO88" s="71">
        <f t="shared" si="145"/>
        <v>42723021</v>
      </c>
      <c r="CP88" s="71">
        <f t="shared" si="145"/>
        <v>42723021</v>
      </c>
      <c r="CQ88" s="71">
        <f t="shared" si="145"/>
        <v>42723021</v>
      </c>
      <c r="CR88" s="71">
        <f t="shared" si="145"/>
        <v>42723021</v>
      </c>
    </row>
    <row r="89" spans="1:96" x14ac:dyDescent="0.2">
      <c r="A89" s="6" t="s">
        <v>173</v>
      </c>
      <c r="B89" s="6"/>
      <c r="C89" s="37"/>
      <c r="D89" s="37"/>
      <c r="E89" s="37"/>
      <c r="F89" s="2">
        <v>7</v>
      </c>
      <c r="G89">
        <v>0</v>
      </c>
      <c r="H89" s="6">
        <v>63</v>
      </c>
      <c r="I89" s="2" t="s">
        <v>240</v>
      </c>
      <c r="J89" s="57"/>
      <c r="K89" s="58">
        <v>123.96</v>
      </c>
      <c r="L89" s="59"/>
      <c r="M89" s="60">
        <v>53</v>
      </c>
      <c r="N89" s="61">
        <f t="shared" si="19"/>
        <v>15.9</v>
      </c>
      <c r="O89" s="61">
        <f t="shared" si="20"/>
        <v>74.38</v>
      </c>
      <c r="P89" s="61">
        <f t="shared" si="21"/>
        <v>0</v>
      </c>
      <c r="Q89" s="61">
        <f t="shared" si="22"/>
        <v>0</v>
      </c>
      <c r="R89" s="62">
        <f t="shared" si="23"/>
        <v>0.43</v>
      </c>
      <c r="S89" s="62">
        <f t="shared" si="7"/>
        <v>0</v>
      </c>
      <c r="T89" s="61">
        <f t="shared" si="8"/>
        <v>0</v>
      </c>
      <c r="U89" s="61">
        <f t="shared" si="24"/>
        <v>0</v>
      </c>
      <c r="V89" s="60">
        <v>0</v>
      </c>
      <c r="W89" s="61">
        <f t="shared" si="25"/>
        <v>0</v>
      </c>
      <c r="X89" s="24">
        <f t="shared" si="26"/>
        <v>15.9</v>
      </c>
      <c r="Y89" s="11">
        <f t="shared" si="27"/>
        <v>139.85999999999999</v>
      </c>
      <c r="Z89" s="58">
        <v>311116219.32999998</v>
      </c>
      <c r="AA89" s="60">
        <v>1738</v>
      </c>
      <c r="AB89" s="24">
        <f t="shared" si="9"/>
        <v>179008.18</v>
      </c>
      <c r="AC89" s="10">
        <f t="shared" si="10"/>
        <v>0.697855</v>
      </c>
      <c r="AD89" s="60">
        <v>107109</v>
      </c>
      <c r="AE89" s="10">
        <f t="shared" si="11"/>
        <v>0.77651800000000004</v>
      </c>
      <c r="AF89" s="10">
        <f t="shared" si="58"/>
        <v>0.27854600000000002</v>
      </c>
      <c r="AG89" s="63">
        <f t="shared" si="12"/>
        <v>0.27854600000000002</v>
      </c>
      <c r="AH89" s="64">
        <f t="shared" si="13"/>
        <v>0</v>
      </c>
      <c r="AI89" s="65">
        <f t="shared" si="28"/>
        <v>0.27854600000000002</v>
      </c>
      <c r="AJ89" s="60">
        <v>50</v>
      </c>
      <c r="AK89">
        <v>6</v>
      </c>
      <c r="AL89" s="23">
        <f t="shared" si="29"/>
        <v>30000</v>
      </c>
      <c r="AM89" s="60">
        <v>0</v>
      </c>
      <c r="AN89">
        <v>0</v>
      </c>
      <c r="AO89" s="23">
        <f t="shared" si="30"/>
        <v>0</v>
      </c>
      <c r="AP89" s="23">
        <f t="shared" si="14"/>
        <v>448985</v>
      </c>
      <c r="AQ89" s="23">
        <f t="shared" si="31"/>
        <v>478985</v>
      </c>
      <c r="AR89" s="66">
        <v>1312383</v>
      </c>
      <c r="AS89" s="66">
        <f t="shared" si="59"/>
        <v>478985</v>
      </c>
      <c r="AT89" s="60">
        <v>1058408</v>
      </c>
      <c r="AU89" s="23">
        <f t="shared" si="60"/>
        <v>579423</v>
      </c>
      <c r="AV89" s="67" t="str">
        <f t="shared" si="63"/>
        <v>No</v>
      </c>
      <c r="AW89" s="66">
        <f t="shared" si="32"/>
        <v>0</v>
      </c>
      <c r="AX89" s="68">
        <f t="shared" si="33"/>
        <v>1058408</v>
      </c>
      <c r="AY89" s="69">
        <f t="shared" si="61"/>
        <v>1058408</v>
      </c>
      <c r="AZ89" s="70">
        <f t="shared" si="34"/>
        <v>0</v>
      </c>
      <c r="BA89" s="70"/>
      <c r="BB89" s="70">
        <f t="shared" si="35"/>
        <v>13003.279283639882</v>
      </c>
      <c r="BC89" s="23"/>
      <c r="BE89" s="71">
        <f t="shared" si="36"/>
        <v>-579423</v>
      </c>
      <c r="BF89" s="71">
        <f t="shared" si="37"/>
        <v>-579423</v>
      </c>
      <c r="BG89" s="71">
        <f t="shared" si="100"/>
        <v>-579423</v>
      </c>
      <c r="BH89" s="71">
        <f t="shared" si="101"/>
        <v>-496623.45329999994</v>
      </c>
      <c r="BI89" s="71">
        <f t="shared" si="102"/>
        <v>-413836.32363488991</v>
      </c>
      <c r="BJ89" s="71">
        <f t="shared" si="103"/>
        <v>-331069.05890791188</v>
      </c>
      <c r="BK89" s="71">
        <f t="shared" si="129"/>
        <v>-248301.79418093385</v>
      </c>
      <c r="BL89" s="71">
        <f t="shared" si="129"/>
        <v>-165542.8061804286</v>
      </c>
      <c r="BM89" s="71">
        <f t="shared" si="129"/>
        <v>-82771.403090214357</v>
      </c>
      <c r="BN89" s="71"/>
      <c r="BP89" s="71">
        <f t="shared" si="42"/>
        <v>0</v>
      </c>
      <c r="BQ89" s="71">
        <f t="shared" si="104"/>
        <v>0</v>
      </c>
      <c r="BR89" s="71">
        <f t="shared" si="105"/>
        <v>-82799.546700000006</v>
      </c>
      <c r="BS89" s="71">
        <f t="shared" si="106"/>
        <v>-82787.129665109984</v>
      </c>
      <c r="BT89" s="71">
        <f t="shared" si="107"/>
        <v>-82767.264726977985</v>
      </c>
      <c r="BU89" s="71">
        <f t="shared" si="108"/>
        <v>-82767.26472697797</v>
      </c>
      <c r="BV89" s="71">
        <f t="shared" si="130"/>
        <v>-82758.988000505255</v>
      </c>
      <c r="BW89" s="71">
        <f t="shared" si="130"/>
        <v>-82771.403090214299</v>
      </c>
      <c r="BX89" s="71">
        <f t="shared" si="130"/>
        <v>-82771.403090214357</v>
      </c>
      <c r="BZ89" s="71">
        <f t="shared" si="49"/>
        <v>1058408</v>
      </c>
      <c r="CA89" s="71">
        <f t="shared" si="109"/>
        <v>1058408</v>
      </c>
      <c r="CB89" s="71">
        <f t="shared" si="110"/>
        <v>975608.45329999994</v>
      </c>
      <c r="CC89" s="71">
        <f t="shared" si="111"/>
        <v>892821.32363488991</v>
      </c>
      <c r="CD89" s="71">
        <f t="shared" si="112"/>
        <v>810054.05890791188</v>
      </c>
      <c r="CE89" s="71">
        <f t="shared" si="113"/>
        <v>727286.79418093385</v>
      </c>
      <c r="CF89" s="71">
        <f t="shared" si="131"/>
        <v>644527.8061804286</v>
      </c>
      <c r="CG89" s="71">
        <f t="shared" si="131"/>
        <v>561756.40309021436</v>
      </c>
      <c r="CH89" s="71">
        <f t="shared" si="131"/>
        <v>478985</v>
      </c>
      <c r="CI89" s="71"/>
      <c r="CJ89" s="71">
        <f t="shared" si="56"/>
        <v>1058408</v>
      </c>
      <c r="CK89" s="71">
        <f t="shared" ref="CK89:CR89" si="146">IF(OR($C89=1,$B89=1),MAX(CA89,CJ89,$AR89),CA89)</f>
        <v>1058408</v>
      </c>
      <c r="CL89" s="71">
        <f t="shared" si="146"/>
        <v>975608.45329999994</v>
      </c>
      <c r="CM89" s="71">
        <f t="shared" si="146"/>
        <v>892821.32363488991</v>
      </c>
      <c r="CN89" s="71">
        <f t="shared" si="146"/>
        <v>810054.05890791188</v>
      </c>
      <c r="CO89" s="71">
        <f t="shared" si="146"/>
        <v>727286.79418093385</v>
      </c>
      <c r="CP89" s="71">
        <f t="shared" si="146"/>
        <v>644527.8061804286</v>
      </c>
      <c r="CQ89" s="71">
        <f t="shared" si="146"/>
        <v>561756.40309021436</v>
      </c>
      <c r="CR89" s="71">
        <f t="shared" si="146"/>
        <v>478985</v>
      </c>
    </row>
    <row r="90" spans="1:96" x14ac:dyDescent="0.2">
      <c r="A90" s="6" t="s">
        <v>189</v>
      </c>
      <c r="B90" s="6">
        <v>1</v>
      </c>
      <c r="C90" s="37">
        <v>1</v>
      </c>
      <c r="D90" s="37">
        <v>0</v>
      </c>
      <c r="E90" s="37">
        <v>1</v>
      </c>
      <c r="F90" s="2">
        <v>10</v>
      </c>
      <c r="G90">
        <v>1</v>
      </c>
      <c r="H90" s="6">
        <v>64</v>
      </c>
      <c r="I90" s="2" t="s">
        <v>241</v>
      </c>
      <c r="J90" s="57"/>
      <c r="K90" s="58">
        <v>18417.88</v>
      </c>
      <c r="L90" s="73"/>
      <c r="M90" s="60">
        <v>15868</v>
      </c>
      <c r="N90" s="61">
        <f t="shared" si="19"/>
        <v>4760.3999999999996</v>
      </c>
      <c r="O90" s="61">
        <f t="shared" si="20"/>
        <v>11050.73</v>
      </c>
      <c r="P90" s="61">
        <f t="shared" si="21"/>
        <v>4817.2700000000004</v>
      </c>
      <c r="Q90" s="61">
        <f t="shared" si="22"/>
        <v>722.59</v>
      </c>
      <c r="R90" s="62">
        <f t="shared" si="23"/>
        <v>0.86</v>
      </c>
      <c r="S90" s="62">
        <f t="shared" si="7"/>
        <v>0.26</v>
      </c>
      <c r="T90" s="61">
        <f t="shared" si="8"/>
        <v>4788.6499999999996</v>
      </c>
      <c r="U90" s="61">
        <f t="shared" si="24"/>
        <v>718.3</v>
      </c>
      <c r="V90" s="60">
        <v>5032</v>
      </c>
      <c r="W90" s="61">
        <f t="shared" si="25"/>
        <v>1258</v>
      </c>
      <c r="X90" s="24">
        <f t="shared" si="26"/>
        <v>4760.3999999999996</v>
      </c>
      <c r="Y90" s="11">
        <f t="shared" si="27"/>
        <v>25158.87</v>
      </c>
      <c r="Z90" s="58">
        <v>8280860632.3299999</v>
      </c>
      <c r="AA90" s="60">
        <v>120686</v>
      </c>
      <c r="AB90" s="24">
        <f t="shared" si="9"/>
        <v>68614.92</v>
      </c>
      <c r="AC90" s="10">
        <f t="shared" si="10"/>
        <v>0.26749200000000001</v>
      </c>
      <c r="AD90" s="60">
        <v>41841</v>
      </c>
      <c r="AE90" s="10">
        <f t="shared" si="11"/>
        <v>0.30333900000000003</v>
      </c>
      <c r="AF90" s="10">
        <f t="shared" si="58"/>
        <v>0.72175400000000001</v>
      </c>
      <c r="AG90" s="63">
        <f t="shared" si="12"/>
        <v>0.72175400000000001</v>
      </c>
      <c r="AH90" s="64">
        <f t="shared" si="13"/>
        <v>0.06</v>
      </c>
      <c r="AI90" s="65">
        <f t="shared" si="28"/>
        <v>0.78175400000000006</v>
      </c>
      <c r="AJ90" s="60">
        <v>0</v>
      </c>
      <c r="AK90">
        <v>0</v>
      </c>
      <c r="AL90" s="23">
        <f t="shared" si="29"/>
        <v>0</v>
      </c>
      <c r="AM90" s="60">
        <v>0</v>
      </c>
      <c r="AN90">
        <v>0</v>
      </c>
      <c r="AO90" s="23">
        <f t="shared" si="30"/>
        <v>0</v>
      </c>
      <c r="AP90" s="23">
        <f t="shared" si="14"/>
        <v>226674245</v>
      </c>
      <c r="AQ90" s="23">
        <f t="shared" si="31"/>
        <v>226674245</v>
      </c>
      <c r="AR90" s="66">
        <v>200518244</v>
      </c>
      <c r="AS90" s="66">
        <f t="shared" si="59"/>
        <v>226674245</v>
      </c>
      <c r="AT90" s="60">
        <v>224114724</v>
      </c>
      <c r="AU90" s="23">
        <f t="shared" si="60"/>
        <v>2559521</v>
      </c>
      <c r="AV90" s="67" t="str">
        <f t="shared" si="63"/>
        <v>Yes</v>
      </c>
      <c r="AW90" s="66">
        <f t="shared" si="32"/>
        <v>2559521</v>
      </c>
      <c r="AX90" s="68">
        <f t="shared" si="33"/>
        <v>226674245</v>
      </c>
      <c r="AY90" s="69">
        <f t="shared" si="61"/>
        <v>226674245</v>
      </c>
      <c r="AZ90" s="70">
        <f t="shared" si="34"/>
        <v>2559521</v>
      </c>
      <c r="BA90" s="70"/>
      <c r="BB90" s="70">
        <f t="shared" si="35"/>
        <v>15743.178734468896</v>
      </c>
      <c r="BC90" s="23"/>
      <c r="BE90" s="71">
        <f t="shared" si="36"/>
        <v>2559521</v>
      </c>
      <c r="BF90" s="71">
        <f t="shared" si="37"/>
        <v>0</v>
      </c>
      <c r="BG90" s="71">
        <f t="shared" si="100"/>
        <v>0</v>
      </c>
      <c r="BH90" s="71">
        <f t="shared" si="101"/>
        <v>0</v>
      </c>
      <c r="BI90" s="71">
        <f t="shared" si="102"/>
        <v>0</v>
      </c>
      <c r="BJ90" s="71">
        <f t="shared" si="103"/>
        <v>0</v>
      </c>
      <c r="BK90" s="71">
        <f t="shared" si="129"/>
        <v>0</v>
      </c>
      <c r="BL90" s="71">
        <f t="shared" si="129"/>
        <v>0</v>
      </c>
      <c r="BM90" s="71">
        <f t="shared" si="129"/>
        <v>0</v>
      </c>
      <c r="BN90" s="71"/>
      <c r="BP90" s="71">
        <f t="shared" si="42"/>
        <v>2559521</v>
      </c>
      <c r="BQ90" s="71">
        <f t="shared" si="104"/>
        <v>0</v>
      </c>
      <c r="BR90" s="71">
        <f t="shared" si="105"/>
        <v>0</v>
      </c>
      <c r="BS90" s="71">
        <f t="shared" si="106"/>
        <v>0</v>
      </c>
      <c r="BT90" s="71">
        <f t="shared" si="107"/>
        <v>0</v>
      </c>
      <c r="BU90" s="71">
        <f t="shared" si="108"/>
        <v>0</v>
      </c>
      <c r="BV90" s="71">
        <f t="shared" si="130"/>
        <v>0</v>
      </c>
      <c r="BW90" s="71">
        <f t="shared" si="130"/>
        <v>0</v>
      </c>
      <c r="BX90" s="71">
        <f t="shared" si="130"/>
        <v>0</v>
      </c>
      <c r="BZ90" s="71">
        <f t="shared" si="49"/>
        <v>226674245</v>
      </c>
      <c r="CA90" s="71">
        <f t="shared" si="109"/>
        <v>226674245</v>
      </c>
      <c r="CB90" s="71">
        <f t="shared" si="110"/>
        <v>226674245</v>
      </c>
      <c r="CC90" s="71">
        <f t="shared" si="111"/>
        <v>226674245</v>
      </c>
      <c r="CD90" s="71">
        <f t="shared" si="112"/>
        <v>226674245</v>
      </c>
      <c r="CE90" s="71">
        <f t="shared" si="113"/>
        <v>226674245</v>
      </c>
      <c r="CF90" s="71">
        <f t="shared" si="131"/>
        <v>226674245</v>
      </c>
      <c r="CG90" s="71">
        <f t="shared" si="131"/>
        <v>226674245</v>
      </c>
      <c r="CH90" s="71">
        <f t="shared" si="131"/>
        <v>226674245</v>
      </c>
      <c r="CI90" s="71"/>
      <c r="CJ90" s="71">
        <f t="shared" si="56"/>
        <v>226674245</v>
      </c>
      <c r="CK90" s="71">
        <f t="shared" ref="CK90:CR90" si="147">IF(OR($C90=1,$B90=1),MAX(CA90,CJ90,$AR90),CA90)</f>
        <v>226674245</v>
      </c>
      <c r="CL90" s="71">
        <f t="shared" si="147"/>
        <v>226674245</v>
      </c>
      <c r="CM90" s="71">
        <f t="shared" si="147"/>
        <v>226674245</v>
      </c>
      <c r="CN90" s="71">
        <f t="shared" si="147"/>
        <v>226674245</v>
      </c>
      <c r="CO90" s="71">
        <f t="shared" si="147"/>
        <v>226674245</v>
      </c>
      <c r="CP90" s="71">
        <f t="shared" si="147"/>
        <v>226674245</v>
      </c>
      <c r="CQ90" s="71">
        <f t="shared" si="147"/>
        <v>226674245</v>
      </c>
      <c r="CR90" s="71">
        <f t="shared" si="147"/>
        <v>226674245</v>
      </c>
    </row>
    <row r="91" spans="1:96" x14ac:dyDescent="0.2">
      <c r="A91" s="6" t="s">
        <v>173</v>
      </c>
      <c r="B91" s="6"/>
      <c r="C91" s="37"/>
      <c r="D91" s="37"/>
      <c r="E91" s="37"/>
      <c r="F91" s="2">
        <v>6</v>
      </c>
      <c r="G91">
        <v>0</v>
      </c>
      <c r="H91" s="6">
        <v>65</v>
      </c>
      <c r="I91" s="2" t="s">
        <v>242</v>
      </c>
      <c r="J91" s="57"/>
      <c r="K91" s="58">
        <v>183.63</v>
      </c>
      <c r="L91" s="59"/>
      <c r="M91" s="60">
        <v>31</v>
      </c>
      <c r="N91" s="61">
        <f t="shared" si="19"/>
        <v>9.3000000000000007</v>
      </c>
      <c r="O91" s="61">
        <f t="shared" si="20"/>
        <v>110.18</v>
      </c>
      <c r="P91" s="61">
        <f t="shared" si="21"/>
        <v>0</v>
      </c>
      <c r="Q91" s="61">
        <f t="shared" si="22"/>
        <v>0</v>
      </c>
      <c r="R91" s="62">
        <f t="shared" si="23"/>
        <v>0.17</v>
      </c>
      <c r="S91" s="62">
        <f t="shared" ref="S91:S154" si="148">IF(R91&gt;0.6,+R91-0.6,0)</f>
        <v>0</v>
      </c>
      <c r="T91" s="61">
        <f t="shared" ref="T91:T154" si="149">ROUND(S91*K91,2)</f>
        <v>0</v>
      </c>
      <c r="U91" s="61">
        <f t="shared" si="24"/>
        <v>0</v>
      </c>
      <c r="V91" s="60">
        <v>0</v>
      </c>
      <c r="W91" s="61">
        <f t="shared" si="25"/>
        <v>0</v>
      </c>
      <c r="X91" s="24">
        <f t="shared" si="26"/>
        <v>9.3000000000000007</v>
      </c>
      <c r="Y91" s="11">
        <f t="shared" si="27"/>
        <v>192.93</v>
      </c>
      <c r="Z91" s="58">
        <v>378575291.32999998</v>
      </c>
      <c r="AA91" s="60">
        <v>1908</v>
      </c>
      <c r="AB91" s="24">
        <f t="shared" ref="AB91:AB154" si="150">ROUND(Z91/AA91,2)</f>
        <v>198414.72</v>
      </c>
      <c r="AC91" s="10">
        <f t="shared" ref="AC91:AC154" si="151">(ROUND(AB91/$AC$21,6))</f>
        <v>0.77351000000000003</v>
      </c>
      <c r="AD91" s="60">
        <v>111429</v>
      </c>
      <c r="AE91" s="10">
        <f t="shared" ref="AE91:AE154" si="152">(ROUND(AD91/$AE$21,6))</f>
        <v>0.80783799999999995</v>
      </c>
      <c r="AF91" s="10">
        <f t="shared" si="58"/>
        <v>0.216192</v>
      </c>
      <c r="AG91" s="63">
        <f t="shared" ref="AG91:AG154" si="153">IF(OR(B91=1,C91=1),MAX($L$7,AF91),MAX($L$6,AF91))</f>
        <v>0.216192</v>
      </c>
      <c r="AH91" s="64">
        <f t="shared" ref="AH91:AH154" si="154">IF(G91&gt;=1,IF(G91&lt;=5,0.06,IF(G91&lt;=10,0.05,IF(G91&lt;=15,0.04,IF(G91&lt;=19,0.03,0)))),0)</f>
        <v>0</v>
      </c>
      <c r="AI91" s="65">
        <f t="shared" si="28"/>
        <v>0.216192</v>
      </c>
      <c r="AJ91" s="60">
        <v>0</v>
      </c>
      <c r="AK91">
        <v>0</v>
      </c>
      <c r="AL91" s="23">
        <f t="shared" si="29"/>
        <v>0</v>
      </c>
      <c r="AM91" s="60">
        <v>1</v>
      </c>
      <c r="AN91">
        <v>6</v>
      </c>
      <c r="AO91" s="23">
        <f t="shared" si="30"/>
        <v>600</v>
      </c>
      <c r="AP91" s="23">
        <f t="shared" ref="AP91:AP154" si="155">ROUND(Y91*AI91*$AP$21,0)</f>
        <v>480707</v>
      </c>
      <c r="AQ91" s="23">
        <f t="shared" si="31"/>
        <v>481307</v>
      </c>
      <c r="AR91" s="66">
        <v>1327652</v>
      </c>
      <c r="AS91" s="66">
        <f t="shared" si="59"/>
        <v>481307</v>
      </c>
      <c r="AT91" s="60">
        <v>1071722</v>
      </c>
      <c r="AU91" s="23">
        <f t="shared" si="60"/>
        <v>590415</v>
      </c>
      <c r="AV91" s="67" t="str">
        <f t="shared" si="63"/>
        <v>No</v>
      </c>
      <c r="AW91" s="66">
        <f t="shared" si="32"/>
        <v>0</v>
      </c>
      <c r="AX91" s="68">
        <f t="shared" si="33"/>
        <v>1071722</v>
      </c>
      <c r="AY91" s="69">
        <f t="shared" si="61"/>
        <v>1071722</v>
      </c>
      <c r="AZ91" s="70">
        <f t="shared" si="34"/>
        <v>0</v>
      </c>
      <c r="BA91" s="70"/>
      <c r="BB91" s="70">
        <f t="shared" si="35"/>
        <v>12108.687305995752</v>
      </c>
      <c r="BC91" s="23"/>
      <c r="BE91" s="71">
        <f t="shared" si="36"/>
        <v>-590415</v>
      </c>
      <c r="BF91" s="71">
        <f t="shared" si="37"/>
        <v>-590415</v>
      </c>
      <c r="BG91" s="71">
        <f t="shared" si="100"/>
        <v>-590415</v>
      </c>
      <c r="BH91" s="71">
        <f t="shared" si="101"/>
        <v>-506044.69649999996</v>
      </c>
      <c r="BI91" s="71">
        <f t="shared" si="102"/>
        <v>-421687.04559344996</v>
      </c>
      <c r="BJ91" s="71">
        <f t="shared" si="103"/>
        <v>-337349.63647476002</v>
      </c>
      <c r="BK91" s="71">
        <f t="shared" ref="BK91:BM106" si="156">$AQ91-CO91</f>
        <v>-253012.22735606995</v>
      </c>
      <c r="BL91" s="71">
        <f t="shared" si="156"/>
        <v>-168683.2519782919</v>
      </c>
      <c r="BM91" s="71">
        <f t="shared" si="156"/>
        <v>-84341.625989145949</v>
      </c>
      <c r="BN91" s="71"/>
      <c r="BP91" s="71">
        <f t="shared" si="42"/>
        <v>0</v>
      </c>
      <c r="BQ91" s="71">
        <f t="shared" si="104"/>
        <v>0</v>
      </c>
      <c r="BR91" s="71">
        <f t="shared" si="105"/>
        <v>-84370.303499999995</v>
      </c>
      <c r="BS91" s="71">
        <f t="shared" si="106"/>
        <v>-84357.650906549985</v>
      </c>
      <c r="BT91" s="71">
        <f t="shared" si="107"/>
        <v>-84337.409118690004</v>
      </c>
      <c r="BU91" s="71">
        <f t="shared" si="108"/>
        <v>-84337.409118690004</v>
      </c>
      <c r="BV91" s="71">
        <f t="shared" ref="BV91:BX106" si="157">BK91*BV$16</f>
        <v>-84328.975377778115</v>
      </c>
      <c r="BW91" s="71">
        <f t="shared" si="157"/>
        <v>-84341.625989145949</v>
      </c>
      <c r="BX91" s="71">
        <f t="shared" si="157"/>
        <v>-84341.625989145949</v>
      </c>
      <c r="BZ91" s="71">
        <f t="shared" si="49"/>
        <v>1071722</v>
      </c>
      <c r="CA91" s="71">
        <f t="shared" si="109"/>
        <v>1071722</v>
      </c>
      <c r="CB91" s="71">
        <f t="shared" si="110"/>
        <v>987351.69649999996</v>
      </c>
      <c r="CC91" s="71">
        <f t="shared" si="111"/>
        <v>902994.04559344996</v>
      </c>
      <c r="CD91" s="71">
        <f t="shared" si="112"/>
        <v>818656.63647476002</v>
      </c>
      <c r="CE91" s="71">
        <f t="shared" si="113"/>
        <v>734319.22735606995</v>
      </c>
      <c r="CF91" s="71">
        <f t="shared" ref="CF91:CH106" si="158">CO91+BV91</f>
        <v>649990.2519782919</v>
      </c>
      <c r="CG91" s="71">
        <f t="shared" si="158"/>
        <v>565648.62598914595</v>
      </c>
      <c r="CH91" s="71">
        <f t="shared" si="158"/>
        <v>481307</v>
      </c>
      <c r="CI91" s="71"/>
      <c r="CJ91" s="71">
        <f t="shared" si="56"/>
        <v>1071722</v>
      </c>
      <c r="CK91" s="71">
        <f t="shared" ref="CK91:CR91" si="159">IF(OR($C91=1,$B91=1),MAX(CA91,CJ91,$AR91),CA91)</f>
        <v>1071722</v>
      </c>
      <c r="CL91" s="71">
        <f t="shared" si="159"/>
        <v>987351.69649999996</v>
      </c>
      <c r="CM91" s="71">
        <f t="shared" si="159"/>
        <v>902994.04559344996</v>
      </c>
      <c r="CN91" s="71">
        <f t="shared" si="159"/>
        <v>818656.63647476002</v>
      </c>
      <c r="CO91" s="71">
        <f t="shared" si="159"/>
        <v>734319.22735606995</v>
      </c>
      <c r="CP91" s="71">
        <f t="shared" si="159"/>
        <v>649990.2519782919</v>
      </c>
      <c r="CQ91" s="71">
        <f t="shared" si="159"/>
        <v>565648.62598914595</v>
      </c>
      <c r="CR91" s="71">
        <f t="shared" si="159"/>
        <v>481307</v>
      </c>
    </row>
    <row r="92" spans="1:96" x14ac:dyDescent="0.2">
      <c r="A92" s="6" t="s">
        <v>169</v>
      </c>
      <c r="B92" s="6"/>
      <c r="C92" s="37"/>
      <c r="D92" s="37"/>
      <c r="E92" s="37"/>
      <c r="F92" s="2">
        <v>5</v>
      </c>
      <c r="G92">
        <v>0</v>
      </c>
      <c r="H92" s="6">
        <v>66</v>
      </c>
      <c r="I92" s="2" t="s">
        <v>243</v>
      </c>
      <c r="J92" s="57"/>
      <c r="K92" s="58">
        <v>701.64</v>
      </c>
      <c r="L92" s="59"/>
      <c r="M92" s="60">
        <v>160</v>
      </c>
      <c r="N92" s="61">
        <f t="shared" ref="N92:N155" si="160">ROUND(M92*0.3,2)</f>
        <v>48</v>
      </c>
      <c r="O92" s="61">
        <f t="shared" ref="O92:O155" si="161">ROUND(K92*0.6,2)</f>
        <v>420.98</v>
      </c>
      <c r="P92" s="61">
        <f t="shared" ref="P92:P155" si="162">MAX(M92-O92,0)</f>
        <v>0</v>
      </c>
      <c r="Q92" s="61">
        <f t="shared" ref="Q92:Q155" si="163">ROUND(P92*0.15,2)</f>
        <v>0</v>
      </c>
      <c r="R92" s="62">
        <f t="shared" ref="R92:R155" si="164">ROUND(M92/K92,2)</f>
        <v>0.23</v>
      </c>
      <c r="S92" s="62">
        <f t="shared" si="148"/>
        <v>0</v>
      </c>
      <c r="T92" s="61">
        <f t="shared" si="149"/>
        <v>0</v>
      </c>
      <c r="U92" s="61">
        <f t="shared" ref="U92:U155" si="165">ROUND(T92*0.15,2)</f>
        <v>0</v>
      </c>
      <c r="V92" s="60">
        <v>6</v>
      </c>
      <c r="W92" s="61">
        <f t="shared" ref="W92:W155" si="166">ROUND(V92*0.25,2)</f>
        <v>1.5</v>
      </c>
      <c r="X92" s="24">
        <f t="shared" ref="X92:X155" si="167">ROUND(M92*$X$2,2)</f>
        <v>48</v>
      </c>
      <c r="Y92" s="11">
        <f t="shared" ref="Y92:Y155" si="168">+K92+N92+Q92+W92</f>
        <v>751.14</v>
      </c>
      <c r="Z92" s="58">
        <v>1120132814.3299999</v>
      </c>
      <c r="AA92" s="60">
        <v>5562</v>
      </c>
      <c r="AB92" s="24">
        <f t="shared" si="150"/>
        <v>201390.29</v>
      </c>
      <c r="AC92" s="10">
        <f t="shared" si="151"/>
        <v>0.78510999999999997</v>
      </c>
      <c r="AD92" s="60">
        <v>102078</v>
      </c>
      <c r="AE92" s="10">
        <f t="shared" si="152"/>
        <v>0.74004499999999995</v>
      </c>
      <c r="AF92" s="10">
        <f t="shared" si="58"/>
        <v>0.22841</v>
      </c>
      <c r="AG92" s="63">
        <f t="shared" si="153"/>
        <v>0.22841</v>
      </c>
      <c r="AH92" s="64">
        <f t="shared" si="154"/>
        <v>0</v>
      </c>
      <c r="AI92" s="65">
        <f t="shared" ref="AI92:AI155" si="169">+AH92+AG92</f>
        <v>0.22841</v>
      </c>
      <c r="AJ92" s="60">
        <v>702</v>
      </c>
      <c r="AK92">
        <v>13</v>
      </c>
      <c r="AL92" s="23">
        <f t="shared" ref="AL92:AL155" si="170">ROUND(AJ92*AK92*100,0)</f>
        <v>912600</v>
      </c>
      <c r="AM92" s="60">
        <v>0</v>
      </c>
      <c r="AN92">
        <v>0</v>
      </c>
      <c r="AO92" s="23">
        <f t="shared" ref="AO92:AO155" si="171">ROUND(AM92*AN92*100,0)</f>
        <v>0</v>
      </c>
      <c r="AP92" s="23">
        <f t="shared" si="155"/>
        <v>1977320</v>
      </c>
      <c r="AQ92" s="23">
        <f t="shared" ref="AQ92:AQ155" si="172">SUM(AL92+AO92+AP92)</f>
        <v>2889920</v>
      </c>
      <c r="AR92" s="66">
        <v>2708774</v>
      </c>
      <c r="AS92" s="66">
        <f t="shared" si="59"/>
        <v>2889920</v>
      </c>
      <c r="AT92" s="60">
        <v>2506509</v>
      </c>
      <c r="AU92" s="23">
        <f t="shared" si="60"/>
        <v>383411</v>
      </c>
      <c r="AV92" s="67" t="str">
        <f t="shared" si="63"/>
        <v>Yes</v>
      </c>
      <c r="AW92" s="66">
        <f t="shared" ref="AW92:AW155" si="173">IF(AV92="Yes",+AU92*$L$9,+AU92*$L$10)</f>
        <v>383411</v>
      </c>
      <c r="AX92" s="68">
        <f t="shared" ref="AX92:AX155" si="174">IF(AV92="Yes",AT92+AW92,AT92- AW92)</f>
        <v>2889920</v>
      </c>
      <c r="AY92" s="69">
        <f t="shared" si="61"/>
        <v>2889920</v>
      </c>
      <c r="AZ92" s="70">
        <f t="shared" ref="AZ92:AZ155" si="175">AY92-AT92</f>
        <v>383411</v>
      </c>
      <c r="BA92" s="70"/>
      <c r="BB92" s="70">
        <f t="shared" ref="BB92:BB155" si="176">$L$8*Y92/K92</f>
        <v>12338.077219086712</v>
      </c>
      <c r="BC92" s="23"/>
      <c r="BE92" s="71">
        <f t="shared" ref="BE92:BE155" si="177">AQ92-AT92</f>
        <v>383411</v>
      </c>
      <c r="BF92" s="71">
        <f t="shared" ref="BF92:BF155" si="178">AQ92-CJ92</f>
        <v>0</v>
      </c>
      <c r="BG92" s="71">
        <f t="shared" ref="BG92:BG123" si="179">$AQ92-CK92</f>
        <v>0</v>
      </c>
      <c r="BH92" s="71">
        <f t="shared" ref="BH92:BH123" si="180">$AQ92-CL92</f>
        <v>0</v>
      </c>
      <c r="BI92" s="71">
        <f t="shared" ref="BI92:BI123" si="181">$AQ92-CM92</f>
        <v>0</v>
      </c>
      <c r="BJ92" s="71">
        <f t="shared" ref="BJ92:BJ123" si="182">$AQ92-CN92</f>
        <v>0</v>
      </c>
      <c r="BK92" s="71">
        <f t="shared" si="156"/>
        <v>0</v>
      </c>
      <c r="BL92" s="71">
        <f t="shared" si="156"/>
        <v>0</v>
      </c>
      <c r="BM92" s="71">
        <f t="shared" si="156"/>
        <v>0</v>
      </c>
      <c r="BN92" s="71"/>
      <c r="BP92" s="71">
        <f t="shared" ref="BP92:BP155" si="183">IF($AV92="Yes",$BE92*BP$15,$BE92*BP$16)</f>
        <v>383411</v>
      </c>
      <c r="BQ92" s="71">
        <f t="shared" ref="BQ92:BQ123" si="184">BF92*BQ$16</f>
        <v>0</v>
      </c>
      <c r="BR92" s="71">
        <f t="shared" ref="BR92:BR123" si="185">BG92*BR$16</f>
        <v>0</v>
      </c>
      <c r="BS92" s="71">
        <f t="shared" ref="BS92:BS123" si="186">BH92*BS$16</f>
        <v>0</v>
      </c>
      <c r="BT92" s="71">
        <f t="shared" ref="BT92:BT123" si="187">BI92*BT$16</f>
        <v>0</v>
      </c>
      <c r="BU92" s="71">
        <f t="shared" ref="BU92:BU123" si="188">BJ92*BU$16</f>
        <v>0</v>
      </c>
      <c r="BV92" s="71">
        <f t="shared" si="157"/>
        <v>0</v>
      </c>
      <c r="BW92" s="71">
        <f t="shared" si="157"/>
        <v>0</v>
      </c>
      <c r="BX92" s="71">
        <f t="shared" si="157"/>
        <v>0</v>
      </c>
      <c r="BZ92" s="71">
        <f t="shared" ref="BZ92:BZ155" si="189">BP92+AT92</f>
        <v>2889920</v>
      </c>
      <c r="CA92" s="71">
        <f t="shared" ref="CA92:CA123" si="190">CJ92+BQ92</f>
        <v>2889920</v>
      </c>
      <c r="CB92" s="71">
        <f t="shared" ref="CB92:CB123" si="191">CK92+BR92</f>
        <v>2889920</v>
      </c>
      <c r="CC92" s="71">
        <f t="shared" ref="CC92:CC123" si="192">CL92+BS92</f>
        <v>2889920</v>
      </c>
      <c r="CD92" s="71">
        <f t="shared" ref="CD92:CD123" si="193">CM92+BT92</f>
        <v>2889920</v>
      </c>
      <c r="CE92" s="71">
        <f t="shared" ref="CE92:CE123" si="194">CN92+BU92</f>
        <v>2889920</v>
      </c>
      <c r="CF92" s="71">
        <f t="shared" si="158"/>
        <v>2889920</v>
      </c>
      <c r="CG92" s="71">
        <f t="shared" si="158"/>
        <v>2889920</v>
      </c>
      <c r="CH92" s="71">
        <f t="shared" si="158"/>
        <v>2889920</v>
      </c>
      <c r="CI92" s="71"/>
      <c r="CJ92" s="71">
        <f t="shared" ref="CJ92:CJ155" si="195">IF(OR(C92=1,B92=1),MAX(BZ92,AT92,AR92),BZ92)</f>
        <v>2889920</v>
      </c>
      <c r="CK92" s="71">
        <f t="shared" ref="CK92:CR92" si="196">IF(OR($C92=1,$B92=1),MAX(CA92,CJ92,$AR92),CA92)</f>
        <v>2889920</v>
      </c>
      <c r="CL92" s="71">
        <f t="shared" si="196"/>
        <v>2889920</v>
      </c>
      <c r="CM92" s="71">
        <f t="shared" si="196"/>
        <v>2889920</v>
      </c>
      <c r="CN92" s="71">
        <f t="shared" si="196"/>
        <v>2889920</v>
      </c>
      <c r="CO92" s="71">
        <f t="shared" si="196"/>
        <v>2889920</v>
      </c>
      <c r="CP92" s="71">
        <f t="shared" si="196"/>
        <v>2889920</v>
      </c>
      <c r="CQ92" s="71">
        <f t="shared" si="196"/>
        <v>2889920</v>
      </c>
      <c r="CR92" s="71">
        <f t="shared" si="196"/>
        <v>2889920</v>
      </c>
    </row>
    <row r="93" spans="1:96" x14ac:dyDescent="0.2">
      <c r="A93" s="6" t="s">
        <v>169</v>
      </c>
      <c r="B93" s="6"/>
      <c r="C93" s="37"/>
      <c r="D93" s="37"/>
      <c r="E93" s="37"/>
      <c r="F93" s="2">
        <v>4</v>
      </c>
      <c r="G93">
        <v>0</v>
      </c>
      <c r="H93" s="6">
        <v>67</v>
      </c>
      <c r="I93" s="2" t="s">
        <v>244</v>
      </c>
      <c r="J93" s="57"/>
      <c r="K93" s="58">
        <v>1209.29</v>
      </c>
      <c r="L93" s="59"/>
      <c r="M93" s="60">
        <v>222</v>
      </c>
      <c r="N93" s="61">
        <f t="shared" si="160"/>
        <v>66.599999999999994</v>
      </c>
      <c r="O93" s="61">
        <f t="shared" si="161"/>
        <v>725.57</v>
      </c>
      <c r="P93" s="61">
        <f t="shared" si="162"/>
        <v>0</v>
      </c>
      <c r="Q93" s="61">
        <f t="shared" si="163"/>
        <v>0</v>
      </c>
      <c r="R93" s="62">
        <f t="shared" si="164"/>
        <v>0.18</v>
      </c>
      <c r="S93" s="62">
        <f t="shared" si="148"/>
        <v>0</v>
      </c>
      <c r="T93" s="61">
        <f t="shared" si="149"/>
        <v>0</v>
      </c>
      <c r="U93" s="61">
        <f t="shared" si="165"/>
        <v>0</v>
      </c>
      <c r="V93" s="60">
        <v>2</v>
      </c>
      <c r="W93" s="61">
        <f t="shared" si="166"/>
        <v>0.5</v>
      </c>
      <c r="X93" s="24">
        <f t="shared" si="167"/>
        <v>66.599999999999994</v>
      </c>
      <c r="Y93" s="11">
        <f t="shared" si="168"/>
        <v>1276.3899999999999</v>
      </c>
      <c r="Z93" s="58">
        <v>1480350372.6700001</v>
      </c>
      <c r="AA93" s="60">
        <v>9121</v>
      </c>
      <c r="AB93" s="24">
        <f t="shared" si="150"/>
        <v>162301.32</v>
      </c>
      <c r="AC93" s="10">
        <f t="shared" si="151"/>
        <v>0.63272399999999995</v>
      </c>
      <c r="AD93" s="60">
        <v>136397</v>
      </c>
      <c r="AE93" s="10">
        <f t="shared" si="152"/>
        <v>0.98885100000000004</v>
      </c>
      <c r="AF93" s="10">
        <f t="shared" ref="AF93:AF156" si="197">ROUND(1-((AC93*$L$4)+(AE93*$L$5)),6)</f>
        <v>0.260438</v>
      </c>
      <c r="AG93" s="63">
        <f t="shared" si="153"/>
        <v>0.260438</v>
      </c>
      <c r="AH93" s="64">
        <f t="shared" si="154"/>
        <v>0</v>
      </c>
      <c r="AI93" s="65">
        <f t="shared" si="169"/>
        <v>0.260438</v>
      </c>
      <c r="AJ93" s="60">
        <v>583</v>
      </c>
      <c r="AK93">
        <v>6</v>
      </c>
      <c r="AL93" s="23">
        <f t="shared" si="170"/>
        <v>349800</v>
      </c>
      <c r="AM93" s="60">
        <v>0</v>
      </c>
      <c r="AN93">
        <v>0</v>
      </c>
      <c r="AO93" s="23">
        <f t="shared" si="171"/>
        <v>0</v>
      </c>
      <c r="AP93" s="23">
        <f t="shared" si="155"/>
        <v>3831146</v>
      </c>
      <c r="AQ93" s="23">
        <f t="shared" si="172"/>
        <v>4180946</v>
      </c>
      <c r="AR93" s="66">
        <v>6875123</v>
      </c>
      <c r="AS93" s="66">
        <f t="shared" ref="AS93:AS156" si="198">IF(C93=1, MAX(AR93, AQ93, AT93), AQ93)</f>
        <v>4180946</v>
      </c>
      <c r="AT93" s="60">
        <v>5997693</v>
      </c>
      <c r="AU93" s="23">
        <f t="shared" ref="AU93:AU156" si="199">ABS(AQ93-AT93)</f>
        <v>1816747</v>
      </c>
      <c r="AV93" s="67" t="str">
        <f t="shared" si="63"/>
        <v>No</v>
      </c>
      <c r="AW93" s="66">
        <f t="shared" si="173"/>
        <v>0</v>
      </c>
      <c r="AX93" s="68">
        <f t="shared" si="174"/>
        <v>5997693</v>
      </c>
      <c r="AY93" s="69">
        <f t="shared" ref="AY93:AY156" si="200">IF(C93=1,MAX(AX93,AR93,AT93),AX93)</f>
        <v>5997693</v>
      </c>
      <c r="AZ93" s="70">
        <f t="shared" si="175"/>
        <v>0</v>
      </c>
      <c r="BA93" s="70"/>
      <c r="BB93" s="70">
        <f t="shared" si="176"/>
        <v>12164.488873636596</v>
      </c>
      <c r="BC93" s="23"/>
      <c r="BE93" s="71">
        <f t="shared" si="177"/>
        <v>-1816747</v>
      </c>
      <c r="BF93" s="71">
        <f t="shared" si="178"/>
        <v>-1816747</v>
      </c>
      <c r="BG93" s="71">
        <f t="shared" si="179"/>
        <v>-1816747</v>
      </c>
      <c r="BH93" s="71">
        <f t="shared" si="180"/>
        <v>-1557133.8536999999</v>
      </c>
      <c r="BI93" s="71">
        <f t="shared" si="181"/>
        <v>-1297559.6402882095</v>
      </c>
      <c r="BJ93" s="71">
        <f t="shared" si="182"/>
        <v>-1038047.7122305678</v>
      </c>
      <c r="BK93" s="71">
        <f t="shared" si="156"/>
        <v>-778535.7841729261</v>
      </c>
      <c r="BL93" s="71">
        <f t="shared" si="156"/>
        <v>-519049.80730808992</v>
      </c>
      <c r="BM93" s="71">
        <f t="shared" si="156"/>
        <v>-259524.90365404449</v>
      </c>
      <c r="BN93" s="71"/>
      <c r="BP93" s="71">
        <f t="shared" si="183"/>
        <v>0</v>
      </c>
      <c r="BQ93" s="71">
        <f t="shared" si="184"/>
        <v>0</v>
      </c>
      <c r="BR93" s="71">
        <f t="shared" si="185"/>
        <v>-259613.14629999999</v>
      </c>
      <c r="BS93" s="71">
        <f t="shared" si="186"/>
        <v>-259574.21341178997</v>
      </c>
      <c r="BT93" s="71">
        <f t="shared" si="187"/>
        <v>-259511.92805764193</v>
      </c>
      <c r="BU93" s="71">
        <f t="shared" si="188"/>
        <v>-259511.92805764196</v>
      </c>
      <c r="BV93" s="71">
        <f t="shared" si="157"/>
        <v>-259485.97686483627</v>
      </c>
      <c r="BW93" s="71">
        <f t="shared" si="157"/>
        <v>-259524.90365404496</v>
      </c>
      <c r="BX93" s="71">
        <f t="shared" si="157"/>
        <v>-259524.90365404449</v>
      </c>
      <c r="BZ93" s="71">
        <f t="shared" si="189"/>
        <v>5997693</v>
      </c>
      <c r="CA93" s="71">
        <f t="shared" si="190"/>
        <v>5997693</v>
      </c>
      <c r="CB93" s="71">
        <f t="shared" si="191"/>
        <v>5738079.8536999999</v>
      </c>
      <c r="CC93" s="71">
        <f t="shared" si="192"/>
        <v>5478505.6402882095</v>
      </c>
      <c r="CD93" s="71">
        <f t="shared" si="193"/>
        <v>5218993.7122305678</v>
      </c>
      <c r="CE93" s="71">
        <f t="shared" si="194"/>
        <v>4959481.7841729261</v>
      </c>
      <c r="CF93" s="71">
        <f t="shared" si="158"/>
        <v>4699995.8073080899</v>
      </c>
      <c r="CG93" s="71">
        <f t="shared" si="158"/>
        <v>4440470.9036540445</v>
      </c>
      <c r="CH93" s="71">
        <f t="shared" si="158"/>
        <v>4180946</v>
      </c>
      <c r="CI93" s="71"/>
      <c r="CJ93" s="71">
        <f t="shared" si="195"/>
        <v>5997693</v>
      </c>
      <c r="CK93" s="71">
        <f t="shared" ref="CK93:CR93" si="201">IF(OR($C93=1,$B93=1),MAX(CA93,CJ93,$AR93),CA93)</f>
        <v>5997693</v>
      </c>
      <c r="CL93" s="71">
        <f t="shared" si="201"/>
        <v>5738079.8536999999</v>
      </c>
      <c r="CM93" s="71">
        <f t="shared" si="201"/>
        <v>5478505.6402882095</v>
      </c>
      <c r="CN93" s="71">
        <f t="shared" si="201"/>
        <v>5218993.7122305678</v>
      </c>
      <c r="CO93" s="71">
        <f t="shared" si="201"/>
        <v>4959481.7841729261</v>
      </c>
      <c r="CP93" s="71">
        <f t="shared" si="201"/>
        <v>4699995.8073080899</v>
      </c>
      <c r="CQ93" s="71">
        <f t="shared" si="201"/>
        <v>4440470.9036540445</v>
      </c>
      <c r="CR93" s="71">
        <f t="shared" si="201"/>
        <v>4180946</v>
      </c>
    </row>
    <row r="94" spans="1:96" x14ac:dyDescent="0.2">
      <c r="A94" s="6" t="s">
        <v>173</v>
      </c>
      <c r="B94" s="6"/>
      <c r="C94" s="37"/>
      <c r="D94" s="37"/>
      <c r="E94" s="37"/>
      <c r="F94" s="2">
        <v>2</v>
      </c>
      <c r="G94">
        <v>0</v>
      </c>
      <c r="H94" s="6">
        <v>68</v>
      </c>
      <c r="I94" s="2" t="s">
        <v>245</v>
      </c>
      <c r="J94" s="57"/>
      <c r="K94" s="58">
        <v>191.95</v>
      </c>
      <c r="L94" s="59"/>
      <c r="M94" s="60">
        <v>57</v>
      </c>
      <c r="N94" s="61">
        <f t="shared" si="160"/>
        <v>17.100000000000001</v>
      </c>
      <c r="O94" s="61">
        <f t="shared" si="161"/>
        <v>115.17</v>
      </c>
      <c r="P94" s="61">
        <f t="shared" si="162"/>
        <v>0</v>
      </c>
      <c r="Q94" s="61">
        <f t="shared" si="163"/>
        <v>0</v>
      </c>
      <c r="R94" s="62">
        <f t="shared" si="164"/>
        <v>0.3</v>
      </c>
      <c r="S94" s="62">
        <f t="shared" si="148"/>
        <v>0</v>
      </c>
      <c r="T94" s="61">
        <f t="shared" si="149"/>
        <v>0</v>
      </c>
      <c r="U94" s="61">
        <f t="shared" si="165"/>
        <v>0</v>
      </c>
      <c r="V94" s="60">
        <v>2</v>
      </c>
      <c r="W94" s="61">
        <f t="shared" si="166"/>
        <v>0.5</v>
      </c>
      <c r="X94" s="24">
        <f t="shared" si="167"/>
        <v>17.100000000000001</v>
      </c>
      <c r="Y94" s="11">
        <f t="shared" si="168"/>
        <v>209.54999999999998</v>
      </c>
      <c r="Z94" s="58">
        <v>1160248949.3299999</v>
      </c>
      <c r="AA94" s="60">
        <v>3051</v>
      </c>
      <c r="AB94" s="24">
        <f t="shared" si="150"/>
        <v>380284.81</v>
      </c>
      <c r="AC94" s="10">
        <f t="shared" si="151"/>
        <v>1.4825219999999999</v>
      </c>
      <c r="AD94" s="60">
        <v>93281</v>
      </c>
      <c r="AE94" s="10">
        <f t="shared" si="152"/>
        <v>0.67626799999999998</v>
      </c>
      <c r="AF94" s="10">
        <f t="shared" si="197"/>
        <v>-0.240646</v>
      </c>
      <c r="AG94" s="63">
        <f t="shared" si="153"/>
        <v>0.01</v>
      </c>
      <c r="AH94" s="64">
        <f t="shared" si="154"/>
        <v>0</v>
      </c>
      <c r="AI94" s="65">
        <f t="shared" si="169"/>
        <v>0.01</v>
      </c>
      <c r="AJ94" s="60">
        <v>44</v>
      </c>
      <c r="AK94">
        <v>4</v>
      </c>
      <c r="AL94" s="23">
        <f t="shared" si="170"/>
        <v>17600</v>
      </c>
      <c r="AM94" s="60">
        <v>0</v>
      </c>
      <c r="AN94">
        <v>0</v>
      </c>
      <c r="AO94" s="23">
        <f t="shared" si="171"/>
        <v>0</v>
      </c>
      <c r="AP94" s="23">
        <f t="shared" si="155"/>
        <v>24151</v>
      </c>
      <c r="AQ94" s="23">
        <f t="shared" si="172"/>
        <v>41751</v>
      </c>
      <c r="AR94" s="66">
        <v>25634</v>
      </c>
      <c r="AS94" s="66">
        <f t="shared" si="198"/>
        <v>41751</v>
      </c>
      <c r="AT94" s="60">
        <v>38093</v>
      </c>
      <c r="AU94" s="23">
        <f t="shared" si="199"/>
        <v>3658</v>
      </c>
      <c r="AV94" s="67" t="str">
        <f t="shared" ref="AV94:AV157" si="202">IF(AQ94&gt;AT94,"Yes","No")</f>
        <v>Yes</v>
      </c>
      <c r="AW94" s="66">
        <f t="shared" si="173"/>
        <v>3658</v>
      </c>
      <c r="AX94" s="68">
        <f t="shared" si="174"/>
        <v>41751</v>
      </c>
      <c r="AY94" s="69">
        <f t="shared" si="200"/>
        <v>41751</v>
      </c>
      <c r="AZ94" s="70">
        <f t="shared" si="175"/>
        <v>3658</v>
      </c>
      <c r="BA94" s="70"/>
      <c r="BB94" s="70">
        <f t="shared" si="176"/>
        <v>12581.733524355303</v>
      </c>
      <c r="BC94" s="23"/>
      <c r="BE94" s="71">
        <f t="shared" si="177"/>
        <v>3658</v>
      </c>
      <c r="BF94" s="71">
        <f t="shared" si="178"/>
        <v>0</v>
      </c>
      <c r="BG94" s="71">
        <f t="shared" si="179"/>
        <v>0</v>
      </c>
      <c r="BH94" s="71">
        <f t="shared" si="180"/>
        <v>0</v>
      </c>
      <c r="BI94" s="71">
        <f t="shared" si="181"/>
        <v>0</v>
      </c>
      <c r="BJ94" s="71">
        <f t="shared" si="182"/>
        <v>0</v>
      </c>
      <c r="BK94" s="71">
        <f t="shared" si="156"/>
        <v>0</v>
      </c>
      <c r="BL94" s="71">
        <f t="shared" si="156"/>
        <v>0</v>
      </c>
      <c r="BM94" s="71">
        <f t="shared" si="156"/>
        <v>0</v>
      </c>
      <c r="BN94" s="71"/>
      <c r="BP94" s="71">
        <f t="shared" si="183"/>
        <v>3658</v>
      </c>
      <c r="BQ94" s="71">
        <f t="shared" si="184"/>
        <v>0</v>
      </c>
      <c r="BR94" s="71">
        <f t="shared" si="185"/>
        <v>0</v>
      </c>
      <c r="BS94" s="71">
        <f t="shared" si="186"/>
        <v>0</v>
      </c>
      <c r="BT94" s="71">
        <f t="shared" si="187"/>
        <v>0</v>
      </c>
      <c r="BU94" s="71">
        <f t="shared" si="188"/>
        <v>0</v>
      </c>
      <c r="BV94" s="71">
        <f t="shared" si="157"/>
        <v>0</v>
      </c>
      <c r="BW94" s="71">
        <f t="shared" si="157"/>
        <v>0</v>
      </c>
      <c r="BX94" s="71">
        <f t="shared" si="157"/>
        <v>0</v>
      </c>
      <c r="BZ94" s="71">
        <f t="shared" si="189"/>
        <v>41751</v>
      </c>
      <c r="CA94" s="71">
        <f t="shared" si="190"/>
        <v>41751</v>
      </c>
      <c r="CB94" s="71">
        <f t="shared" si="191"/>
        <v>41751</v>
      </c>
      <c r="CC94" s="71">
        <f t="shared" si="192"/>
        <v>41751</v>
      </c>
      <c r="CD94" s="71">
        <f t="shared" si="193"/>
        <v>41751</v>
      </c>
      <c r="CE94" s="71">
        <f t="shared" si="194"/>
        <v>41751</v>
      </c>
      <c r="CF94" s="71">
        <f t="shared" si="158"/>
        <v>41751</v>
      </c>
      <c r="CG94" s="71">
        <f t="shared" si="158"/>
        <v>41751</v>
      </c>
      <c r="CH94" s="71">
        <f t="shared" si="158"/>
        <v>41751</v>
      </c>
      <c r="CI94" s="71"/>
      <c r="CJ94" s="71">
        <f t="shared" si="195"/>
        <v>41751</v>
      </c>
      <c r="CK94" s="71">
        <f t="shared" ref="CK94:CR94" si="203">IF(OR($C94=1,$B94=1),MAX(CA94,CJ94,$AR94),CA94)</f>
        <v>41751</v>
      </c>
      <c r="CL94" s="71">
        <f t="shared" si="203"/>
        <v>41751</v>
      </c>
      <c r="CM94" s="71">
        <f t="shared" si="203"/>
        <v>41751</v>
      </c>
      <c r="CN94" s="71">
        <f t="shared" si="203"/>
        <v>41751</v>
      </c>
      <c r="CO94" s="71">
        <f t="shared" si="203"/>
        <v>41751</v>
      </c>
      <c r="CP94" s="71">
        <f t="shared" si="203"/>
        <v>41751</v>
      </c>
      <c r="CQ94" s="71">
        <f t="shared" si="203"/>
        <v>41751</v>
      </c>
      <c r="CR94" s="71">
        <f t="shared" si="203"/>
        <v>41751</v>
      </c>
    </row>
    <row r="95" spans="1:96" x14ac:dyDescent="0.2">
      <c r="A95" s="6" t="s">
        <v>184</v>
      </c>
      <c r="B95" s="6"/>
      <c r="C95" s="37">
        <v>1</v>
      </c>
      <c r="D95" s="37">
        <v>1</v>
      </c>
      <c r="E95" s="37"/>
      <c r="F95" s="2">
        <v>10</v>
      </c>
      <c r="G95">
        <v>31</v>
      </c>
      <c r="H95" s="6">
        <v>69</v>
      </c>
      <c r="I95" s="2" t="s">
        <v>246</v>
      </c>
      <c r="J95" s="57"/>
      <c r="K95" s="58">
        <v>2025.11</v>
      </c>
      <c r="L95" s="73"/>
      <c r="M95" s="60">
        <v>1064</v>
      </c>
      <c r="N95" s="61">
        <f t="shared" si="160"/>
        <v>319.2</v>
      </c>
      <c r="O95" s="61">
        <f t="shared" si="161"/>
        <v>1215.07</v>
      </c>
      <c r="P95" s="61">
        <f t="shared" si="162"/>
        <v>0</v>
      </c>
      <c r="Q95" s="61">
        <f t="shared" si="163"/>
        <v>0</v>
      </c>
      <c r="R95" s="62">
        <f t="shared" si="164"/>
        <v>0.53</v>
      </c>
      <c r="S95" s="62">
        <f t="shared" si="148"/>
        <v>0</v>
      </c>
      <c r="T95" s="61">
        <f t="shared" si="149"/>
        <v>0</v>
      </c>
      <c r="U95" s="61">
        <f t="shared" si="165"/>
        <v>0</v>
      </c>
      <c r="V95" s="60">
        <v>57</v>
      </c>
      <c r="W95" s="61">
        <f t="shared" si="166"/>
        <v>14.25</v>
      </c>
      <c r="X95" s="24">
        <f t="shared" si="167"/>
        <v>319.2</v>
      </c>
      <c r="Y95" s="11">
        <f t="shared" si="168"/>
        <v>2358.56</v>
      </c>
      <c r="Z95" s="58">
        <v>3050590128</v>
      </c>
      <c r="AA95" s="60">
        <v>17837</v>
      </c>
      <c r="AB95" s="24">
        <f t="shared" si="150"/>
        <v>171025.96</v>
      </c>
      <c r="AC95" s="10">
        <f t="shared" si="151"/>
        <v>0.666736</v>
      </c>
      <c r="AD95" s="60">
        <v>76552</v>
      </c>
      <c r="AE95" s="10">
        <f t="shared" si="152"/>
        <v>0.55498599999999998</v>
      </c>
      <c r="AF95" s="10">
        <f t="shared" si="197"/>
        <v>0.36678899999999998</v>
      </c>
      <c r="AG95" s="63">
        <f t="shared" si="153"/>
        <v>0.36678899999999998</v>
      </c>
      <c r="AH95" s="64">
        <f t="shared" si="154"/>
        <v>0</v>
      </c>
      <c r="AI95" s="65">
        <f t="shared" si="169"/>
        <v>0.36678899999999998</v>
      </c>
      <c r="AJ95" s="60">
        <v>0</v>
      </c>
      <c r="AK95">
        <v>0</v>
      </c>
      <c r="AL95" s="23">
        <f t="shared" si="170"/>
        <v>0</v>
      </c>
      <c r="AM95" s="60">
        <v>0</v>
      </c>
      <c r="AN95">
        <v>0</v>
      </c>
      <c r="AO95" s="23">
        <f t="shared" si="171"/>
        <v>0</v>
      </c>
      <c r="AP95" s="23">
        <f t="shared" si="155"/>
        <v>9970207</v>
      </c>
      <c r="AQ95" s="23">
        <f t="shared" si="172"/>
        <v>9970207</v>
      </c>
      <c r="AR95" s="66">
        <v>15574402</v>
      </c>
      <c r="AS95" s="66">
        <f t="shared" si="198"/>
        <v>15574402</v>
      </c>
      <c r="AT95" s="60">
        <v>15574402</v>
      </c>
      <c r="AU95" s="23">
        <f t="shared" si="199"/>
        <v>5604195</v>
      </c>
      <c r="AV95" s="67" t="str">
        <f t="shared" si="202"/>
        <v>No</v>
      </c>
      <c r="AW95" s="66">
        <f t="shared" si="173"/>
        <v>0</v>
      </c>
      <c r="AX95" s="68">
        <f t="shared" si="174"/>
        <v>15574402</v>
      </c>
      <c r="AY95" s="69">
        <f t="shared" si="200"/>
        <v>15574402</v>
      </c>
      <c r="AZ95" s="70">
        <f t="shared" si="175"/>
        <v>0</v>
      </c>
      <c r="BA95" s="70"/>
      <c r="BB95" s="70">
        <f t="shared" si="176"/>
        <v>13422.68024946793</v>
      </c>
      <c r="BC95" s="23"/>
      <c r="BE95" s="71">
        <f t="shared" si="177"/>
        <v>-5604195</v>
      </c>
      <c r="BF95" s="71">
        <f t="shared" si="178"/>
        <v>-5604195</v>
      </c>
      <c r="BG95" s="71">
        <f t="shared" si="179"/>
        <v>-5604195</v>
      </c>
      <c r="BH95" s="71">
        <f t="shared" si="180"/>
        <v>-5604195</v>
      </c>
      <c r="BI95" s="71">
        <f t="shared" si="181"/>
        <v>-5604195</v>
      </c>
      <c r="BJ95" s="71">
        <f t="shared" si="182"/>
        <v>-5604195</v>
      </c>
      <c r="BK95" s="71">
        <f t="shared" si="156"/>
        <v>-5604195</v>
      </c>
      <c r="BL95" s="71">
        <f t="shared" si="156"/>
        <v>-5604195</v>
      </c>
      <c r="BM95" s="71">
        <f t="shared" si="156"/>
        <v>-5604195</v>
      </c>
      <c r="BN95" s="71"/>
      <c r="BP95" s="71">
        <f t="shared" si="183"/>
        <v>0</v>
      </c>
      <c r="BQ95" s="71">
        <f t="shared" si="184"/>
        <v>0</v>
      </c>
      <c r="BR95" s="71">
        <f t="shared" si="185"/>
        <v>-800839.46550000005</v>
      </c>
      <c r="BS95" s="71">
        <f t="shared" si="186"/>
        <v>-934219.30649999995</v>
      </c>
      <c r="BT95" s="71">
        <f t="shared" si="187"/>
        <v>-1120839</v>
      </c>
      <c r="BU95" s="71">
        <f t="shared" si="188"/>
        <v>-1401048.75</v>
      </c>
      <c r="BV95" s="71">
        <f t="shared" si="157"/>
        <v>-1867878.1934999998</v>
      </c>
      <c r="BW95" s="71">
        <f t="shared" si="157"/>
        <v>-2802097.5</v>
      </c>
      <c r="BX95" s="71">
        <f t="shared" si="157"/>
        <v>-5604195</v>
      </c>
      <c r="BZ95" s="71">
        <f t="shared" si="189"/>
        <v>15574402</v>
      </c>
      <c r="CA95" s="71">
        <f t="shared" si="190"/>
        <v>15574402</v>
      </c>
      <c r="CB95" s="71">
        <f t="shared" si="191"/>
        <v>14773562.534499999</v>
      </c>
      <c r="CC95" s="71">
        <f t="shared" si="192"/>
        <v>14640182.693500001</v>
      </c>
      <c r="CD95" s="71">
        <f t="shared" si="193"/>
        <v>14453563</v>
      </c>
      <c r="CE95" s="71">
        <f t="shared" si="194"/>
        <v>14173353.25</v>
      </c>
      <c r="CF95" s="71">
        <f t="shared" si="158"/>
        <v>13706523.806500001</v>
      </c>
      <c r="CG95" s="71">
        <f t="shared" si="158"/>
        <v>12772304.5</v>
      </c>
      <c r="CH95" s="71">
        <f t="shared" si="158"/>
        <v>9970207</v>
      </c>
      <c r="CI95" s="71"/>
      <c r="CJ95" s="71">
        <f t="shared" si="195"/>
        <v>15574402</v>
      </c>
      <c r="CK95" s="71">
        <f t="shared" ref="CK95:CR95" si="204">IF(OR($C95=1,$B95=1),MAX(CA95,CJ95,$AR95),CA95)</f>
        <v>15574402</v>
      </c>
      <c r="CL95" s="71">
        <f t="shared" si="204"/>
        <v>15574402</v>
      </c>
      <c r="CM95" s="71">
        <f t="shared" si="204"/>
        <v>15574402</v>
      </c>
      <c r="CN95" s="71">
        <f t="shared" si="204"/>
        <v>15574402</v>
      </c>
      <c r="CO95" s="71">
        <f t="shared" si="204"/>
        <v>15574402</v>
      </c>
      <c r="CP95" s="71">
        <f t="shared" si="204"/>
        <v>15574402</v>
      </c>
      <c r="CQ95" s="71">
        <f t="shared" si="204"/>
        <v>15574402</v>
      </c>
      <c r="CR95" s="71">
        <f t="shared" si="204"/>
        <v>15574402</v>
      </c>
    </row>
    <row r="96" spans="1:96" x14ac:dyDescent="0.2">
      <c r="A96" s="6" t="s">
        <v>169</v>
      </c>
      <c r="B96" s="6"/>
      <c r="C96" s="37"/>
      <c r="D96" s="37"/>
      <c r="E96" s="37"/>
      <c r="F96" s="2">
        <v>3</v>
      </c>
      <c r="G96">
        <v>0</v>
      </c>
      <c r="H96" s="6">
        <v>70</v>
      </c>
      <c r="I96" s="2" t="s">
        <v>247</v>
      </c>
      <c r="J96" s="57"/>
      <c r="K96" s="58">
        <v>705.74</v>
      </c>
      <c r="L96" s="59"/>
      <c r="M96" s="60">
        <v>98</v>
      </c>
      <c r="N96" s="61">
        <f t="shared" si="160"/>
        <v>29.4</v>
      </c>
      <c r="O96" s="61">
        <f t="shared" si="161"/>
        <v>423.44</v>
      </c>
      <c r="P96" s="61">
        <f t="shared" si="162"/>
        <v>0</v>
      </c>
      <c r="Q96" s="61">
        <f t="shared" si="163"/>
        <v>0</v>
      </c>
      <c r="R96" s="62">
        <f t="shared" si="164"/>
        <v>0.14000000000000001</v>
      </c>
      <c r="S96" s="62">
        <f t="shared" si="148"/>
        <v>0</v>
      </c>
      <c r="T96" s="61">
        <f t="shared" si="149"/>
        <v>0</v>
      </c>
      <c r="U96" s="61">
        <f t="shared" si="165"/>
        <v>0</v>
      </c>
      <c r="V96" s="60">
        <v>6</v>
      </c>
      <c r="W96" s="61">
        <f t="shared" si="166"/>
        <v>1.5</v>
      </c>
      <c r="X96" s="24">
        <f t="shared" si="167"/>
        <v>29.4</v>
      </c>
      <c r="Y96" s="11">
        <f t="shared" si="168"/>
        <v>736.64</v>
      </c>
      <c r="Z96" s="58">
        <v>1321450801</v>
      </c>
      <c r="AA96" s="60">
        <v>6239</v>
      </c>
      <c r="AB96" s="24">
        <f t="shared" si="150"/>
        <v>211804.9</v>
      </c>
      <c r="AC96" s="10">
        <f t="shared" si="151"/>
        <v>0.82571099999999997</v>
      </c>
      <c r="AD96" s="60">
        <v>124620</v>
      </c>
      <c r="AE96" s="10">
        <f t="shared" si="152"/>
        <v>0.90347</v>
      </c>
      <c r="AF96" s="10">
        <f t="shared" si="197"/>
        <v>0.15096100000000001</v>
      </c>
      <c r="AG96" s="63">
        <f t="shared" si="153"/>
        <v>0.15096100000000001</v>
      </c>
      <c r="AH96" s="64">
        <f t="shared" si="154"/>
        <v>0</v>
      </c>
      <c r="AI96" s="65">
        <f t="shared" si="169"/>
        <v>0.15096100000000001</v>
      </c>
      <c r="AJ96" s="60">
        <v>712</v>
      </c>
      <c r="AK96">
        <v>13</v>
      </c>
      <c r="AL96" s="23">
        <f t="shared" si="170"/>
        <v>925600</v>
      </c>
      <c r="AM96" s="60">
        <v>0</v>
      </c>
      <c r="AN96">
        <v>0</v>
      </c>
      <c r="AO96" s="23">
        <f t="shared" si="171"/>
        <v>0</v>
      </c>
      <c r="AP96" s="23">
        <f t="shared" si="155"/>
        <v>1281625</v>
      </c>
      <c r="AQ96" s="23">
        <f t="shared" si="172"/>
        <v>2207225</v>
      </c>
      <c r="AR96" s="66">
        <v>2173420</v>
      </c>
      <c r="AS96" s="66">
        <f t="shared" si="198"/>
        <v>2207225</v>
      </c>
      <c r="AT96" s="60">
        <v>2040165</v>
      </c>
      <c r="AU96" s="23">
        <f t="shared" si="199"/>
        <v>167060</v>
      </c>
      <c r="AV96" s="67" t="str">
        <f t="shared" si="202"/>
        <v>Yes</v>
      </c>
      <c r="AW96" s="66">
        <f t="shared" si="173"/>
        <v>167060</v>
      </c>
      <c r="AX96" s="68">
        <f t="shared" si="174"/>
        <v>2207225</v>
      </c>
      <c r="AY96" s="69">
        <f t="shared" si="200"/>
        <v>2207225</v>
      </c>
      <c r="AZ96" s="70">
        <f t="shared" si="175"/>
        <v>167060</v>
      </c>
      <c r="BA96" s="70"/>
      <c r="BB96" s="70">
        <f t="shared" si="176"/>
        <v>12029.608637741945</v>
      </c>
      <c r="BC96" s="23"/>
      <c r="BE96" s="71">
        <f t="shared" si="177"/>
        <v>167060</v>
      </c>
      <c r="BF96" s="71">
        <f t="shared" si="178"/>
        <v>0</v>
      </c>
      <c r="BG96" s="71">
        <f t="shared" si="179"/>
        <v>0</v>
      </c>
      <c r="BH96" s="71">
        <f t="shared" si="180"/>
        <v>0</v>
      </c>
      <c r="BI96" s="71">
        <f t="shared" si="181"/>
        <v>0</v>
      </c>
      <c r="BJ96" s="71">
        <f t="shared" si="182"/>
        <v>0</v>
      </c>
      <c r="BK96" s="71">
        <f t="shared" si="156"/>
        <v>0</v>
      </c>
      <c r="BL96" s="71">
        <f t="shared" si="156"/>
        <v>0</v>
      </c>
      <c r="BM96" s="71">
        <f t="shared" si="156"/>
        <v>0</v>
      </c>
      <c r="BN96" s="71"/>
      <c r="BP96" s="71">
        <f t="shared" si="183"/>
        <v>167060</v>
      </c>
      <c r="BQ96" s="71">
        <f t="shared" si="184"/>
        <v>0</v>
      </c>
      <c r="BR96" s="71">
        <f t="shared" si="185"/>
        <v>0</v>
      </c>
      <c r="BS96" s="71">
        <f t="shared" si="186"/>
        <v>0</v>
      </c>
      <c r="BT96" s="71">
        <f t="shared" si="187"/>
        <v>0</v>
      </c>
      <c r="BU96" s="71">
        <f t="shared" si="188"/>
        <v>0</v>
      </c>
      <c r="BV96" s="71">
        <f t="shared" si="157"/>
        <v>0</v>
      </c>
      <c r="BW96" s="71">
        <f t="shared" si="157"/>
        <v>0</v>
      </c>
      <c r="BX96" s="71">
        <f t="shared" si="157"/>
        <v>0</v>
      </c>
      <c r="BZ96" s="71">
        <f t="shared" si="189"/>
        <v>2207225</v>
      </c>
      <c r="CA96" s="71">
        <f t="shared" si="190"/>
        <v>2207225</v>
      </c>
      <c r="CB96" s="71">
        <f t="shared" si="191"/>
        <v>2207225</v>
      </c>
      <c r="CC96" s="71">
        <f t="shared" si="192"/>
        <v>2207225</v>
      </c>
      <c r="CD96" s="71">
        <f t="shared" si="193"/>
        <v>2207225</v>
      </c>
      <c r="CE96" s="71">
        <f t="shared" si="194"/>
        <v>2207225</v>
      </c>
      <c r="CF96" s="71">
        <f t="shared" si="158"/>
        <v>2207225</v>
      </c>
      <c r="CG96" s="71">
        <f t="shared" si="158"/>
        <v>2207225</v>
      </c>
      <c r="CH96" s="71">
        <f t="shared" si="158"/>
        <v>2207225</v>
      </c>
      <c r="CI96" s="71"/>
      <c r="CJ96" s="71">
        <f t="shared" si="195"/>
        <v>2207225</v>
      </c>
      <c r="CK96" s="71">
        <f t="shared" ref="CK96:CR96" si="205">IF(OR($C96=1,$B96=1),MAX(CA96,CJ96,$AR96),CA96)</f>
        <v>2207225</v>
      </c>
      <c r="CL96" s="71">
        <f t="shared" si="205"/>
        <v>2207225</v>
      </c>
      <c r="CM96" s="71">
        <f t="shared" si="205"/>
        <v>2207225</v>
      </c>
      <c r="CN96" s="71">
        <f t="shared" si="205"/>
        <v>2207225</v>
      </c>
      <c r="CO96" s="71">
        <f t="shared" si="205"/>
        <v>2207225</v>
      </c>
      <c r="CP96" s="71">
        <f t="shared" si="205"/>
        <v>2207225</v>
      </c>
      <c r="CQ96" s="71">
        <f t="shared" si="205"/>
        <v>2207225</v>
      </c>
      <c r="CR96" s="71">
        <f t="shared" si="205"/>
        <v>2207225</v>
      </c>
    </row>
    <row r="97" spans="1:96" x14ac:dyDescent="0.2">
      <c r="A97" s="6" t="s">
        <v>173</v>
      </c>
      <c r="B97" s="6"/>
      <c r="C97" s="37"/>
      <c r="D97" s="37"/>
      <c r="E97" s="37"/>
      <c r="F97" s="2">
        <v>7</v>
      </c>
      <c r="G97">
        <v>0</v>
      </c>
      <c r="H97" s="6">
        <v>71</v>
      </c>
      <c r="I97" s="2" t="s">
        <v>248</v>
      </c>
      <c r="J97" s="57"/>
      <c r="K97" s="58">
        <v>840</v>
      </c>
      <c r="L97" s="59"/>
      <c r="M97" s="60">
        <v>237</v>
      </c>
      <c r="N97" s="61">
        <f t="shared" si="160"/>
        <v>71.099999999999994</v>
      </c>
      <c r="O97" s="61">
        <f t="shared" si="161"/>
        <v>504</v>
      </c>
      <c r="P97" s="61">
        <f t="shared" si="162"/>
        <v>0</v>
      </c>
      <c r="Q97" s="61">
        <f t="shared" si="163"/>
        <v>0</v>
      </c>
      <c r="R97" s="62">
        <f t="shared" si="164"/>
        <v>0.28000000000000003</v>
      </c>
      <c r="S97" s="62">
        <f t="shared" si="148"/>
        <v>0</v>
      </c>
      <c r="T97" s="61">
        <f t="shared" si="149"/>
        <v>0</v>
      </c>
      <c r="U97" s="61">
        <f t="shared" si="165"/>
        <v>0</v>
      </c>
      <c r="V97" s="60">
        <v>6</v>
      </c>
      <c r="W97" s="61">
        <f t="shared" si="166"/>
        <v>1.5</v>
      </c>
      <c r="X97" s="24">
        <f t="shared" si="167"/>
        <v>71.099999999999994</v>
      </c>
      <c r="Y97" s="11">
        <f t="shared" si="168"/>
        <v>912.6</v>
      </c>
      <c r="Z97" s="58">
        <v>1358019780.6700001</v>
      </c>
      <c r="AA97" s="60">
        <v>7132</v>
      </c>
      <c r="AB97" s="24">
        <f t="shared" si="150"/>
        <v>190412.2</v>
      </c>
      <c r="AC97" s="10">
        <f t="shared" si="151"/>
        <v>0.742313</v>
      </c>
      <c r="AD97" s="60">
        <v>107050</v>
      </c>
      <c r="AE97" s="10">
        <f t="shared" si="152"/>
        <v>0.77609099999999998</v>
      </c>
      <c r="AF97" s="10">
        <f t="shared" si="197"/>
        <v>0.247554</v>
      </c>
      <c r="AG97" s="63">
        <f t="shared" si="153"/>
        <v>0.247554</v>
      </c>
      <c r="AH97" s="64">
        <f t="shared" si="154"/>
        <v>0</v>
      </c>
      <c r="AI97" s="65">
        <f t="shared" si="169"/>
        <v>0.247554</v>
      </c>
      <c r="AJ97" s="60">
        <v>0</v>
      </c>
      <c r="AK97">
        <v>0</v>
      </c>
      <c r="AL97" s="23">
        <f t="shared" si="170"/>
        <v>0</v>
      </c>
      <c r="AM97" s="60">
        <v>0</v>
      </c>
      <c r="AN97">
        <v>0</v>
      </c>
      <c r="AO97" s="23">
        <f t="shared" si="171"/>
        <v>0</v>
      </c>
      <c r="AP97" s="23">
        <f t="shared" si="155"/>
        <v>2603702</v>
      </c>
      <c r="AQ97" s="23">
        <f t="shared" si="172"/>
        <v>2603702</v>
      </c>
      <c r="AR97" s="66">
        <v>5410404</v>
      </c>
      <c r="AS97" s="66">
        <f t="shared" si="198"/>
        <v>2603702</v>
      </c>
      <c r="AT97" s="60">
        <v>4578589</v>
      </c>
      <c r="AU97" s="23">
        <f t="shared" si="199"/>
        <v>1974887</v>
      </c>
      <c r="AV97" s="67" t="str">
        <f t="shared" si="202"/>
        <v>No</v>
      </c>
      <c r="AW97" s="66">
        <f t="shared" si="173"/>
        <v>0</v>
      </c>
      <c r="AX97" s="68">
        <f t="shared" si="174"/>
        <v>4578589</v>
      </c>
      <c r="AY97" s="69">
        <f t="shared" si="200"/>
        <v>4578589</v>
      </c>
      <c r="AZ97" s="70">
        <f t="shared" si="175"/>
        <v>0</v>
      </c>
      <c r="BA97" s="70"/>
      <c r="BB97" s="70">
        <f t="shared" si="176"/>
        <v>12521.089285714286</v>
      </c>
      <c r="BC97" s="23"/>
      <c r="BE97" s="71">
        <f t="shared" si="177"/>
        <v>-1974887</v>
      </c>
      <c r="BF97" s="71">
        <f t="shared" si="178"/>
        <v>-1974887</v>
      </c>
      <c r="BG97" s="71">
        <f t="shared" si="179"/>
        <v>-1974887</v>
      </c>
      <c r="BH97" s="71">
        <f t="shared" si="180"/>
        <v>-1692675.6476999996</v>
      </c>
      <c r="BI97" s="71">
        <f t="shared" si="181"/>
        <v>-1410506.6172284097</v>
      </c>
      <c r="BJ97" s="71">
        <f t="shared" si="182"/>
        <v>-1128405.2937827278</v>
      </c>
      <c r="BK97" s="71">
        <f t="shared" si="156"/>
        <v>-846303.97033704584</v>
      </c>
      <c r="BL97" s="71">
        <f t="shared" si="156"/>
        <v>-564230.85702370852</v>
      </c>
      <c r="BM97" s="71">
        <f t="shared" si="156"/>
        <v>-282115.42851185426</v>
      </c>
      <c r="BN97" s="71"/>
      <c r="BP97" s="71">
        <f t="shared" si="183"/>
        <v>0</v>
      </c>
      <c r="BQ97" s="71">
        <f t="shared" si="184"/>
        <v>0</v>
      </c>
      <c r="BR97" s="71">
        <f t="shared" si="185"/>
        <v>-282211.35229999997</v>
      </c>
      <c r="BS97" s="71">
        <f t="shared" si="186"/>
        <v>-282169.03047158994</v>
      </c>
      <c r="BT97" s="71">
        <f t="shared" si="187"/>
        <v>-282101.32344568195</v>
      </c>
      <c r="BU97" s="71">
        <f t="shared" si="188"/>
        <v>-282101.32344568195</v>
      </c>
      <c r="BV97" s="71">
        <f t="shared" si="157"/>
        <v>-282073.11331333738</v>
      </c>
      <c r="BW97" s="71">
        <f t="shared" si="157"/>
        <v>-282115.42851185426</v>
      </c>
      <c r="BX97" s="71">
        <f t="shared" si="157"/>
        <v>-282115.42851185426</v>
      </c>
      <c r="BZ97" s="71">
        <f t="shared" si="189"/>
        <v>4578589</v>
      </c>
      <c r="CA97" s="71">
        <f t="shared" si="190"/>
        <v>4578589</v>
      </c>
      <c r="CB97" s="71">
        <f t="shared" si="191"/>
        <v>4296377.6476999996</v>
      </c>
      <c r="CC97" s="71">
        <f t="shared" si="192"/>
        <v>4014208.6172284097</v>
      </c>
      <c r="CD97" s="71">
        <f t="shared" si="193"/>
        <v>3732107.2937827278</v>
      </c>
      <c r="CE97" s="71">
        <f t="shared" si="194"/>
        <v>3450005.9703370458</v>
      </c>
      <c r="CF97" s="71">
        <f t="shared" si="158"/>
        <v>3167932.8570237085</v>
      </c>
      <c r="CG97" s="71">
        <f t="shared" si="158"/>
        <v>2885817.4285118543</v>
      </c>
      <c r="CH97" s="71">
        <f t="shared" si="158"/>
        <v>2603702</v>
      </c>
      <c r="CI97" s="71"/>
      <c r="CJ97" s="71">
        <f t="shared" si="195"/>
        <v>4578589</v>
      </c>
      <c r="CK97" s="71">
        <f t="shared" ref="CK97:CR97" si="206">IF(OR($C97=1,$B97=1),MAX(CA97,CJ97,$AR97),CA97)</f>
        <v>4578589</v>
      </c>
      <c r="CL97" s="71">
        <f t="shared" si="206"/>
        <v>4296377.6476999996</v>
      </c>
      <c r="CM97" s="71">
        <f t="shared" si="206"/>
        <v>4014208.6172284097</v>
      </c>
      <c r="CN97" s="71">
        <f t="shared" si="206"/>
        <v>3732107.2937827278</v>
      </c>
      <c r="CO97" s="71">
        <f t="shared" si="206"/>
        <v>3450005.9703370458</v>
      </c>
      <c r="CP97" s="71">
        <f t="shared" si="206"/>
        <v>3167932.8570237085</v>
      </c>
      <c r="CQ97" s="71">
        <f t="shared" si="206"/>
        <v>2885817.4285118543</v>
      </c>
      <c r="CR97" s="71">
        <f t="shared" si="206"/>
        <v>2603702</v>
      </c>
    </row>
    <row r="98" spans="1:96" x14ac:dyDescent="0.2">
      <c r="A98" s="6" t="s">
        <v>179</v>
      </c>
      <c r="B98" s="6"/>
      <c r="C98" s="37"/>
      <c r="D98" s="37"/>
      <c r="E98" s="37"/>
      <c r="F98" s="2">
        <v>7</v>
      </c>
      <c r="G98">
        <v>42</v>
      </c>
      <c r="H98" s="6">
        <v>72</v>
      </c>
      <c r="I98" s="2" t="s">
        <v>249</v>
      </c>
      <c r="J98" s="57"/>
      <c r="K98" s="58">
        <v>2296.38</v>
      </c>
      <c r="L98" s="59"/>
      <c r="M98" s="60">
        <v>656</v>
      </c>
      <c r="N98" s="61">
        <f t="shared" si="160"/>
        <v>196.8</v>
      </c>
      <c r="O98" s="61">
        <f t="shared" si="161"/>
        <v>1377.83</v>
      </c>
      <c r="P98" s="61">
        <f t="shared" si="162"/>
        <v>0</v>
      </c>
      <c r="Q98" s="61">
        <f t="shared" si="163"/>
        <v>0</v>
      </c>
      <c r="R98" s="62">
        <f t="shared" si="164"/>
        <v>0.28999999999999998</v>
      </c>
      <c r="S98" s="62">
        <f t="shared" si="148"/>
        <v>0</v>
      </c>
      <c r="T98" s="61">
        <f t="shared" si="149"/>
        <v>0</v>
      </c>
      <c r="U98" s="61">
        <f t="shared" si="165"/>
        <v>0</v>
      </c>
      <c r="V98" s="60">
        <v>43</v>
      </c>
      <c r="W98" s="61">
        <f t="shared" si="166"/>
        <v>10.75</v>
      </c>
      <c r="X98" s="24">
        <f t="shared" si="167"/>
        <v>196.8</v>
      </c>
      <c r="Y98" s="11">
        <f t="shared" si="168"/>
        <v>2503.9300000000003</v>
      </c>
      <c r="Z98" s="58">
        <v>2160446574.3299999</v>
      </c>
      <c r="AA98" s="60">
        <v>15456</v>
      </c>
      <c r="AB98" s="24">
        <f t="shared" si="150"/>
        <v>139780.45000000001</v>
      </c>
      <c r="AC98" s="10">
        <f t="shared" si="151"/>
        <v>0.54492700000000005</v>
      </c>
      <c r="AD98" s="60">
        <v>94509</v>
      </c>
      <c r="AE98" s="10">
        <f t="shared" si="152"/>
        <v>0.68517099999999997</v>
      </c>
      <c r="AF98" s="10">
        <f t="shared" si="197"/>
        <v>0.41299999999999998</v>
      </c>
      <c r="AG98" s="63">
        <f t="shared" si="153"/>
        <v>0.41299999999999998</v>
      </c>
      <c r="AH98" s="64">
        <f t="shared" si="154"/>
        <v>0</v>
      </c>
      <c r="AI98" s="65">
        <f t="shared" si="169"/>
        <v>0.41299999999999998</v>
      </c>
      <c r="AJ98" s="60">
        <v>0</v>
      </c>
      <c r="AK98">
        <v>0</v>
      </c>
      <c r="AL98" s="23">
        <f t="shared" si="170"/>
        <v>0</v>
      </c>
      <c r="AM98" s="60">
        <v>0</v>
      </c>
      <c r="AN98">
        <v>0</v>
      </c>
      <c r="AO98" s="23">
        <f t="shared" si="171"/>
        <v>0</v>
      </c>
      <c r="AP98" s="23">
        <f t="shared" si="155"/>
        <v>11918269</v>
      </c>
      <c r="AQ98" s="23">
        <f t="shared" si="172"/>
        <v>11918269</v>
      </c>
      <c r="AR98" s="66">
        <v>11977384</v>
      </c>
      <c r="AS98" s="66">
        <f t="shared" si="198"/>
        <v>11918269</v>
      </c>
      <c r="AT98" s="60">
        <v>12032619</v>
      </c>
      <c r="AU98" s="23">
        <f t="shared" si="199"/>
        <v>114350</v>
      </c>
      <c r="AV98" s="67" t="str">
        <f t="shared" si="202"/>
        <v>No</v>
      </c>
      <c r="AW98" s="66">
        <f t="shared" si="173"/>
        <v>0</v>
      </c>
      <c r="AX98" s="68">
        <f t="shared" si="174"/>
        <v>12032619</v>
      </c>
      <c r="AY98" s="69">
        <f t="shared" si="200"/>
        <v>12032619</v>
      </c>
      <c r="AZ98" s="70">
        <f t="shared" si="175"/>
        <v>0</v>
      </c>
      <c r="BA98" s="70"/>
      <c r="BB98" s="70">
        <f t="shared" si="176"/>
        <v>12566.645437601792</v>
      </c>
      <c r="BC98" s="23"/>
      <c r="BE98" s="71">
        <f t="shared" si="177"/>
        <v>-114350</v>
      </c>
      <c r="BF98" s="71">
        <f t="shared" si="178"/>
        <v>-114350</v>
      </c>
      <c r="BG98" s="71">
        <f t="shared" si="179"/>
        <v>-114350</v>
      </c>
      <c r="BH98" s="71">
        <f t="shared" si="180"/>
        <v>-98009.384999999776</v>
      </c>
      <c r="BI98" s="71">
        <f t="shared" si="181"/>
        <v>-81671.220520500094</v>
      </c>
      <c r="BJ98" s="71">
        <f t="shared" si="182"/>
        <v>-65336.976416399702</v>
      </c>
      <c r="BK98" s="71">
        <f t="shared" si="156"/>
        <v>-49002.732312299311</v>
      </c>
      <c r="BL98" s="71">
        <f t="shared" si="156"/>
        <v>-32670.121632609516</v>
      </c>
      <c r="BM98" s="71">
        <f t="shared" si="156"/>
        <v>-16335.060816304758</v>
      </c>
      <c r="BN98" s="71"/>
      <c r="BP98" s="71">
        <f t="shared" si="183"/>
        <v>0</v>
      </c>
      <c r="BQ98" s="71">
        <f t="shared" si="184"/>
        <v>0</v>
      </c>
      <c r="BR98" s="71">
        <f t="shared" si="185"/>
        <v>-16340.615</v>
      </c>
      <c r="BS98" s="71">
        <f t="shared" si="186"/>
        <v>-16338.164479499961</v>
      </c>
      <c r="BT98" s="71">
        <f t="shared" si="187"/>
        <v>-16334.24410410002</v>
      </c>
      <c r="BU98" s="71">
        <f t="shared" si="188"/>
        <v>-16334.244104099926</v>
      </c>
      <c r="BV98" s="71">
        <f t="shared" si="157"/>
        <v>-16332.61067968936</v>
      </c>
      <c r="BW98" s="71">
        <f t="shared" si="157"/>
        <v>-16335.060816304758</v>
      </c>
      <c r="BX98" s="71">
        <f t="shared" si="157"/>
        <v>-16335.060816304758</v>
      </c>
      <c r="BZ98" s="71">
        <f t="shared" si="189"/>
        <v>12032619</v>
      </c>
      <c r="CA98" s="71">
        <f t="shared" si="190"/>
        <v>12032619</v>
      </c>
      <c r="CB98" s="71">
        <f t="shared" si="191"/>
        <v>12016278.385</v>
      </c>
      <c r="CC98" s="71">
        <f t="shared" si="192"/>
        <v>11999940.2205205</v>
      </c>
      <c r="CD98" s="71">
        <f t="shared" si="193"/>
        <v>11983605.9764164</v>
      </c>
      <c r="CE98" s="71">
        <f t="shared" si="194"/>
        <v>11967271.732312299</v>
      </c>
      <c r="CF98" s="71">
        <f t="shared" si="158"/>
        <v>11950939.12163261</v>
      </c>
      <c r="CG98" s="71">
        <f t="shared" si="158"/>
        <v>11934604.060816305</v>
      </c>
      <c r="CH98" s="71">
        <f t="shared" si="158"/>
        <v>11918269</v>
      </c>
      <c r="CI98" s="71"/>
      <c r="CJ98" s="71">
        <f t="shared" si="195"/>
        <v>12032619</v>
      </c>
      <c r="CK98" s="71">
        <f t="shared" ref="CK98:CR98" si="207">IF(OR($C98=1,$B98=1),MAX(CA98,CJ98,$AR98),CA98)</f>
        <v>12032619</v>
      </c>
      <c r="CL98" s="71">
        <f t="shared" si="207"/>
        <v>12016278.385</v>
      </c>
      <c r="CM98" s="71">
        <f t="shared" si="207"/>
        <v>11999940.2205205</v>
      </c>
      <c r="CN98" s="71">
        <f t="shared" si="207"/>
        <v>11983605.9764164</v>
      </c>
      <c r="CO98" s="71">
        <f t="shared" si="207"/>
        <v>11967271.732312299</v>
      </c>
      <c r="CP98" s="71">
        <f t="shared" si="207"/>
        <v>11950939.12163261</v>
      </c>
      <c r="CQ98" s="71">
        <f t="shared" si="207"/>
        <v>11934604.060816305</v>
      </c>
      <c r="CR98" s="71">
        <f t="shared" si="207"/>
        <v>11918269</v>
      </c>
    </row>
    <row r="99" spans="1:96" x14ac:dyDescent="0.2">
      <c r="A99" s="6" t="s">
        <v>173</v>
      </c>
      <c r="B99" s="6"/>
      <c r="C99" s="37"/>
      <c r="D99" s="37"/>
      <c r="E99" s="37"/>
      <c r="F99" s="2">
        <v>7</v>
      </c>
      <c r="G99">
        <v>0</v>
      </c>
      <c r="H99" s="6">
        <v>73</v>
      </c>
      <c r="I99" s="2" t="s">
        <v>250</v>
      </c>
      <c r="J99" s="57"/>
      <c r="K99" s="58">
        <v>549.16</v>
      </c>
      <c r="L99" s="59"/>
      <c r="M99" s="60">
        <v>198</v>
      </c>
      <c r="N99" s="61">
        <f t="shared" si="160"/>
        <v>59.4</v>
      </c>
      <c r="O99" s="61">
        <f t="shared" si="161"/>
        <v>329.5</v>
      </c>
      <c r="P99" s="61">
        <f t="shared" si="162"/>
        <v>0</v>
      </c>
      <c r="Q99" s="61">
        <f t="shared" si="163"/>
        <v>0</v>
      </c>
      <c r="R99" s="62">
        <f t="shared" si="164"/>
        <v>0.36</v>
      </c>
      <c r="S99" s="62">
        <f t="shared" si="148"/>
        <v>0</v>
      </c>
      <c r="T99" s="61">
        <f t="shared" si="149"/>
        <v>0</v>
      </c>
      <c r="U99" s="61">
        <f t="shared" si="165"/>
        <v>0</v>
      </c>
      <c r="V99" s="60">
        <v>12</v>
      </c>
      <c r="W99" s="61">
        <f t="shared" si="166"/>
        <v>3</v>
      </c>
      <c r="X99" s="24">
        <f t="shared" si="167"/>
        <v>59.4</v>
      </c>
      <c r="Y99" s="11">
        <f t="shared" si="168"/>
        <v>611.55999999999995</v>
      </c>
      <c r="Z99" s="58">
        <v>752696831.66999996</v>
      </c>
      <c r="AA99" s="60">
        <v>4242</v>
      </c>
      <c r="AB99" s="24">
        <f t="shared" si="150"/>
        <v>177439.14</v>
      </c>
      <c r="AC99" s="10">
        <f t="shared" si="151"/>
        <v>0.69173799999999996</v>
      </c>
      <c r="AD99" s="60">
        <v>86932</v>
      </c>
      <c r="AE99" s="10">
        <f t="shared" si="152"/>
        <v>0.63023899999999999</v>
      </c>
      <c r="AF99" s="10">
        <f t="shared" si="197"/>
        <v>0.326712</v>
      </c>
      <c r="AG99" s="63">
        <f t="shared" si="153"/>
        <v>0.326712</v>
      </c>
      <c r="AH99" s="64">
        <f t="shared" si="154"/>
        <v>0</v>
      </c>
      <c r="AI99" s="65">
        <f t="shared" si="169"/>
        <v>0.326712</v>
      </c>
      <c r="AJ99" s="60">
        <v>0</v>
      </c>
      <c r="AK99">
        <v>0</v>
      </c>
      <c r="AL99" s="23">
        <f t="shared" si="170"/>
        <v>0</v>
      </c>
      <c r="AM99" s="60">
        <v>104</v>
      </c>
      <c r="AN99">
        <v>4</v>
      </c>
      <c r="AO99" s="23">
        <f t="shared" si="171"/>
        <v>41600</v>
      </c>
      <c r="AP99" s="23">
        <f t="shared" si="155"/>
        <v>2302741</v>
      </c>
      <c r="AQ99" s="23">
        <f t="shared" si="172"/>
        <v>2344341</v>
      </c>
      <c r="AR99" s="66">
        <v>3518715</v>
      </c>
      <c r="AS99" s="66">
        <f t="shared" si="198"/>
        <v>2344341</v>
      </c>
      <c r="AT99" s="60">
        <v>2899516</v>
      </c>
      <c r="AU99" s="23">
        <f t="shared" si="199"/>
        <v>555175</v>
      </c>
      <c r="AV99" s="67" t="str">
        <f t="shared" si="202"/>
        <v>No</v>
      </c>
      <c r="AW99" s="66">
        <f t="shared" si="173"/>
        <v>0</v>
      </c>
      <c r="AX99" s="68">
        <f t="shared" si="174"/>
        <v>2899516</v>
      </c>
      <c r="AY99" s="69">
        <f t="shared" si="200"/>
        <v>2899516</v>
      </c>
      <c r="AZ99" s="70">
        <f t="shared" si="175"/>
        <v>0</v>
      </c>
      <c r="BA99" s="70"/>
      <c r="BB99" s="70">
        <f t="shared" si="176"/>
        <v>12834.563697283122</v>
      </c>
      <c r="BC99" s="23"/>
      <c r="BE99" s="71">
        <f t="shared" si="177"/>
        <v>-555175</v>
      </c>
      <c r="BF99" s="71">
        <f t="shared" si="178"/>
        <v>-555175</v>
      </c>
      <c r="BG99" s="71">
        <f t="shared" si="179"/>
        <v>-555175</v>
      </c>
      <c r="BH99" s="71">
        <f t="shared" si="180"/>
        <v>-475840.49250000017</v>
      </c>
      <c r="BI99" s="71">
        <f t="shared" si="181"/>
        <v>-396517.88240025006</v>
      </c>
      <c r="BJ99" s="71">
        <f t="shared" si="182"/>
        <v>-317214.30592019996</v>
      </c>
      <c r="BK99" s="71">
        <f t="shared" si="156"/>
        <v>-237910.72944014985</v>
      </c>
      <c r="BL99" s="71">
        <f t="shared" si="156"/>
        <v>-158615.08331774781</v>
      </c>
      <c r="BM99" s="71">
        <f t="shared" si="156"/>
        <v>-79307.54165887367</v>
      </c>
      <c r="BN99" s="71"/>
      <c r="BP99" s="71">
        <f t="shared" si="183"/>
        <v>0</v>
      </c>
      <c r="BQ99" s="71">
        <f t="shared" si="184"/>
        <v>0</v>
      </c>
      <c r="BR99" s="71">
        <f t="shared" si="185"/>
        <v>-79334.507499999992</v>
      </c>
      <c r="BS99" s="71">
        <f t="shared" si="186"/>
        <v>-79322.610099750018</v>
      </c>
      <c r="BT99" s="71">
        <f t="shared" si="187"/>
        <v>-79303.576480050018</v>
      </c>
      <c r="BU99" s="71">
        <f t="shared" si="188"/>
        <v>-79303.576480049989</v>
      </c>
      <c r="BV99" s="71">
        <f t="shared" si="157"/>
        <v>-79295.646122401944</v>
      </c>
      <c r="BW99" s="71">
        <f t="shared" si="157"/>
        <v>-79307.541658873903</v>
      </c>
      <c r="BX99" s="71">
        <f t="shared" si="157"/>
        <v>-79307.54165887367</v>
      </c>
      <c r="BZ99" s="71">
        <f t="shared" si="189"/>
        <v>2899516</v>
      </c>
      <c r="CA99" s="71">
        <f t="shared" si="190"/>
        <v>2899516</v>
      </c>
      <c r="CB99" s="71">
        <f t="shared" si="191"/>
        <v>2820181.4925000002</v>
      </c>
      <c r="CC99" s="71">
        <f t="shared" si="192"/>
        <v>2740858.8824002501</v>
      </c>
      <c r="CD99" s="71">
        <f t="shared" si="193"/>
        <v>2661555.3059202</v>
      </c>
      <c r="CE99" s="71">
        <f t="shared" si="194"/>
        <v>2582251.7294401499</v>
      </c>
      <c r="CF99" s="71">
        <f t="shared" si="158"/>
        <v>2502956.0833177478</v>
      </c>
      <c r="CG99" s="71">
        <f t="shared" si="158"/>
        <v>2423648.5416588737</v>
      </c>
      <c r="CH99" s="71">
        <f t="shared" si="158"/>
        <v>2344341</v>
      </c>
      <c r="CI99" s="71"/>
      <c r="CJ99" s="71">
        <f t="shared" si="195"/>
        <v>2899516</v>
      </c>
      <c r="CK99" s="71">
        <f t="shared" ref="CK99:CR99" si="208">IF(OR($C99=1,$B99=1),MAX(CA99,CJ99,$AR99),CA99)</f>
        <v>2899516</v>
      </c>
      <c r="CL99" s="71">
        <f t="shared" si="208"/>
        <v>2820181.4925000002</v>
      </c>
      <c r="CM99" s="71">
        <f t="shared" si="208"/>
        <v>2740858.8824002501</v>
      </c>
      <c r="CN99" s="71">
        <f t="shared" si="208"/>
        <v>2661555.3059202</v>
      </c>
      <c r="CO99" s="71">
        <f t="shared" si="208"/>
        <v>2582251.7294401499</v>
      </c>
      <c r="CP99" s="71">
        <f t="shared" si="208"/>
        <v>2502956.0833177478</v>
      </c>
      <c r="CQ99" s="71">
        <f t="shared" si="208"/>
        <v>2423648.5416588737</v>
      </c>
      <c r="CR99" s="71">
        <f t="shared" si="208"/>
        <v>2344341</v>
      </c>
    </row>
    <row r="100" spans="1:96" x14ac:dyDescent="0.2">
      <c r="A100" s="6" t="s">
        <v>173</v>
      </c>
      <c r="B100" s="6"/>
      <c r="C100" s="37"/>
      <c r="D100" s="37"/>
      <c r="E100" s="37"/>
      <c r="F100" s="2">
        <v>4</v>
      </c>
      <c r="G100">
        <v>0</v>
      </c>
      <c r="H100" s="6">
        <v>74</v>
      </c>
      <c r="I100" s="2" t="s">
        <v>251</v>
      </c>
      <c r="J100" s="57"/>
      <c r="K100" s="58">
        <v>776.22</v>
      </c>
      <c r="L100" s="59"/>
      <c r="M100" s="60">
        <v>201</v>
      </c>
      <c r="N100" s="61">
        <f t="shared" si="160"/>
        <v>60.3</v>
      </c>
      <c r="O100" s="61">
        <f t="shared" si="161"/>
        <v>465.73</v>
      </c>
      <c r="P100" s="61">
        <f t="shared" si="162"/>
        <v>0</v>
      </c>
      <c r="Q100" s="61">
        <f t="shared" si="163"/>
        <v>0</v>
      </c>
      <c r="R100" s="62">
        <f t="shared" si="164"/>
        <v>0.26</v>
      </c>
      <c r="S100" s="62">
        <f t="shared" si="148"/>
        <v>0</v>
      </c>
      <c r="T100" s="61">
        <f t="shared" si="149"/>
        <v>0</v>
      </c>
      <c r="U100" s="61">
        <f t="shared" si="165"/>
        <v>0</v>
      </c>
      <c r="V100" s="60">
        <v>7</v>
      </c>
      <c r="W100" s="61">
        <f t="shared" si="166"/>
        <v>1.75</v>
      </c>
      <c r="X100" s="24">
        <f t="shared" si="167"/>
        <v>60.3</v>
      </c>
      <c r="Y100" s="11">
        <f t="shared" si="168"/>
        <v>838.27</v>
      </c>
      <c r="Z100" s="58">
        <v>2114937074</v>
      </c>
      <c r="AA100" s="60">
        <v>8279</v>
      </c>
      <c r="AB100" s="24">
        <f t="shared" si="150"/>
        <v>255458.04</v>
      </c>
      <c r="AC100" s="10">
        <f t="shared" si="151"/>
        <v>0.99589099999999997</v>
      </c>
      <c r="AD100" s="60">
        <v>112910</v>
      </c>
      <c r="AE100" s="10">
        <f t="shared" si="152"/>
        <v>0.81857500000000005</v>
      </c>
      <c r="AF100" s="10">
        <f t="shared" si="197"/>
        <v>5.7304000000000001E-2</v>
      </c>
      <c r="AG100" s="63">
        <f t="shared" si="153"/>
        <v>5.7304000000000001E-2</v>
      </c>
      <c r="AH100" s="64">
        <f t="shared" si="154"/>
        <v>0</v>
      </c>
      <c r="AI100" s="65">
        <f t="shared" si="169"/>
        <v>5.7304000000000001E-2</v>
      </c>
      <c r="AJ100" s="60">
        <v>772</v>
      </c>
      <c r="AK100">
        <v>13</v>
      </c>
      <c r="AL100" s="23">
        <f t="shared" si="170"/>
        <v>1003600</v>
      </c>
      <c r="AM100" s="60">
        <v>0</v>
      </c>
      <c r="AN100">
        <v>0</v>
      </c>
      <c r="AO100" s="23">
        <f t="shared" si="171"/>
        <v>0</v>
      </c>
      <c r="AP100" s="23">
        <f t="shared" si="155"/>
        <v>553617</v>
      </c>
      <c r="AQ100" s="23">
        <f t="shared" si="172"/>
        <v>1557217</v>
      </c>
      <c r="AR100" s="66">
        <v>1446598</v>
      </c>
      <c r="AS100" s="66">
        <f t="shared" si="198"/>
        <v>1557217</v>
      </c>
      <c r="AT100" s="60">
        <v>1309880</v>
      </c>
      <c r="AU100" s="23">
        <f t="shared" si="199"/>
        <v>247337</v>
      </c>
      <c r="AV100" s="67" t="str">
        <f t="shared" si="202"/>
        <v>Yes</v>
      </c>
      <c r="AW100" s="66">
        <f t="shared" si="173"/>
        <v>247337</v>
      </c>
      <c r="AX100" s="68">
        <f t="shared" si="174"/>
        <v>1557217</v>
      </c>
      <c r="AY100" s="69">
        <f t="shared" si="200"/>
        <v>1557217</v>
      </c>
      <c r="AZ100" s="70">
        <f t="shared" si="175"/>
        <v>247337</v>
      </c>
      <c r="BA100" s="70"/>
      <c r="BB100" s="70">
        <f t="shared" si="176"/>
        <v>12446.293254489707</v>
      </c>
      <c r="BC100" s="23"/>
      <c r="BE100" s="71">
        <f t="shared" si="177"/>
        <v>247337</v>
      </c>
      <c r="BF100" s="71">
        <f t="shared" si="178"/>
        <v>0</v>
      </c>
      <c r="BG100" s="71">
        <f t="shared" si="179"/>
        <v>0</v>
      </c>
      <c r="BH100" s="71">
        <f t="shared" si="180"/>
        <v>0</v>
      </c>
      <c r="BI100" s="71">
        <f t="shared" si="181"/>
        <v>0</v>
      </c>
      <c r="BJ100" s="71">
        <f t="shared" si="182"/>
        <v>0</v>
      </c>
      <c r="BK100" s="71">
        <f t="shared" si="156"/>
        <v>0</v>
      </c>
      <c r="BL100" s="71">
        <f t="shared" si="156"/>
        <v>0</v>
      </c>
      <c r="BM100" s="71">
        <f t="shared" si="156"/>
        <v>0</v>
      </c>
      <c r="BN100" s="71"/>
      <c r="BP100" s="71">
        <f t="shared" si="183"/>
        <v>247337</v>
      </c>
      <c r="BQ100" s="71">
        <f t="shared" si="184"/>
        <v>0</v>
      </c>
      <c r="BR100" s="71">
        <f t="shared" si="185"/>
        <v>0</v>
      </c>
      <c r="BS100" s="71">
        <f t="shared" si="186"/>
        <v>0</v>
      </c>
      <c r="BT100" s="71">
        <f t="shared" si="187"/>
        <v>0</v>
      </c>
      <c r="BU100" s="71">
        <f t="shared" si="188"/>
        <v>0</v>
      </c>
      <c r="BV100" s="71">
        <f t="shared" si="157"/>
        <v>0</v>
      </c>
      <c r="BW100" s="71">
        <f t="shared" si="157"/>
        <v>0</v>
      </c>
      <c r="BX100" s="71">
        <f t="shared" si="157"/>
        <v>0</v>
      </c>
      <c r="BZ100" s="71">
        <f t="shared" si="189"/>
        <v>1557217</v>
      </c>
      <c r="CA100" s="71">
        <f t="shared" si="190"/>
        <v>1557217</v>
      </c>
      <c r="CB100" s="71">
        <f t="shared" si="191"/>
        <v>1557217</v>
      </c>
      <c r="CC100" s="71">
        <f t="shared" si="192"/>
        <v>1557217</v>
      </c>
      <c r="CD100" s="71">
        <f t="shared" si="193"/>
        <v>1557217</v>
      </c>
      <c r="CE100" s="71">
        <f t="shared" si="194"/>
        <v>1557217</v>
      </c>
      <c r="CF100" s="71">
        <f t="shared" si="158"/>
        <v>1557217</v>
      </c>
      <c r="CG100" s="71">
        <f t="shared" si="158"/>
        <v>1557217</v>
      </c>
      <c r="CH100" s="71">
        <f t="shared" si="158"/>
        <v>1557217</v>
      </c>
      <c r="CI100" s="71"/>
      <c r="CJ100" s="71">
        <f t="shared" si="195"/>
        <v>1557217</v>
      </c>
      <c r="CK100" s="71">
        <f t="shared" ref="CK100:CR100" si="209">IF(OR($C100=1,$B100=1),MAX(CA100,CJ100,$AR100),CA100)</f>
        <v>1557217</v>
      </c>
      <c r="CL100" s="71">
        <f t="shared" si="209"/>
        <v>1557217</v>
      </c>
      <c r="CM100" s="71">
        <f t="shared" si="209"/>
        <v>1557217</v>
      </c>
      <c r="CN100" s="71">
        <f t="shared" si="209"/>
        <v>1557217</v>
      </c>
      <c r="CO100" s="71">
        <f t="shared" si="209"/>
        <v>1557217</v>
      </c>
      <c r="CP100" s="71">
        <f t="shared" si="209"/>
        <v>1557217</v>
      </c>
      <c r="CQ100" s="71">
        <f t="shared" si="209"/>
        <v>1557217</v>
      </c>
      <c r="CR100" s="71">
        <f t="shared" si="209"/>
        <v>1557217</v>
      </c>
    </row>
    <row r="101" spans="1:96" x14ac:dyDescent="0.2">
      <c r="A101" s="6" t="s">
        <v>169</v>
      </c>
      <c r="B101" s="6"/>
      <c r="C101" s="37"/>
      <c r="D101" s="37"/>
      <c r="E101" s="37"/>
      <c r="F101" s="2">
        <v>1</v>
      </c>
      <c r="G101">
        <v>0</v>
      </c>
      <c r="H101" s="6">
        <v>75</v>
      </c>
      <c r="I101" s="2" t="s">
        <v>252</v>
      </c>
      <c r="J101" s="57"/>
      <c r="K101" s="58">
        <v>228.45</v>
      </c>
      <c r="L101" s="59"/>
      <c r="M101" s="60">
        <v>34</v>
      </c>
      <c r="N101" s="61">
        <f t="shared" si="160"/>
        <v>10.199999999999999</v>
      </c>
      <c r="O101" s="61">
        <f t="shared" si="161"/>
        <v>137.07</v>
      </c>
      <c r="P101" s="61">
        <f t="shared" si="162"/>
        <v>0</v>
      </c>
      <c r="Q101" s="61">
        <f t="shared" si="163"/>
        <v>0</v>
      </c>
      <c r="R101" s="62">
        <f t="shared" si="164"/>
        <v>0.15</v>
      </c>
      <c r="S101" s="62">
        <f t="shared" si="148"/>
        <v>0</v>
      </c>
      <c r="T101" s="61">
        <f t="shared" si="149"/>
        <v>0</v>
      </c>
      <c r="U101" s="61">
        <f t="shared" si="165"/>
        <v>0</v>
      </c>
      <c r="V101" s="60">
        <v>3</v>
      </c>
      <c r="W101" s="61">
        <f t="shared" si="166"/>
        <v>0.75</v>
      </c>
      <c r="X101" s="24">
        <f t="shared" si="167"/>
        <v>10.199999999999999</v>
      </c>
      <c r="Y101" s="11">
        <f t="shared" si="168"/>
        <v>239.39999999999998</v>
      </c>
      <c r="Z101" s="58">
        <v>1037594229</v>
      </c>
      <c r="AA101" s="60">
        <v>2401</v>
      </c>
      <c r="AB101" s="24">
        <f t="shared" si="150"/>
        <v>432150.87</v>
      </c>
      <c r="AC101" s="10">
        <f t="shared" si="151"/>
        <v>1.6847190000000001</v>
      </c>
      <c r="AD101" s="60">
        <v>119352</v>
      </c>
      <c r="AE101" s="10">
        <f t="shared" si="152"/>
        <v>0.86527799999999999</v>
      </c>
      <c r="AF101" s="10">
        <f t="shared" si="197"/>
        <v>-0.43888700000000003</v>
      </c>
      <c r="AG101" s="63">
        <f t="shared" si="153"/>
        <v>0.01</v>
      </c>
      <c r="AH101" s="64">
        <f t="shared" si="154"/>
        <v>0</v>
      </c>
      <c r="AI101" s="65">
        <f t="shared" si="169"/>
        <v>0.01</v>
      </c>
      <c r="AJ101" s="60">
        <v>226</v>
      </c>
      <c r="AK101">
        <v>13</v>
      </c>
      <c r="AL101" s="23">
        <f t="shared" si="170"/>
        <v>293800</v>
      </c>
      <c r="AM101" s="60">
        <v>0</v>
      </c>
      <c r="AN101">
        <v>0</v>
      </c>
      <c r="AO101" s="23">
        <f t="shared" si="171"/>
        <v>0</v>
      </c>
      <c r="AP101" s="23">
        <f t="shared" si="155"/>
        <v>27591</v>
      </c>
      <c r="AQ101" s="23">
        <f t="shared" si="172"/>
        <v>321391</v>
      </c>
      <c r="AR101" s="66">
        <v>63069</v>
      </c>
      <c r="AS101" s="66">
        <f t="shared" si="198"/>
        <v>321391</v>
      </c>
      <c r="AT101" s="60">
        <v>254340</v>
      </c>
      <c r="AU101" s="23">
        <f t="shared" si="199"/>
        <v>67051</v>
      </c>
      <c r="AV101" s="67" t="str">
        <f t="shared" si="202"/>
        <v>Yes</v>
      </c>
      <c r="AW101" s="66">
        <f t="shared" si="173"/>
        <v>67051</v>
      </c>
      <c r="AX101" s="68">
        <f t="shared" si="174"/>
        <v>321391</v>
      </c>
      <c r="AY101" s="69">
        <f t="shared" si="200"/>
        <v>321391</v>
      </c>
      <c r="AZ101" s="70">
        <f t="shared" si="175"/>
        <v>67051</v>
      </c>
      <c r="BA101" s="70"/>
      <c r="BB101" s="70">
        <f t="shared" si="176"/>
        <v>12077.413000656597</v>
      </c>
      <c r="BC101" s="23"/>
      <c r="BE101" s="71">
        <f t="shared" si="177"/>
        <v>67051</v>
      </c>
      <c r="BF101" s="71">
        <f t="shared" si="178"/>
        <v>0</v>
      </c>
      <c r="BG101" s="71">
        <f t="shared" si="179"/>
        <v>0</v>
      </c>
      <c r="BH101" s="71">
        <f t="shared" si="180"/>
        <v>0</v>
      </c>
      <c r="BI101" s="71">
        <f t="shared" si="181"/>
        <v>0</v>
      </c>
      <c r="BJ101" s="71">
        <f t="shared" si="182"/>
        <v>0</v>
      </c>
      <c r="BK101" s="71">
        <f t="shared" si="156"/>
        <v>0</v>
      </c>
      <c r="BL101" s="71">
        <f t="shared" si="156"/>
        <v>0</v>
      </c>
      <c r="BM101" s="71">
        <f t="shared" si="156"/>
        <v>0</v>
      </c>
      <c r="BN101" s="71"/>
      <c r="BP101" s="71">
        <f t="shared" si="183"/>
        <v>67051</v>
      </c>
      <c r="BQ101" s="71">
        <f t="shared" si="184"/>
        <v>0</v>
      </c>
      <c r="BR101" s="71">
        <f t="shared" si="185"/>
        <v>0</v>
      </c>
      <c r="BS101" s="71">
        <f t="shared" si="186"/>
        <v>0</v>
      </c>
      <c r="BT101" s="71">
        <f t="shared" si="187"/>
        <v>0</v>
      </c>
      <c r="BU101" s="71">
        <f t="shared" si="188"/>
        <v>0</v>
      </c>
      <c r="BV101" s="71">
        <f t="shared" si="157"/>
        <v>0</v>
      </c>
      <c r="BW101" s="71">
        <f t="shared" si="157"/>
        <v>0</v>
      </c>
      <c r="BX101" s="71">
        <f t="shared" si="157"/>
        <v>0</v>
      </c>
      <c r="BZ101" s="71">
        <f t="shared" si="189"/>
        <v>321391</v>
      </c>
      <c r="CA101" s="71">
        <f t="shared" si="190"/>
        <v>321391</v>
      </c>
      <c r="CB101" s="71">
        <f t="shared" si="191"/>
        <v>321391</v>
      </c>
      <c r="CC101" s="71">
        <f t="shared" si="192"/>
        <v>321391</v>
      </c>
      <c r="CD101" s="71">
        <f t="shared" si="193"/>
        <v>321391</v>
      </c>
      <c r="CE101" s="71">
        <f t="shared" si="194"/>
        <v>321391</v>
      </c>
      <c r="CF101" s="71">
        <f t="shared" si="158"/>
        <v>321391</v>
      </c>
      <c r="CG101" s="71">
        <f t="shared" si="158"/>
        <v>321391</v>
      </c>
      <c r="CH101" s="71">
        <f t="shared" si="158"/>
        <v>321391</v>
      </c>
      <c r="CI101" s="71"/>
      <c r="CJ101" s="71">
        <f t="shared" si="195"/>
        <v>321391</v>
      </c>
      <c r="CK101" s="71">
        <f t="shared" ref="CK101:CR101" si="210">IF(OR($C101=1,$B101=1),MAX(CA101,CJ101,$AR101),CA101)</f>
        <v>321391</v>
      </c>
      <c r="CL101" s="71">
        <f t="shared" si="210"/>
        <v>321391</v>
      </c>
      <c r="CM101" s="71">
        <f t="shared" si="210"/>
        <v>321391</v>
      </c>
      <c r="CN101" s="71">
        <f t="shared" si="210"/>
        <v>321391</v>
      </c>
      <c r="CO101" s="71">
        <f t="shared" si="210"/>
        <v>321391</v>
      </c>
      <c r="CP101" s="71">
        <f t="shared" si="210"/>
        <v>321391</v>
      </c>
      <c r="CQ101" s="71">
        <f t="shared" si="210"/>
        <v>321391</v>
      </c>
      <c r="CR101" s="71">
        <f t="shared" si="210"/>
        <v>321391</v>
      </c>
    </row>
    <row r="102" spans="1:96" x14ac:dyDescent="0.2">
      <c r="A102" s="6" t="s">
        <v>175</v>
      </c>
      <c r="B102" s="6"/>
      <c r="C102" s="37"/>
      <c r="D102" s="37"/>
      <c r="E102" s="37"/>
      <c r="F102" s="2">
        <v>2</v>
      </c>
      <c r="G102">
        <v>0</v>
      </c>
      <c r="H102" s="6">
        <v>76</v>
      </c>
      <c r="I102" s="2" t="s">
        <v>253</v>
      </c>
      <c r="J102" s="57"/>
      <c r="K102" s="58">
        <v>2464.3000000000002</v>
      </c>
      <c r="L102" s="59"/>
      <c r="M102" s="60">
        <v>118</v>
      </c>
      <c r="N102" s="61">
        <f t="shared" si="160"/>
        <v>35.4</v>
      </c>
      <c r="O102" s="61">
        <f t="shared" si="161"/>
        <v>1478.58</v>
      </c>
      <c r="P102" s="61">
        <f t="shared" si="162"/>
        <v>0</v>
      </c>
      <c r="Q102" s="61">
        <f t="shared" si="163"/>
        <v>0</v>
      </c>
      <c r="R102" s="62">
        <f t="shared" si="164"/>
        <v>0.05</v>
      </c>
      <c r="S102" s="62">
        <f t="shared" si="148"/>
        <v>0</v>
      </c>
      <c r="T102" s="61">
        <f t="shared" si="149"/>
        <v>0</v>
      </c>
      <c r="U102" s="61">
        <f t="shared" si="165"/>
        <v>0</v>
      </c>
      <c r="V102" s="60">
        <v>29</v>
      </c>
      <c r="W102" s="61">
        <f t="shared" si="166"/>
        <v>7.25</v>
      </c>
      <c r="X102" s="24">
        <f t="shared" si="167"/>
        <v>35.4</v>
      </c>
      <c r="Y102" s="11">
        <f t="shared" si="168"/>
        <v>2506.9500000000003</v>
      </c>
      <c r="Z102" s="58">
        <v>5777539267.3299999</v>
      </c>
      <c r="AA102" s="60">
        <v>17565</v>
      </c>
      <c r="AB102" s="24">
        <f t="shared" si="150"/>
        <v>328923.39</v>
      </c>
      <c r="AC102" s="10">
        <f t="shared" si="151"/>
        <v>1.282292</v>
      </c>
      <c r="AD102" s="60">
        <v>156171</v>
      </c>
      <c r="AE102" s="10">
        <f t="shared" si="152"/>
        <v>1.1322080000000001</v>
      </c>
      <c r="AF102" s="10">
        <f t="shared" si="197"/>
        <v>-0.23726700000000001</v>
      </c>
      <c r="AG102" s="63">
        <f t="shared" si="153"/>
        <v>0.01</v>
      </c>
      <c r="AH102" s="64">
        <f t="shared" si="154"/>
        <v>0</v>
      </c>
      <c r="AI102" s="65">
        <f t="shared" si="169"/>
        <v>0.01</v>
      </c>
      <c r="AJ102" s="60">
        <v>0</v>
      </c>
      <c r="AK102">
        <v>0</v>
      </c>
      <c r="AL102" s="23">
        <f t="shared" si="170"/>
        <v>0</v>
      </c>
      <c r="AM102" s="60">
        <v>0</v>
      </c>
      <c r="AN102">
        <v>0</v>
      </c>
      <c r="AO102" s="23">
        <f t="shared" si="171"/>
        <v>0</v>
      </c>
      <c r="AP102" s="23">
        <f t="shared" si="155"/>
        <v>288926</v>
      </c>
      <c r="AQ102" s="23">
        <f t="shared" si="172"/>
        <v>288926</v>
      </c>
      <c r="AR102" s="66">
        <v>446496</v>
      </c>
      <c r="AS102" s="66">
        <f t="shared" si="198"/>
        <v>288926</v>
      </c>
      <c r="AT102" s="60">
        <v>395466</v>
      </c>
      <c r="AU102" s="23">
        <f t="shared" si="199"/>
        <v>106540</v>
      </c>
      <c r="AV102" s="67" t="str">
        <f t="shared" si="202"/>
        <v>No</v>
      </c>
      <c r="AW102" s="66">
        <f t="shared" si="173"/>
        <v>0</v>
      </c>
      <c r="AX102" s="68">
        <f t="shared" si="174"/>
        <v>395466</v>
      </c>
      <c r="AY102" s="69">
        <f t="shared" si="200"/>
        <v>395466</v>
      </c>
      <c r="AZ102" s="70">
        <f t="shared" si="175"/>
        <v>0</v>
      </c>
      <c r="BA102" s="70"/>
      <c r="BB102" s="70">
        <f t="shared" si="176"/>
        <v>11724.464858174735</v>
      </c>
      <c r="BC102" s="23"/>
      <c r="BE102" s="71">
        <f t="shared" si="177"/>
        <v>-106540</v>
      </c>
      <c r="BF102" s="71">
        <f t="shared" si="178"/>
        <v>-106540</v>
      </c>
      <c r="BG102" s="71">
        <f t="shared" si="179"/>
        <v>-106540</v>
      </c>
      <c r="BH102" s="71">
        <f t="shared" si="180"/>
        <v>-91315.434000000008</v>
      </c>
      <c r="BI102" s="71">
        <f t="shared" si="181"/>
        <v>-76093.151152200007</v>
      </c>
      <c r="BJ102" s="71">
        <f t="shared" si="182"/>
        <v>-60874.520921760006</v>
      </c>
      <c r="BK102" s="71">
        <f t="shared" si="156"/>
        <v>-45655.890691320004</v>
      </c>
      <c r="BL102" s="71">
        <f t="shared" si="156"/>
        <v>-30438.782323903055</v>
      </c>
      <c r="BM102" s="71">
        <f t="shared" si="156"/>
        <v>-15219.391161951527</v>
      </c>
      <c r="BN102" s="71"/>
      <c r="BP102" s="71">
        <f t="shared" si="183"/>
        <v>0</v>
      </c>
      <c r="BQ102" s="71">
        <f t="shared" si="184"/>
        <v>0</v>
      </c>
      <c r="BR102" s="71">
        <f t="shared" si="185"/>
        <v>-15224.566000000001</v>
      </c>
      <c r="BS102" s="71">
        <f t="shared" si="186"/>
        <v>-15222.282847800001</v>
      </c>
      <c r="BT102" s="71">
        <f t="shared" si="187"/>
        <v>-15218.630230440001</v>
      </c>
      <c r="BU102" s="71">
        <f t="shared" si="188"/>
        <v>-15218.630230440001</v>
      </c>
      <c r="BV102" s="71">
        <f t="shared" si="157"/>
        <v>-15217.108367416957</v>
      </c>
      <c r="BW102" s="71">
        <f t="shared" si="157"/>
        <v>-15219.391161951527</v>
      </c>
      <c r="BX102" s="71">
        <f t="shared" si="157"/>
        <v>-15219.391161951527</v>
      </c>
      <c r="BZ102" s="71">
        <f t="shared" si="189"/>
        <v>395466</v>
      </c>
      <c r="CA102" s="71">
        <f t="shared" si="190"/>
        <v>395466</v>
      </c>
      <c r="CB102" s="71">
        <f t="shared" si="191"/>
        <v>380241.43400000001</v>
      </c>
      <c r="CC102" s="71">
        <f t="shared" si="192"/>
        <v>365019.15115220001</v>
      </c>
      <c r="CD102" s="71">
        <f t="shared" si="193"/>
        <v>349800.52092176001</v>
      </c>
      <c r="CE102" s="71">
        <f t="shared" si="194"/>
        <v>334581.89069132</v>
      </c>
      <c r="CF102" s="71">
        <f t="shared" si="158"/>
        <v>319364.78232390305</v>
      </c>
      <c r="CG102" s="71">
        <f t="shared" si="158"/>
        <v>304145.39116195153</v>
      </c>
      <c r="CH102" s="71">
        <f t="shared" si="158"/>
        <v>288926</v>
      </c>
      <c r="CI102" s="71"/>
      <c r="CJ102" s="71">
        <f t="shared" si="195"/>
        <v>395466</v>
      </c>
      <c r="CK102" s="71">
        <f t="shared" ref="CK102:CR102" si="211">IF(OR($C102=1,$B102=1),MAX(CA102,CJ102,$AR102),CA102)</f>
        <v>395466</v>
      </c>
      <c r="CL102" s="71">
        <f t="shared" si="211"/>
        <v>380241.43400000001</v>
      </c>
      <c r="CM102" s="71">
        <f t="shared" si="211"/>
        <v>365019.15115220001</v>
      </c>
      <c r="CN102" s="71">
        <f t="shared" si="211"/>
        <v>349800.52092176001</v>
      </c>
      <c r="CO102" s="71">
        <f t="shared" si="211"/>
        <v>334581.89069132</v>
      </c>
      <c r="CP102" s="71">
        <f t="shared" si="211"/>
        <v>319364.78232390305</v>
      </c>
      <c r="CQ102" s="71">
        <f t="shared" si="211"/>
        <v>304145.39116195153</v>
      </c>
      <c r="CR102" s="71">
        <f t="shared" si="211"/>
        <v>288926</v>
      </c>
    </row>
    <row r="103" spans="1:96" x14ac:dyDescent="0.2">
      <c r="A103" s="6" t="s">
        <v>184</v>
      </c>
      <c r="B103" s="76">
        <v>1</v>
      </c>
      <c r="C103" s="37">
        <v>1</v>
      </c>
      <c r="D103" s="37">
        <v>0</v>
      </c>
      <c r="E103" s="37">
        <v>1</v>
      </c>
      <c r="F103" s="2">
        <v>9</v>
      </c>
      <c r="G103">
        <v>19</v>
      </c>
      <c r="H103" s="6">
        <v>77</v>
      </c>
      <c r="I103" s="2" t="s">
        <v>254</v>
      </c>
      <c r="J103" s="57"/>
      <c r="K103" s="58">
        <v>7451.34</v>
      </c>
      <c r="L103" s="73"/>
      <c r="M103" s="60">
        <v>4498</v>
      </c>
      <c r="N103" s="61">
        <f t="shared" si="160"/>
        <v>1349.4</v>
      </c>
      <c r="O103" s="61">
        <f t="shared" si="161"/>
        <v>4470.8</v>
      </c>
      <c r="P103" s="61">
        <f t="shared" si="162"/>
        <v>27.199999999999818</v>
      </c>
      <c r="Q103" s="61">
        <f t="shared" si="163"/>
        <v>4.08</v>
      </c>
      <c r="R103" s="62">
        <f t="shared" si="164"/>
        <v>0.6</v>
      </c>
      <c r="S103" s="62">
        <f t="shared" si="148"/>
        <v>0</v>
      </c>
      <c r="T103" s="61">
        <f t="shared" si="149"/>
        <v>0</v>
      </c>
      <c r="U103" s="61">
        <f t="shared" si="165"/>
        <v>0</v>
      </c>
      <c r="V103" s="60">
        <v>665</v>
      </c>
      <c r="W103" s="61">
        <f t="shared" si="166"/>
        <v>166.25</v>
      </c>
      <c r="X103" s="24">
        <f t="shared" si="167"/>
        <v>1349.4</v>
      </c>
      <c r="Y103" s="11">
        <f t="shared" si="168"/>
        <v>8971.07</v>
      </c>
      <c r="Z103" s="58">
        <v>7516649506.3299999</v>
      </c>
      <c r="AA103" s="60">
        <v>59461</v>
      </c>
      <c r="AB103" s="24">
        <f t="shared" si="150"/>
        <v>126413.1</v>
      </c>
      <c r="AC103" s="10">
        <f t="shared" si="151"/>
        <v>0.492815</v>
      </c>
      <c r="AD103" s="60">
        <v>85048</v>
      </c>
      <c r="AE103" s="10">
        <f t="shared" si="152"/>
        <v>0.61658100000000005</v>
      </c>
      <c r="AF103" s="10">
        <f t="shared" si="197"/>
        <v>0.470055</v>
      </c>
      <c r="AG103" s="63">
        <f t="shared" si="153"/>
        <v>0.470055</v>
      </c>
      <c r="AH103" s="64">
        <f t="shared" si="154"/>
        <v>0.03</v>
      </c>
      <c r="AI103" s="65">
        <f t="shared" si="169"/>
        <v>0.50005500000000003</v>
      </c>
      <c r="AJ103" s="60">
        <v>0</v>
      </c>
      <c r="AK103">
        <v>0</v>
      </c>
      <c r="AL103" s="23">
        <f t="shared" si="170"/>
        <v>0</v>
      </c>
      <c r="AM103" s="60">
        <v>0</v>
      </c>
      <c r="AN103">
        <v>0</v>
      </c>
      <c r="AO103" s="23">
        <f t="shared" si="171"/>
        <v>0</v>
      </c>
      <c r="AP103" s="23">
        <f t="shared" si="155"/>
        <v>51701477</v>
      </c>
      <c r="AQ103" s="23">
        <f t="shared" si="172"/>
        <v>51701477</v>
      </c>
      <c r="AR103" s="66">
        <v>34440424</v>
      </c>
      <c r="AS103" s="66">
        <f t="shared" si="198"/>
        <v>51701477</v>
      </c>
      <c r="AT103" s="60">
        <v>46222158</v>
      </c>
      <c r="AU103" s="23">
        <f t="shared" si="199"/>
        <v>5479319</v>
      </c>
      <c r="AV103" s="67" t="str">
        <f t="shared" si="202"/>
        <v>Yes</v>
      </c>
      <c r="AW103" s="66">
        <f t="shared" si="173"/>
        <v>5479319</v>
      </c>
      <c r="AX103" s="68">
        <f t="shared" si="174"/>
        <v>51701477</v>
      </c>
      <c r="AY103" s="69">
        <f t="shared" si="200"/>
        <v>51701477</v>
      </c>
      <c r="AZ103" s="70">
        <f t="shared" si="175"/>
        <v>5479319</v>
      </c>
      <c r="BA103" s="70"/>
      <c r="BB103" s="70">
        <f t="shared" si="176"/>
        <v>13875.56892451559</v>
      </c>
      <c r="BC103" s="23"/>
      <c r="BE103" s="71">
        <f t="shared" si="177"/>
        <v>5479319</v>
      </c>
      <c r="BF103" s="71">
        <f t="shared" si="178"/>
        <v>0</v>
      </c>
      <c r="BG103" s="71">
        <f t="shared" si="179"/>
        <v>0</v>
      </c>
      <c r="BH103" s="71">
        <f t="shared" si="180"/>
        <v>0</v>
      </c>
      <c r="BI103" s="71">
        <f t="shared" si="181"/>
        <v>0</v>
      </c>
      <c r="BJ103" s="71">
        <f t="shared" si="182"/>
        <v>0</v>
      </c>
      <c r="BK103" s="71">
        <f t="shared" si="156"/>
        <v>0</v>
      </c>
      <c r="BL103" s="71">
        <f t="shared" si="156"/>
        <v>0</v>
      </c>
      <c r="BM103" s="71">
        <f t="shared" si="156"/>
        <v>0</v>
      </c>
      <c r="BN103" s="71"/>
      <c r="BP103" s="71">
        <f t="shared" si="183"/>
        <v>5479319</v>
      </c>
      <c r="BQ103" s="71">
        <f t="shared" si="184"/>
        <v>0</v>
      </c>
      <c r="BR103" s="71">
        <f t="shared" si="185"/>
        <v>0</v>
      </c>
      <c r="BS103" s="71">
        <f t="shared" si="186"/>
        <v>0</v>
      </c>
      <c r="BT103" s="71">
        <f t="shared" si="187"/>
        <v>0</v>
      </c>
      <c r="BU103" s="71">
        <f t="shared" si="188"/>
        <v>0</v>
      </c>
      <c r="BV103" s="71">
        <f t="shared" si="157"/>
        <v>0</v>
      </c>
      <c r="BW103" s="71">
        <f t="shared" si="157"/>
        <v>0</v>
      </c>
      <c r="BX103" s="71">
        <f t="shared" si="157"/>
        <v>0</v>
      </c>
      <c r="BZ103" s="71">
        <f t="shared" si="189"/>
        <v>51701477</v>
      </c>
      <c r="CA103" s="71">
        <f t="shared" si="190"/>
        <v>51701477</v>
      </c>
      <c r="CB103" s="71">
        <f t="shared" si="191"/>
        <v>51701477</v>
      </c>
      <c r="CC103" s="71">
        <f t="shared" si="192"/>
        <v>51701477</v>
      </c>
      <c r="CD103" s="71">
        <f t="shared" si="193"/>
        <v>51701477</v>
      </c>
      <c r="CE103" s="71">
        <f t="shared" si="194"/>
        <v>51701477</v>
      </c>
      <c r="CF103" s="71">
        <f t="shared" si="158"/>
        <v>51701477</v>
      </c>
      <c r="CG103" s="71">
        <f t="shared" si="158"/>
        <v>51701477</v>
      </c>
      <c r="CH103" s="71">
        <f t="shared" si="158"/>
        <v>51701477</v>
      </c>
      <c r="CI103" s="71"/>
      <c r="CJ103" s="71">
        <f t="shared" si="195"/>
        <v>51701477</v>
      </c>
      <c r="CK103" s="71">
        <f t="shared" ref="CK103:CR103" si="212">IF(OR($C103=1,$B103=1),MAX(CA103,CJ103,$AR103),CA103)</f>
        <v>51701477</v>
      </c>
      <c r="CL103" s="71">
        <f t="shared" si="212"/>
        <v>51701477</v>
      </c>
      <c r="CM103" s="71">
        <f t="shared" si="212"/>
        <v>51701477</v>
      </c>
      <c r="CN103" s="71">
        <f t="shared" si="212"/>
        <v>51701477</v>
      </c>
      <c r="CO103" s="71">
        <f t="shared" si="212"/>
        <v>51701477</v>
      </c>
      <c r="CP103" s="71">
        <f t="shared" si="212"/>
        <v>51701477</v>
      </c>
      <c r="CQ103" s="71">
        <f t="shared" si="212"/>
        <v>51701477</v>
      </c>
      <c r="CR103" s="71">
        <f t="shared" si="212"/>
        <v>51701477</v>
      </c>
    </row>
    <row r="104" spans="1:96" x14ac:dyDescent="0.2">
      <c r="A104" s="6" t="s">
        <v>169</v>
      </c>
      <c r="B104" s="6"/>
      <c r="C104" s="37"/>
      <c r="D104" s="37"/>
      <c r="E104" s="37"/>
      <c r="F104" s="2">
        <v>8</v>
      </c>
      <c r="G104">
        <v>28</v>
      </c>
      <c r="H104" s="6">
        <v>78</v>
      </c>
      <c r="I104" s="2" t="s">
        <v>255</v>
      </c>
      <c r="J104" s="57"/>
      <c r="K104" s="58">
        <v>1505.93</v>
      </c>
      <c r="L104" s="74"/>
      <c r="M104" s="60">
        <v>464</v>
      </c>
      <c r="N104" s="61">
        <f t="shared" si="160"/>
        <v>139.19999999999999</v>
      </c>
      <c r="O104" s="61">
        <f t="shared" si="161"/>
        <v>903.56</v>
      </c>
      <c r="P104" s="61">
        <f t="shared" si="162"/>
        <v>0</v>
      </c>
      <c r="Q104" s="61">
        <f t="shared" si="163"/>
        <v>0</v>
      </c>
      <c r="R104" s="62">
        <f t="shared" si="164"/>
        <v>0.31</v>
      </c>
      <c r="S104" s="62">
        <f t="shared" si="148"/>
        <v>0</v>
      </c>
      <c r="T104" s="61">
        <f t="shared" si="149"/>
        <v>0</v>
      </c>
      <c r="U104" s="61">
        <f t="shared" si="165"/>
        <v>0</v>
      </c>
      <c r="V104" s="60">
        <v>91</v>
      </c>
      <c r="W104" s="61">
        <f t="shared" si="166"/>
        <v>22.75</v>
      </c>
      <c r="X104" s="24">
        <f t="shared" si="167"/>
        <v>139.19999999999999</v>
      </c>
      <c r="Y104" s="11">
        <f t="shared" si="168"/>
        <v>1667.88</v>
      </c>
      <c r="Z104" s="58">
        <v>2211107623</v>
      </c>
      <c r="AA104" s="60">
        <v>31949</v>
      </c>
      <c r="AB104" s="24">
        <f t="shared" si="150"/>
        <v>69207.41</v>
      </c>
      <c r="AC104" s="10">
        <f t="shared" si="151"/>
        <v>0.26980199999999999</v>
      </c>
      <c r="AD104" s="60">
        <v>64194</v>
      </c>
      <c r="AE104" s="10">
        <f t="shared" si="152"/>
        <v>0.465393</v>
      </c>
      <c r="AF104" s="10">
        <f t="shared" si="197"/>
        <v>0.67152100000000003</v>
      </c>
      <c r="AG104" s="63">
        <f t="shared" si="153"/>
        <v>0.67152100000000003</v>
      </c>
      <c r="AH104" s="64">
        <f t="shared" si="154"/>
        <v>0</v>
      </c>
      <c r="AI104" s="65">
        <f t="shared" si="169"/>
        <v>0.67152100000000003</v>
      </c>
      <c r="AJ104" s="60">
        <v>510</v>
      </c>
      <c r="AK104">
        <v>4</v>
      </c>
      <c r="AL104" s="23">
        <f t="shared" si="170"/>
        <v>204000</v>
      </c>
      <c r="AM104" s="60">
        <v>0</v>
      </c>
      <c r="AN104">
        <v>0</v>
      </c>
      <c r="AO104" s="23">
        <f t="shared" si="171"/>
        <v>0</v>
      </c>
      <c r="AP104" s="23">
        <f t="shared" si="155"/>
        <v>12908190</v>
      </c>
      <c r="AQ104" s="23">
        <f t="shared" si="172"/>
        <v>13112190</v>
      </c>
      <c r="AR104" s="66">
        <v>9947410</v>
      </c>
      <c r="AS104" s="66">
        <f t="shared" si="198"/>
        <v>13112190</v>
      </c>
      <c r="AT104" s="60">
        <v>11860593</v>
      </c>
      <c r="AU104" s="23">
        <f t="shared" si="199"/>
        <v>1251597</v>
      </c>
      <c r="AV104" s="67" t="str">
        <f t="shared" si="202"/>
        <v>Yes</v>
      </c>
      <c r="AW104" s="66">
        <f t="shared" si="173"/>
        <v>1251597</v>
      </c>
      <c r="AX104" s="68">
        <f t="shared" si="174"/>
        <v>13112190</v>
      </c>
      <c r="AY104" s="69">
        <f t="shared" si="200"/>
        <v>13112190</v>
      </c>
      <c r="AZ104" s="70">
        <f t="shared" si="175"/>
        <v>1251597</v>
      </c>
      <c r="BA104" s="70"/>
      <c r="BB104" s="70">
        <f t="shared" si="176"/>
        <v>12764.416008712224</v>
      </c>
      <c r="BC104" s="23"/>
      <c r="BE104" s="71">
        <f t="shared" si="177"/>
        <v>1251597</v>
      </c>
      <c r="BF104" s="71">
        <f t="shared" si="178"/>
        <v>0</v>
      </c>
      <c r="BG104" s="71">
        <f t="shared" si="179"/>
        <v>0</v>
      </c>
      <c r="BH104" s="71">
        <f t="shared" si="180"/>
        <v>0</v>
      </c>
      <c r="BI104" s="71">
        <f t="shared" si="181"/>
        <v>0</v>
      </c>
      <c r="BJ104" s="71">
        <f t="shared" si="182"/>
        <v>0</v>
      </c>
      <c r="BK104" s="71">
        <f t="shared" si="156"/>
        <v>0</v>
      </c>
      <c r="BL104" s="71">
        <f t="shared" si="156"/>
        <v>0</v>
      </c>
      <c r="BM104" s="71">
        <f t="shared" si="156"/>
        <v>0</v>
      </c>
      <c r="BN104" s="71"/>
      <c r="BP104" s="71">
        <f t="shared" si="183"/>
        <v>1251597</v>
      </c>
      <c r="BQ104" s="71">
        <f t="shared" si="184"/>
        <v>0</v>
      </c>
      <c r="BR104" s="71">
        <f t="shared" si="185"/>
        <v>0</v>
      </c>
      <c r="BS104" s="71">
        <f t="shared" si="186"/>
        <v>0</v>
      </c>
      <c r="BT104" s="71">
        <f t="shared" si="187"/>
        <v>0</v>
      </c>
      <c r="BU104" s="71">
        <f t="shared" si="188"/>
        <v>0</v>
      </c>
      <c r="BV104" s="71">
        <f t="shared" si="157"/>
        <v>0</v>
      </c>
      <c r="BW104" s="71">
        <f t="shared" si="157"/>
        <v>0</v>
      </c>
      <c r="BX104" s="71">
        <f t="shared" si="157"/>
        <v>0</v>
      </c>
      <c r="BZ104" s="71">
        <f t="shared" si="189"/>
        <v>13112190</v>
      </c>
      <c r="CA104" s="71">
        <f t="shared" si="190"/>
        <v>13112190</v>
      </c>
      <c r="CB104" s="71">
        <f t="shared" si="191"/>
        <v>13112190</v>
      </c>
      <c r="CC104" s="71">
        <f t="shared" si="192"/>
        <v>13112190</v>
      </c>
      <c r="CD104" s="71">
        <f t="shared" si="193"/>
        <v>13112190</v>
      </c>
      <c r="CE104" s="71">
        <f t="shared" si="194"/>
        <v>13112190</v>
      </c>
      <c r="CF104" s="71">
        <f t="shared" si="158"/>
        <v>13112190</v>
      </c>
      <c r="CG104" s="71">
        <f t="shared" si="158"/>
        <v>13112190</v>
      </c>
      <c r="CH104" s="71">
        <f t="shared" si="158"/>
        <v>13112190</v>
      </c>
      <c r="CI104" s="71"/>
      <c r="CJ104" s="71">
        <f t="shared" si="195"/>
        <v>13112190</v>
      </c>
      <c r="CK104" s="71">
        <f t="shared" ref="CK104:CR104" si="213">IF(OR($C104=1,$B104=1),MAX(CA104,CJ104,$AR104),CA104)</f>
        <v>13112190</v>
      </c>
      <c r="CL104" s="71">
        <f t="shared" si="213"/>
        <v>13112190</v>
      </c>
      <c r="CM104" s="71">
        <f t="shared" si="213"/>
        <v>13112190</v>
      </c>
      <c r="CN104" s="71">
        <f t="shared" si="213"/>
        <v>13112190</v>
      </c>
      <c r="CO104" s="71">
        <f t="shared" si="213"/>
        <v>13112190</v>
      </c>
      <c r="CP104" s="71">
        <f t="shared" si="213"/>
        <v>13112190</v>
      </c>
      <c r="CQ104" s="71">
        <f t="shared" si="213"/>
        <v>13112190</v>
      </c>
      <c r="CR104" s="71">
        <f t="shared" si="213"/>
        <v>13112190</v>
      </c>
    </row>
    <row r="105" spans="1:96" x14ac:dyDescent="0.2">
      <c r="A105" s="6" t="s">
        <v>169</v>
      </c>
      <c r="B105" s="6"/>
      <c r="C105" s="37"/>
      <c r="D105" s="37"/>
      <c r="E105" s="37"/>
      <c r="F105" s="2">
        <v>4</v>
      </c>
      <c r="G105">
        <v>0</v>
      </c>
      <c r="H105" s="6">
        <v>79</v>
      </c>
      <c r="I105" s="2" t="s">
        <v>256</v>
      </c>
      <c r="J105" s="57"/>
      <c r="K105" s="58">
        <v>849.66</v>
      </c>
      <c r="L105" s="59"/>
      <c r="M105" s="60">
        <v>152</v>
      </c>
      <c r="N105" s="61">
        <f t="shared" si="160"/>
        <v>45.6</v>
      </c>
      <c r="O105" s="61">
        <f t="shared" si="161"/>
        <v>509.8</v>
      </c>
      <c r="P105" s="61">
        <f t="shared" si="162"/>
        <v>0</v>
      </c>
      <c r="Q105" s="61">
        <f t="shared" si="163"/>
        <v>0</v>
      </c>
      <c r="R105" s="62">
        <f t="shared" si="164"/>
        <v>0.18</v>
      </c>
      <c r="S105" s="62">
        <f t="shared" si="148"/>
        <v>0</v>
      </c>
      <c r="T105" s="61">
        <f t="shared" si="149"/>
        <v>0</v>
      </c>
      <c r="U105" s="61">
        <f t="shared" si="165"/>
        <v>0</v>
      </c>
      <c r="V105" s="60">
        <v>8</v>
      </c>
      <c r="W105" s="61">
        <f t="shared" si="166"/>
        <v>2</v>
      </c>
      <c r="X105" s="24">
        <f t="shared" si="167"/>
        <v>45.6</v>
      </c>
      <c r="Y105" s="11">
        <f t="shared" si="168"/>
        <v>897.26</v>
      </c>
      <c r="Z105" s="58">
        <v>1063478548</v>
      </c>
      <c r="AA105" s="60">
        <v>6109</v>
      </c>
      <c r="AB105" s="24">
        <f t="shared" si="150"/>
        <v>174083.9</v>
      </c>
      <c r="AC105" s="10">
        <f t="shared" si="151"/>
        <v>0.67865699999999995</v>
      </c>
      <c r="AD105" s="60">
        <v>134643</v>
      </c>
      <c r="AE105" s="10">
        <f t="shared" si="152"/>
        <v>0.97613399999999995</v>
      </c>
      <c r="AF105" s="10">
        <f t="shared" si="197"/>
        <v>0.2321</v>
      </c>
      <c r="AG105" s="63">
        <f t="shared" si="153"/>
        <v>0.2321</v>
      </c>
      <c r="AH105" s="64">
        <f t="shared" si="154"/>
        <v>0</v>
      </c>
      <c r="AI105" s="65">
        <f t="shared" si="169"/>
        <v>0.2321</v>
      </c>
      <c r="AJ105" s="60">
        <v>388</v>
      </c>
      <c r="AK105">
        <v>6</v>
      </c>
      <c r="AL105" s="23">
        <f t="shared" si="170"/>
        <v>232800</v>
      </c>
      <c r="AM105" s="60">
        <v>0</v>
      </c>
      <c r="AN105">
        <v>0</v>
      </c>
      <c r="AO105" s="23">
        <f t="shared" si="171"/>
        <v>0</v>
      </c>
      <c r="AP105" s="23">
        <f t="shared" si="155"/>
        <v>2400128</v>
      </c>
      <c r="AQ105" s="23">
        <f t="shared" si="172"/>
        <v>2632928</v>
      </c>
      <c r="AR105" s="66">
        <v>3154015</v>
      </c>
      <c r="AS105" s="66">
        <f t="shared" si="198"/>
        <v>2632928</v>
      </c>
      <c r="AT105" s="60">
        <v>2952086</v>
      </c>
      <c r="AU105" s="23">
        <f t="shared" si="199"/>
        <v>319158</v>
      </c>
      <c r="AV105" s="67" t="str">
        <f t="shared" si="202"/>
        <v>No</v>
      </c>
      <c r="AW105" s="66">
        <f t="shared" si="173"/>
        <v>0</v>
      </c>
      <c r="AX105" s="68">
        <f t="shared" si="174"/>
        <v>2952086</v>
      </c>
      <c r="AY105" s="69">
        <f t="shared" si="200"/>
        <v>2952086</v>
      </c>
      <c r="AZ105" s="70">
        <f t="shared" si="175"/>
        <v>0</v>
      </c>
      <c r="BA105" s="70"/>
      <c r="BB105" s="70">
        <f t="shared" si="176"/>
        <v>12170.658263305322</v>
      </c>
      <c r="BC105" s="23"/>
      <c r="BE105" s="71">
        <f t="shared" si="177"/>
        <v>-319158</v>
      </c>
      <c r="BF105" s="71">
        <f t="shared" si="178"/>
        <v>-319158</v>
      </c>
      <c r="BG105" s="71">
        <f t="shared" si="179"/>
        <v>-319158</v>
      </c>
      <c r="BH105" s="71">
        <f t="shared" si="180"/>
        <v>-273550.32180000003</v>
      </c>
      <c r="BI105" s="71">
        <f t="shared" si="181"/>
        <v>-227949.48315594019</v>
      </c>
      <c r="BJ105" s="71">
        <f t="shared" si="182"/>
        <v>-182359.58652475197</v>
      </c>
      <c r="BK105" s="71">
        <f t="shared" si="156"/>
        <v>-136769.68989356421</v>
      </c>
      <c r="BL105" s="71">
        <f t="shared" si="156"/>
        <v>-91184.352252039127</v>
      </c>
      <c r="BM105" s="71">
        <f t="shared" si="156"/>
        <v>-45592.176126019564</v>
      </c>
      <c r="BN105" s="71"/>
      <c r="BP105" s="71">
        <f t="shared" si="183"/>
        <v>0</v>
      </c>
      <c r="BQ105" s="71">
        <f t="shared" si="184"/>
        <v>0</v>
      </c>
      <c r="BR105" s="71">
        <f t="shared" si="185"/>
        <v>-45607.678200000002</v>
      </c>
      <c r="BS105" s="71">
        <f t="shared" si="186"/>
        <v>-45600.838644060001</v>
      </c>
      <c r="BT105" s="71">
        <f t="shared" si="187"/>
        <v>-45589.896631188043</v>
      </c>
      <c r="BU105" s="71">
        <f t="shared" si="188"/>
        <v>-45589.896631187992</v>
      </c>
      <c r="BV105" s="71">
        <f t="shared" si="157"/>
        <v>-45585.337641524951</v>
      </c>
      <c r="BW105" s="71">
        <f t="shared" si="157"/>
        <v>-45592.176126019564</v>
      </c>
      <c r="BX105" s="71">
        <f t="shared" si="157"/>
        <v>-45592.176126019564</v>
      </c>
      <c r="BZ105" s="71">
        <f t="shared" si="189"/>
        <v>2952086</v>
      </c>
      <c r="CA105" s="71">
        <f t="shared" si="190"/>
        <v>2952086</v>
      </c>
      <c r="CB105" s="71">
        <f t="shared" si="191"/>
        <v>2906478.3218</v>
      </c>
      <c r="CC105" s="71">
        <f t="shared" si="192"/>
        <v>2860877.4831559402</v>
      </c>
      <c r="CD105" s="71">
        <f t="shared" si="193"/>
        <v>2815287.586524752</v>
      </c>
      <c r="CE105" s="71">
        <f t="shared" si="194"/>
        <v>2769697.6898935642</v>
      </c>
      <c r="CF105" s="71">
        <f t="shared" si="158"/>
        <v>2724112.3522520391</v>
      </c>
      <c r="CG105" s="71">
        <f t="shared" si="158"/>
        <v>2678520.1761260196</v>
      </c>
      <c r="CH105" s="71">
        <f t="shared" si="158"/>
        <v>2632928</v>
      </c>
      <c r="CI105" s="71"/>
      <c r="CJ105" s="71">
        <f t="shared" si="195"/>
        <v>2952086</v>
      </c>
      <c r="CK105" s="71">
        <f t="shared" ref="CK105:CR105" si="214">IF(OR($C105=1,$B105=1),MAX(CA105,CJ105,$AR105),CA105)</f>
        <v>2952086</v>
      </c>
      <c r="CL105" s="71">
        <f t="shared" si="214"/>
        <v>2906478.3218</v>
      </c>
      <c r="CM105" s="71">
        <f t="shared" si="214"/>
        <v>2860877.4831559402</v>
      </c>
      <c r="CN105" s="71">
        <f t="shared" si="214"/>
        <v>2815287.586524752</v>
      </c>
      <c r="CO105" s="71">
        <f t="shared" si="214"/>
        <v>2769697.6898935642</v>
      </c>
      <c r="CP105" s="71">
        <f t="shared" si="214"/>
        <v>2724112.3522520391</v>
      </c>
      <c r="CQ105" s="71">
        <f t="shared" si="214"/>
        <v>2678520.1761260196</v>
      </c>
      <c r="CR105" s="71">
        <f t="shared" si="214"/>
        <v>2632928</v>
      </c>
    </row>
    <row r="106" spans="1:96" x14ac:dyDescent="0.2">
      <c r="A106" s="6" t="s">
        <v>171</v>
      </c>
      <c r="B106" s="6">
        <v>1</v>
      </c>
      <c r="C106" s="37">
        <v>1</v>
      </c>
      <c r="D106" s="37">
        <v>1</v>
      </c>
      <c r="E106" s="37">
        <v>0</v>
      </c>
      <c r="F106" s="2">
        <v>10</v>
      </c>
      <c r="G106">
        <v>11</v>
      </c>
      <c r="H106" s="6">
        <v>80</v>
      </c>
      <c r="I106" s="2" t="s">
        <v>257</v>
      </c>
      <c r="J106" s="57"/>
      <c r="K106" s="58">
        <v>8923.98</v>
      </c>
      <c r="L106" s="73"/>
      <c r="M106" s="60">
        <v>6905</v>
      </c>
      <c r="N106" s="61">
        <f t="shared" si="160"/>
        <v>2071.5</v>
      </c>
      <c r="O106" s="61">
        <f t="shared" si="161"/>
        <v>5354.39</v>
      </c>
      <c r="P106" s="61">
        <f t="shared" si="162"/>
        <v>1550.6099999999997</v>
      </c>
      <c r="Q106" s="61">
        <f t="shared" si="163"/>
        <v>232.59</v>
      </c>
      <c r="R106" s="62">
        <f t="shared" si="164"/>
        <v>0.77</v>
      </c>
      <c r="S106" s="62">
        <f t="shared" si="148"/>
        <v>0.17000000000000004</v>
      </c>
      <c r="T106" s="61">
        <f t="shared" si="149"/>
        <v>1517.08</v>
      </c>
      <c r="U106" s="61">
        <f t="shared" si="165"/>
        <v>227.56</v>
      </c>
      <c r="V106" s="60">
        <v>1760</v>
      </c>
      <c r="W106" s="61">
        <f t="shared" si="166"/>
        <v>440</v>
      </c>
      <c r="X106" s="24">
        <f t="shared" si="167"/>
        <v>2071.5</v>
      </c>
      <c r="Y106" s="11">
        <f t="shared" si="168"/>
        <v>11668.07</v>
      </c>
      <c r="Z106" s="58">
        <v>6160086857.3299999</v>
      </c>
      <c r="AA106" s="60">
        <v>60242</v>
      </c>
      <c r="AB106" s="24">
        <f t="shared" si="150"/>
        <v>102255.67999999999</v>
      </c>
      <c r="AC106" s="10">
        <f t="shared" si="151"/>
        <v>0.39863900000000002</v>
      </c>
      <c r="AD106" s="60">
        <v>63671</v>
      </c>
      <c r="AE106" s="10">
        <f t="shared" si="152"/>
        <v>0.46160200000000001</v>
      </c>
      <c r="AF106" s="10">
        <f t="shared" si="197"/>
        <v>0.58247199999999999</v>
      </c>
      <c r="AG106" s="63">
        <f t="shared" si="153"/>
        <v>0.58247199999999999</v>
      </c>
      <c r="AH106" s="64">
        <f t="shared" si="154"/>
        <v>0.04</v>
      </c>
      <c r="AI106" s="65">
        <f t="shared" si="169"/>
        <v>0.62247200000000003</v>
      </c>
      <c r="AJ106" s="60">
        <v>0</v>
      </c>
      <c r="AK106">
        <v>0</v>
      </c>
      <c r="AL106" s="23">
        <f t="shared" si="170"/>
        <v>0</v>
      </c>
      <c r="AM106" s="60">
        <v>0</v>
      </c>
      <c r="AN106">
        <v>0</v>
      </c>
      <c r="AO106" s="23">
        <f t="shared" si="171"/>
        <v>0</v>
      </c>
      <c r="AP106" s="23">
        <f t="shared" si="155"/>
        <v>83706615</v>
      </c>
      <c r="AQ106" s="23">
        <f t="shared" si="172"/>
        <v>83706615</v>
      </c>
      <c r="AR106" s="66">
        <v>60258395</v>
      </c>
      <c r="AS106" s="66">
        <f t="shared" si="198"/>
        <v>83706615</v>
      </c>
      <c r="AT106" s="60">
        <v>79454514</v>
      </c>
      <c r="AU106" s="23">
        <f t="shared" si="199"/>
        <v>4252101</v>
      </c>
      <c r="AV106" s="67" t="str">
        <f t="shared" si="202"/>
        <v>Yes</v>
      </c>
      <c r="AW106" s="66">
        <f t="shared" si="173"/>
        <v>4252101</v>
      </c>
      <c r="AX106" s="68">
        <f t="shared" si="174"/>
        <v>83706615</v>
      </c>
      <c r="AY106" s="69">
        <f t="shared" si="200"/>
        <v>83706615</v>
      </c>
      <c r="AZ106" s="70">
        <f t="shared" si="175"/>
        <v>4252101</v>
      </c>
      <c r="BA106" s="70"/>
      <c r="BB106" s="70">
        <f t="shared" si="176"/>
        <v>15068.893783939453</v>
      </c>
      <c r="BC106" s="23"/>
      <c r="BE106" s="71">
        <f t="shared" si="177"/>
        <v>4252101</v>
      </c>
      <c r="BF106" s="71">
        <f t="shared" si="178"/>
        <v>0</v>
      </c>
      <c r="BG106" s="71">
        <f t="shared" si="179"/>
        <v>0</v>
      </c>
      <c r="BH106" s="71">
        <f t="shared" si="180"/>
        <v>0</v>
      </c>
      <c r="BI106" s="71">
        <f t="shared" si="181"/>
        <v>0</v>
      </c>
      <c r="BJ106" s="71">
        <f t="shared" si="182"/>
        <v>0</v>
      </c>
      <c r="BK106" s="71">
        <f t="shared" si="156"/>
        <v>0</v>
      </c>
      <c r="BL106" s="71">
        <f t="shared" si="156"/>
        <v>0</v>
      </c>
      <c r="BM106" s="71">
        <f t="shared" si="156"/>
        <v>0</v>
      </c>
      <c r="BN106" s="71"/>
      <c r="BP106" s="71">
        <f t="shared" si="183"/>
        <v>4252101</v>
      </c>
      <c r="BQ106" s="71">
        <f t="shared" si="184"/>
        <v>0</v>
      </c>
      <c r="BR106" s="71">
        <f t="shared" si="185"/>
        <v>0</v>
      </c>
      <c r="BS106" s="71">
        <f t="shared" si="186"/>
        <v>0</v>
      </c>
      <c r="BT106" s="71">
        <f t="shared" si="187"/>
        <v>0</v>
      </c>
      <c r="BU106" s="71">
        <f t="shared" si="188"/>
        <v>0</v>
      </c>
      <c r="BV106" s="71">
        <f t="shared" si="157"/>
        <v>0</v>
      </c>
      <c r="BW106" s="71">
        <f t="shared" si="157"/>
        <v>0</v>
      </c>
      <c r="BX106" s="71">
        <f t="shared" si="157"/>
        <v>0</v>
      </c>
      <c r="BZ106" s="71">
        <f t="shared" si="189"/>
        <v>83706615</v>
      </c>
      <c r="CA106" s="71">
        <f t="shared" si="190"/>
        <v>83706615</v>
      </c>
      <c r="CB106" s="71">
        <f t="shared" si="191"/>
        <v>83706615</v>
      </c>
      <c r="CC106" s="71">
        <f t="shared" si="192"/>
        <v>83706615</v>
      </c>
      <c r="CD106" s="71">
        <f t="shared" si="193"/>
        <v>83706615</v>
      </c>
      <c r="CE106" s="71">
        <f t="shared" si="194"/>
        <v>83706615</v>
      </c>
      <c r="CF106" s="71">
        <f t="shared" si="158"/>
        <v>83706615</v>
      </c>
      <c r="CG106" s="71">
        <f t="shared" si="158"/>
        <v>83706615</v>
      </c>
      <c r="CH106" s="71">
        <f t="shared" si="158"/>
        <v>83706615</v>
      </c>
      <c r="CI106" s="71"/>
      <c r="CJ106" s="71">
        <f t="shared" si="195"/>
        <v>83706615</v>
      </c>
      <c r="CK106" s="71">
        <f t="shared" ref="CK106:CR106" si="215">IF(OR($C106=1,$B106=1),MAX(CA106,CJ106,$AR106),CA106)</f>
        <v>83706615</v>
      </c>
      <c r="CL106" s="71">
        <f t="shared" si="215"/>
        <v>83706615</v>
      </c>
      <c r="CM106" s="71">
        <f t="shared" si="215"/>
        <v>83706615</v>
      </c>
      <c r="CN106" s="71">
        <f t="shared" si="215"/>
        <v>83706615</v>
      </c>
      <c r="CO106" s="71">
        <f t="shared" si="215"/>
        <v>83706615</v>
      </c>
      <c r="CP106" s="71">
        <f t="shared" si="215"/>
        <v>83706615</v>
      </c>
      <c r="CQ106" s="71">
        <f t="shared" si="215"/>
        <v>83706615</v>
      </c>
      <c r="CR106" s="71">
        <f t="shared" si="215"/>
        <v>83706615</v>
      </c>
    </row>
    <row r="107" spans="1:96" x14ac:dyDescent="0.2">
      <c r="A107" s="6" t="s">
        <v>175</v>
      </c>
      <c r="B107" s="6"/>
      <c r="C107" s="37"/>
      <c r="D107" s="37"/>
      <c r="E107" s="37"/>
      <c r="F107" s="2">
        <v>3</v>
      </c>
      <c r="G107">
        <v>0</v>
      </c>
      <c r="H107" s="6">
        <v>81</v>
      </c>
      <c r="I107" s="2" t="s">
        <v>258</v>
      </c>
      <c r="J107" s="57"/>
      <c r="K107" s="58">
        <v>1182.45</v>
      </c>
      <c r="L107" s="59"/>
      <c r="M107" s="60">
        <v>194</v>
      </c>
      <c r="N107" s="61">
        <f t="shared" si="160"/>
        <v>58.2</v>
      </c>
      <c r="O107" s="61">
        <f t="shared" si="161"/>
        <v>709.47</v>
      </c>
      <c r="P107" s="61">
        <f t="shared" si="162"/>
        <v>0</v>
      </c>
      <c r="Q107" s="61">
        <f t="shared" si="163"/>
        <v>0</v>
      </c>
      <c r="R107" s="62">
        <f t="shared" si="164"/>
        <v>0.16</v>
      </c>
      <c r="S107" s="62">
        <f t="shared" si="148"/>
        <v>0</v>
      </c>
      <c r="T107" s="61">
        <f t="shared" si="149"/>
        <v>0</v>
      </c>
      <c r="U107" s="61">
        <f t="shared" si="165"/>
        <v>0</v>
      </c>
      <c r="V107" s="60">
        <v>30</v>
      </c>
      <c r="W107" s="61">
        <f t="shared" si="166"/>
        <v>7.5</v>
      </c>
      <c r="X107" s="24">
        <f t="shared" si="167"/>
        <v>58.2</v>
      </c>
      <c r="Y107" s="11">
        <f t="shared" si="168"/>
        <v>1248.1500000000001</v>
      </c>
      <c r="Z107" s="58">
        <v>1779825887.6700001</v>
      </c>
      <c r="AA107" s="60">
        <v>7807</v>
      </c>
      <c r="AB107" s="24">
        <f t="shared" si="150"/>
        <v>227978.21</v>
      </c>
      <c r="AC107" s="10">
        <f t="shared" si="151"/>
        <v>0.88876200000000005</v>
      </c>
      <c r="AD107" s="60">
        <v>135114</v>
      </c>
      <c r="AE107" s="10">
        <f t="shared" si="152"/>
        <v>0.979549</v>
      </c>
      <c r="AF107" s="10">
        <f t="shared" si="197"/>
        <v>8.4001999999999993E-2</v>
      </c>
      <c r="AG107" s="63">
        <f t="shared" si="153"/>
        <v>8.4001999999999993E-2</v>
      </c>
      <c r="AH107" s="64">
        <f t="shared" si="154"/>
        <v>0</v>
      </c>
      <c r="AI107" s="65">
        <f t="shared" si="169"/>
        <v>8.4001999999999993E-2</v>
      </c>
      <c r="AJ107" s="60">
        <v>1182</v>
      </c>
      <c r="AK107">
        <v>13</v>
      </c>
      <c r="AL107" s="23">
        <f t="shared" si="170"/>
        <v>1536600</v>
      </c>
      <c r="AM107" s="60">
        <v>0</v>
      </c>
      <c r="AN107">
        <v>0</v>
      </c>
      <c r="AO107" s="23">
        <f t="shared" si="171"/>
        <v>0</v>
      </c>
      <c r="AP107" s="23">
        <f t="shared" si="155"/>
        <v>1208363</v>
      </c>
      <c r="AQ107" s="23">
        <f t="shared" si="172"/>
        <v>2744963</v>
      </c>
      <c r="AR107" s="66">
        <v>855086</v>
      </c>
      <c r="AS107" s="66">
        <f t="shared" si="198"/>
        <v>2744963</v>
      </c>
      <c r="AT107" s="60">
        <v>2182673</v>
      </c>
      <c r="AU107" s="23">
        <f t="shared" si="199"/>
        <v>562290</v>
      </c>
      <c r="AV107" s="67" t="str">
        <f t="shared" si="202"/>
        <v>Yes</v>
      </c>
      <c r="AW107" s="66">
        <f t="shared" si="173"/>
        <v>562290</v>
      </c>
      <c r="AX107" s="68">
        <f t="shared" si="174"/>
        <v>2744963</v>
      </c>
      <c r="AY107" s="69">
        <f t="shared" si="200"/>
        <v>2744963</v>
      </c>
      <c r="AZ107" s="70">
        <f t="shared" si="175"/>
        <v>562290</v>
      </c>
      <c r="BA107" s="70"/>
      <c r="BB107" s="70">
        <f t="shared" si="176"/>
        <v>12165.359000380568</v>
      </c>
      <c r="BC107" s="23"/>
      <c r="BE107" s="71">
        <f t="shared" si="177"/>
        <v>562290</v>
      </c>
      <c r="BF107" s="71">
        <f t="shared" si="178"/>
        <v>0</v>
      </c>
      <c r="BG107" s="71">
        <f t="shared" si="179"/>
        <v>0</v>
      </c>
      <c r="BH107" s="71">
        <f t="shared" si="180"/>
        <v>0</v>
      </c>
      <c r="BI107" s="71">
        <f t="shared" si="181"/>
        <v>0</v>
      </c>
      <c r="BJ107" s="71">
        <f t="shared" si="182"/>
        <v>0</v>
      </c>
      <c r="BK107" s="71">
        <f t="shared" ref="BK107:BM122" si="216">$AQ107-CO107</f>
        <v>0</v>
      </c>
      <c r="BL107" s="71">
        <f t="shared" si="216"/>
        <v>0</v>
      </c>
      <c r="BM107" s="71">
        <f t="shared" si="216"/>
        <v>0</v>
      </c>
      <c r="BN107" s="71"/>
      <c r="BP107" s="71">
        <f t="shared" si="183"/>
        <v>562290</v>
      </c>
      <c r="BQ107" s="71">
        <f t="shared" si="184"/>
        <v>0</v>
      </c>
      <c r="BR107" s="71">
        <f t="shared" si="185"/>
        <v>0</v>
      </c>
      <c r="BS107" s="71">
        <f t="shared" si="186"/>
        <v>0</v>
      </c>
      <c r="BT107" s="71">
        <f t="shared" si="187"/>
        <v>0</v>
      </c>
      <c r="BU107" s="71">
        <f t="shared" si="188"/>
        <v>0</v>
      </c>
      <c r="BV107" s="71">
        <f t="shared" ref="BV107:BX122" si="217">BK107*BV$16</f>
        <v>0</v>
      </c>
      <c r="BW107" s="71">
        <f t="shared" si="217"/>
        <v>0</v>
      </c>
      <c r="BX107" s="71">
        <f t="shared" si="217"/>
        <v>0</v>
      </c>
      <c r="BZ107" s="71">
        <f t="shared" si="189"/>
        <v>2744963</v>
      </c>
      <c r="CA107" s="71">
        <f t="shared" si="190"/>
        <v>2744963</v>
      </c>
      <c r="CB107" s="71">
        <f t="shared" si="191"/>
        <v>2744963</v>
      </c>
      <c r="CC107" s="71">
        <f t="shared" si="192"/>
        <v>2744963</v>
      </c>
      <c r="CD107" s="71">
        <f t="shared" si="193"/>
        <v>2744963</v>
      </c>
      <c r="CE107" s="71">
        <f t="shared" si="194"/>
        <v>2744963</v>
      </c>
      <c r="CF107" s="71">
        <f t="shared" ref="CF107:CH122" si="218">CO107+BV107</f>
        <v>2744963</v>
      </c>
      <c r="CG107" s="71">
        <f t="shared" si="218"/>
        <v>2744963</v>
      </c>
      <c r="CH107" s="71">
        <f t="shared" si="218"/>
        <v>2744963</v>
      </c>
      <c r="CI107" s="71"/>
      <c r="CJ107" s="71">
        <f t="shared" si="195"/>
        <v>2744963</v>
      </c>
      <c r="CK107" s="71">
        <f t="shared" ref="CK107:CR107" si="219">IF(OR($C107=1,$B107=1),MAX(CA107,CJ107,$AR107),CA107)</f>
        <v>2744963</v>
      </c>
      <c r="CL107" s="71">
        <f t="shared" si="219"/>
        <v>2744963</v>
      </c>
      <c r="CM107" s="71">
        <f t="shared" si="219"/>
        <v>2744963</v>
      </c>
      <c r="CN107" s="71">
        <f t="shared" si="219"/>
        <v>2744963</v>
      </c>
      <c r="CO107" s="71">
        <f t="shared" si="219"/>
        <v>2744963</v>
      </c>
      <c r="CP107" s="71">
        <f t="shared" si="219"/>
        <v>2744963</v>
      </c>
      <c r="CQ107" s="71">
        <f t="shared" si="219"/>
        <v>2744963</v>
      </c>
      <c r="CR107" s="71">
        <f t="shared" si="219"/>
        <v>2744963</v>
      </c>
    </row>
    <row r="108" spans="1:96" x14ac:dyDescent="0.2">
      <c r="A108" s="6" t="s">
        <v>169</v>
      </c>
      <c r="B108" s="6"/>
      <c r="C108" s="37"/>
      <c r="D108" s="37"/>
      <c r="E108" s="37"/>
      <c r="F108" s="2">
        <v>6</v>
      </c>
      <c r="G108">
        <v>0</v>
      </c>
      <c r="H108" s="6">
        <v>82</v>
      </c>
      <c r="I108" s="2" t="s">
        <v>259</v>
      </c>
      <c r="J108" s="57"/>
      <c r="K108" s="58">
        <v>461.06</v>
      </c>
      <c r="L108" s="59"/>
      <c r="M108" s="60">
        <v>92</v>
      </c>
      <c r="N108" s="61">
        <f t="shared" si="160"/>
        <v>27.6</v>
      </c>
      <c r="O108" s="61">
        <f t="shared" si="161"/>
        <v>276.64</v>
      </c>
      <c r="P108" s="61">
        <f t="shared" si="162"/>
        <v>0</v>
      </c>
      <c r="Q108" s="61">
        <f t="shared" si="163"/>
        <v>0</v>
      </c>
      <c r="R108" s="62">
        <f t="shared" si="164"/>
        <v>0.2</v>
      </c>
      <c r="S108" s="62">
        <f t="shared" si="148"/>
        <v>0</v>
      </c>
      <c r="T108" s="61">
        <f t="shared" si="149"/>
        <v>0</v>
      </c>
      <c r="U108" s="61">
        <f t="shared" si="165"/>
        <v>0</v>
      </c>
      <c r="V108" s="60">
        <v>6</v>
      </c>
      <c r="W108" s="61">
        <f t="shared" si="166"/>
        <v>1.5</v>
      </c>
      <c r="X108" s="24">
        <f t="shared" si="167"/>
        <v>27.6</v>
      </c>
      <c r="Y108" s="11">
        <f t="shared" si="168"/>
        <v>490.16</v>
      </c>
      <c r="Z108" s="58">
        <v>808479812.33000004</v>
      </c>
      <c r="AA108" s="60">
        <v>4248</v>
      </c>
      <c r="AB108" s="24">
        <f t="shared" si="150"/>
        <v>190320.11</v>
      </c>
      <c r="AC108" s="10">
        <f t="shared" si="151"/>
        <v>0.741954</v>
      </c>
      <c r="AD108" s="60">
        <v>102083</v>
      </c>
      <c r="AE108" s="10">
        <f t="shared" si="152"/>
        <v>0.74008099999999999</v>
      </c>
      <c r="AF108" s="10">
        <f t="shared" si="197"/>
        <v>0.258608</v>
      </c>
      <c r="AG108" s="63">
        <f t="shared" si="153"/>
        <v>0.258608</v>
      </c>
      <c r="AH108" s="64">
        <f t="shared" si="154"/>
        <v>0</v>
      </c>
      <c r="AI108" s="65">
        <f t="shared" si="169"/>
        <v>0.258608</v>
      </c>
      <c r="AJ108" s="60">
        <v>461</v>
      </c>
      <c r="AK108">
        <v>13</v>
      </c>
      <c r="AL108" s="23">
        <f t="shared" si="170"/>
        <v>599300</v>
      </c>
      <c r="AM108" s="60">
        <v>0</v>
      </c>
      <c r="AN108">
        <v>0</v>
      </c>
      <c r="AO108" s="23">
        <f t="shared" si="171"/>
        <v>0</v>
      </c>
      <c r="AP108" s="23">
        <f t="shared" si="155"/>
        <v>1460901</v>
      </c>
      <c r="AQ108" s="23">
        <f t="shared" si="172"/>
        <v>2060201</v>
      </c>
      <c r="AR108" s="66">
        <v>2099315</v>
      </c>
      <c r="AS108" s="66">
        <f t="shared" si="198"/>
        <v>2060201</v>
      </c>
      <c r="AT108" s="60">
        <v>2100359</v>
      </c>
      <c r="AU108" s="23">
        <f t="shared" si="199"/>
        <v>40158</v>
      </c>
      <c r="AV108" s="67" t="str">
        <f t="shared" si="202"/>
        <v>No</v>
      </c>
      <c r="AW108" s="66">
        <f t="shared" si="173"/>
        <v>0</v>
      </c>
      <c r="AX108" s="68">
        <f t="shared" si="174"/>
        <v>2100359</v>
      </c>
      <c r="AY108" s="69">
        <f t="shared" si="200"/>
        <v>2100359</v>
      </c>
      <c r="AZ108" s="70">
        <f t="shared" si="175"/>
        <v>0</v>
      </c>
      <c r="BA108" s="70"/>
      <c r="BB108" s="70">
        <f t="shared" si="176"/>
        <v>12252.405326855507</v>
      </c>
      <c r="BC108" s="23"/>
      <c r="BE108" s="71">
        <f t="shared" si="177"/>
        <v>-40158</v>
      </c>
      <c r="BF108" s="71">
        <f t="shared" si="178"/>
        <v>-40158</v>
      </c>
      <c r="BG108" s="71">
        <f t="shared" si="179"/>
        <v>-40158</v>
      </c>
      <c r="BH108" s="71">
        <f t="shared" si="180"/>
        <v>-34419.421799999895</v>
      </c>
      <c r="BI108" s="71">
        <f t="shared" si="181"/>
        <v>-28681.70418593986</v>
      </c>
      <c r="BJ108" s="71">
        <f t="shared" si="182"/>
        <v>-22945.363348751795</v>
      </c>
      <c r="BK108" s="71">
        <f t="shared" si="216"/>
        <v>-17209.022511563729</v>
      </c>
      <c r="BL108" s="71">
        <f t="shared" si="216"/>
        <v>-11473.255308459513</v>
      </c>
      <c r="BM108" s="71">
        <f t="shared" si="216"/>
        <v>-5736.6276542297564</v>
      </c>
      <c r="BN108" s="71"/>
      <c r="BP108" s="71">
        <f t="shared" si="183"/>
        <v>0</v>
      </c>
      <c r="BQ108" s="71">
        <f t="shared" si="184"/>
        <v>0</v>
      </c>
      <c r="BR108" s="71">
        <f t="shared" si="185"/>
        <v>-5738.5781999999999</v>
      </c>
      <c r="BS108" s="71">
        <f t="shared" si="186"/>
        <v>-5737.7176140599822</v>
      </c>
      <c r="BT108" s="71">
        <f t="shared" si="187"/>
        <v>-5736.3408371879723</v>
      </c>
      <c r="BU108" s="71">
        <f t="shared" si="188"/>
        <v>-5736.3408371879486</v>
      </c>
      <c r="BV108" s="71">
        <f t="shared" si="217"/>
        <v>-5735.7672031041911</v>
      </c>
      <c r="BW108" s="71">
        <f t="shared" si="217"/>
        <v>-5736.6276542297564</v>
      </c>
      <c r="BX108" s="71">
        <f t="shared" si="217"/>
        <v>-5736.6276542297564</v>
      </c>
      <c r="BZ108" s="71">
        <f t="shared" si="189"/>
        <v>2100359</v>
      </c>
      <c r="CA108" s="71">
        <f t="shared" si="190"/>
        <v>2100359</v>
      </c>
      <c r="CB108" s="71">
        <f t="shared" si="191"/>
        <v>2094620.4217999999</v>
      </c>
      <c r="CC108" s="71">
        <f t="shared" si="192"/>
        <v>2088882.7041859399</v>
      </c>
      <c r="CD108" s="71">
        <f t="shared" si="193"/>
        <v>2083146.3633487518</v>
      </c>
      <c r="CE108" s="71">
        <f t="shared" si="194"/>
        <v>2077410.0225115637</v>
      </c>
      <c r="CF108" s="71">
        <f t="shared" si="218"/>
        <v>2071674.2553084595</v>
      </c>
      <c r="CG108" s="71">
        <f t="shared" si="218"/>
        <v>2065937.6276542298</v>
      </c>
      <c r="CH108" s="71">
        <f t="shared" si="218"/>
        <v>2060201</v>
      </c>
      <c r="CI108" s="71"/>
      <c r="CJ108" s="71">
        <f t="shared" si="195"/>
        <v>2100359</v>
      </c>
      <c r="CK108" s="71">
        <f t="shared" ref="CK108:CR108" si="220">IF(OR($C108=1,$B108=1),MAX(CA108,CJ108,$AR108),CA108)</f>
        <v>2100359</v>
      </c>
      <c r="CL108" s="71">
        <f t="shared" si="220"/>
        <v>2094620.4217999999</v>
      </c>
      <c r="CM108" s="71">
        <f t="shared" si="220"/>
        <v>2088882.7041859399</v>
      </c>
      <c r="CN108" s="71">
        <f t="shared" si="220"/>
        <v>2083146.3633487518</v>
      </c>
      <c r="CO108" s="71">
        <f t="shared" si="220"/>
        <v>2077410.0225115637</v>
      </c>
      <c r="CP108" s="71">
        <f t="shared" si="220"/>
        <v>2071674.2553084595</v>
      </c>
      <c r="CQ108" s="71">
        <f t="shared" si="220"/>
        <v>2065937.6276542298</v>
      </c>
      <c r="CR108" s="71">
        <f t="shared" si="220"/>
        <v>2060201</v>
      </c>
    </row>
    <row r="109" spans="1:96" x14ac:dyDescent="0.2">
      <c r="A109" s="6" t="s">
        <v>184</v>
      </c>
      <c r="B109" s="6"/>
      <c r="C109" s="37">
        <v>1</v>
      </c>
      <c r="D109" s="37">
        <v>1</v>
      </c>
      <c r="E109" s="37"/>
      <c r="F109" s="2">
        <v>9</v>
      </c>
      <c r="G109">
        <v>21</v>
      </c>
      <c r="H109" s="6">
        <v>83</v>
      </c>
      <c r="I109" s="2" t="s">
        <v>260</v>
      </c>
      <c r="J109" s="57"/>
      <c r="K109" s="58">
        <v>4506.93</v>
      </c>
      <c r="L109" s="73"/>
      <c r="M109" s="60">
        <v>2322</v>
      </c>
      <c r="N109" s="61">
        <f t="shared" si="160"/>
        <v>696.6</v>
      </c>
      <c r="O109" s="61">
        <f t="shared" si="161"/>
        <v>2704.16</v>
      </c>
      <c r="P109" s="61">
        <f t="shared" si="162"/>
        <v>0</v>
      </c>
      <c r="Q109" s="61">
        <f t="shared" si="163"/>
        <v>0</v>
      </c>
      <c r="R109" s="62">
        <f t="shared" si="164"/>
        <v>0.52</v>
      </c>
      <c r="S109" s="62">
        <f t="shared" si="148"/>
        <v>0</v>
      </c>
      <c r="T109" s="61">
        <f t="shared" si="149"/>
        <v>0</v>
      </c>
      <c r="U109" s="61">
        <f t="shared" si="165"/>
        <v>0</v>
      </c>
      <c r="V109" s="60">
        <v>299</v>
      </c>
      <c r="W109" s="61">
        <f t="shared" si="166"/>
        <v>74.75</v>
      </c>
      <c r="X109" s="24">
        <f t="shared" si="167"/>
        <v>696.6</v>
      </c>
      <c r="Y109" s="11">
        <f t="shared" si="168"/>
        <v>5278.2800000000007</v>
      </c>
      <c r="Z109" s="58">
        <v>6665957132.3299999</v>
      </c>
      <c r="AA109" s="60">
        <v>48729</v>
      </c>
      <c r="AB109" s="24">
        <f t="shared" si="150"/>
        <v>136796.51</v>
      </c>
      <c r="AC109" s="10">
        <f t="shared" si="151"/>
        <v>0.53329400000000005</v>
      </c>
      <c r="AD109" s="60">
        <v>75120</v>
      </c>
      <c r="AE109" s="10">
        <f t="shared" si="152"/>
        <v>0.54460500000000001</v>
      </c>
      <c r="AF109" s="10">
        <f t="shared" si="197"/>
        <v>0.46331299999999997</v>
      </c>
      <c r="AG109" s="63">
        <f t="shared" si="153"/>
        <v>0.46331299999999997</v>
      </c>
      <c r="AH109" s="64">
        <f t="shared" si="154"/>
        <v>0</v>
      </c>
      <c r="AI109" s="65">
        <f t="shared" si="169"/>
        <v>0.46331299999999997</v>
      </c>
      <c r="AJ109" s="60">
        <v>0</v>
      </c>
      <c r="AK109">
        <v>0</v>
      </c>
      <c r="AL109" s="23">
        <f t="shared" si="170"/>
        <v>0</v>
      </c>
      <c r="AM109" s="60">
        <v>0</v>
      </c>
      <c r="AN109">
        <v>0</v>
      </c>
      <c r="AO109" s="23">
        <f t="shared" si="171"/>
        <v>0</v>
      </c>
      <c r="AP109" s="23">
        <f t="shared" si="155"/>
        <v>28184338</v>
      </c>
      <c r="AQ109" s="23">
        <f t="shared" si="172"/>
        <v>28184338</v>
      </c>
      <c r="AR109" s="66">
        <v>19515825</v>
      </c>
      <c r="AS109" s="66">
        <f t="shared" si="198"/>
        <v>28184338</v>
      </c>
      <c r="AT109" s="60">
        <v>25404320</v>
      </c>
      <c r="AU109" s="23">
        <f t="shared" si="199"/>
        <v>2780018</v>
      </c>
      <c r="AV109" s="67" t="str">
        <f t="shared" si="202"/>
        <v>Yes</v>
      </c>
      <c r="AW109" s="66">
        <f t="shared" si="173"/>
        <v>2780018</v>
      </c>
      <c r="AX109" s="68">
        <f t="shared" si="174"/>
        <v>28184338</v>
      </c>
      <c r="AY109" s="69">
        <f t="shared" si="200"/>
        <v>28184338</v>
      </c>
      <c r="AZ109" s="70">
        <f t="shared" si="175"/>
        <v>2780018</v>
      </c>
      <c r="BA109" s="70"/>
      <c r="BB109" s="70">
        <f t="shared" si="176"/>
        <v>13497.475443372763</v>
      </c>
      <c r="BC109" s="23"/>
      <c r="BE109" s="71">
        <f t="shared" si="177"/>
        <v>2780018</v>
      </c>
      <c r="BF109" s="71">
        <f t="shared" si="178"/>
        <v>0</v>
      </c>
      <c r="BG109" s="71">
        <f t="shared" si="179"/>
        <v>0</v>
      </c>
      <c r="BH109" s="71">
        <f t="shared" si="180"/>
        <v>0</v>
      </c>
      <c r="BI109" s="71">
        <f t="shared" si="181"/>
        <v>0</v>
      </c>
      <c r="BJ109" s="71">
        <f t="shared" si="182"/>
        <v>0</v>
      </c>
      <c r="BK109" s="71">
        <f t="shared" si="216"/>
        <v>0</v>
      </c>
      <c r="BL109" s="71">
        <f t="shared" si="216"/>
        <v>0</v>
      </c>
      <c r="BM109" s="71">
        <f t="shared" si="216"/>
        <v>0</v>
      </c>
      <c r="BN109" s="71"/>
      <c r="BP109" s="71">
        <f t="shared" si="183"/>
        <v>2780018</v>
      </c>
      <c r="BQ109" s="71">
        <f t="shared" si="184"/>
        <v>0</v>
      </c>
      <c r="BR109" s="71">
        <f t="shared" si="185"/>
        <v>0</v>
      </c>
      <c r="BS109" s="71">
        <f t="shared" si="186"/>
        <v>0</v>
      </c>
      <c r="BT109" s="71">
        <f t="shared" si="187"/>
        <v>0</v>
      </c>
      <c r="BU109" s="71">
        <f t="shared" si="188"/>
        <v>0</v>
      </c>
      <c r="BV109" s="71">
        <f t="shared" si="217"/>
        <v>0</v>
      </c>
      <c r="BW109" s="71">
        <f t="shared" si="217"/>
        <v>0</v>
      </c>
      <c r="BX109" s="71">
        <f t="shared" si="217"/>
        <v>0</v>
      </c>
      <c r="BZ109" s="71">
        <f t="shared" si="189"/>
        <v>28184338</v>
      </c>
      <c r="CA109" s="71">
        <f t="shared" si="190"/>
        <v>28184338</v>
      </c>
      <c r="CB109" s="71">
        <f t="shared" si="191"/>
        <v>28184338</v>
      </c>
      <c r="CC109" s="71">
        <f t="shared" si="192"/>
        <v>28184338</v>
      </c>
      <c r="CD109" s="71">
        <f t="shared" si="193"/>
        <v>28184338</v>
      </c>
      <c r="CE109" s="71">
        <f t="shared" si="194"/>
        <v>28184338</v>
      </c>
      <c r="CF109" s="71">
        <f t="shared" si="218"/>
        <v>28184338</v>
      </c>
      <c r="CG109" s="71">
        <f t="shared" si="218"/>
        <v>28184338</v>
      </c>
      <c r="CH109" s="71">
        <f t="shared" si="218"/>
        <v>28184338</v>
      </c>
      <c r="CI109" s="71"/>
      <c r="CJ109" s="71">
        <f t="shared" si="195"/>
        <v>28184338</v>
      </c>
      <c r="CK109" s="71">
        <f t="shared" ref="CK109:CR109" si="221">IF(OR($C109=1,$B109=1),MAX(CA109,CJ109,$AR109),CA109)</f>
        <v>28184338</v>
      </c>
      <c r="CL109" s="71">
        <f t="shared" si="221"/>
        <v>28184338</v>
      </c>
      <c r="CM109" s="71">
        <f t="shared" si="221"/>
        <v>28184338</v>
      </c>
      <c r="CN109" s="71">
        <f t="shared" si="221"/>
        <v>28184338</v>
      </c>
      <c r="CO109" s="71">
        <f t="shared" si="221"/>
        <v>28184338</v>
      </c>
      <c r="CP109" s="71">
        <f t="shared" si="221"/>
        <v>28184338</v>
      </c>
      <c r="CQ109" s="71">
        <f t="shared" si="221"/>
        <v>28184338</v>
      </c>
      <c r="CR109" s="71">
        <f t="shared" si="221"/>
        <v>28184338</v>
      </c>
    </row>
    <row r="110" spans="1:96" x14ac:dyDescent="0.2">
      <c r="A110" s="6" t="s">
        <v>179</v>
      </c>
      <c r="B110" s="6"/>
      <c r="C110" s="37"/>
      <c r="D110" s="37"/>
      <c r="E110" s="37"/>
      <c r="F110" s="2">
        <v>6</v>
      </c>
      <c r="G110">
        <v>0</v>
      </c>
      <c r="H110" s="6">
        <v>84</v>
      </c>
      <c r="I110" s="2" t="s">
        <v>261</v>
      </c>
      <c r="J110" s="57"/>
      <c r="K110" s="58">
        <v>5213.75</v>
      </c>
      <c r="L110" s="59"/>
      <c r="M110" s="60">
        <v>1589</v>
      </c>
      <c r="N110" s="61">
        <f t="shared" si="160"/>
        <v>476.7</v>
      </c>
      <c r="O110" s="61">
        <f t="shared" si="161"/>
        <v>3128.25</v>
      </c>
      <c r="P110" s="61">
        <f t="shared" si="162"/>
        <v>0</v>
      </c>
      <c r="Q110" s="61">
        <f t="shared" si="163"/>
        <v>0</v>
      </c>
      <c r="R110" s="62">
        <f t="shared" si="164"/>
        <v>0.3</v>
      </c>
      <c r="S110" s="62">
        <f t="shared" si="148"/>
        <v>0</v>
      </c>
      <c r="T110" s="61">
        <f t="shared" si="149"/>
        <v>0</v>
      </c>
      <c r="U110" s="61">
        <f t="shared" si="165"/>
        <v>0</v>
      </c>
      <c r="V110" s="60">
        <v>152</v>
      </c>
      <c r="W110" s="61">
        <f t="shared" si="166"/>
        <v>38</v>
      </c>
      <c r="X110" s="24">
        <f t="shared" si="167"/>
        <v>476.7</v>
      </c>
      <c r="Y110" s="11">
        <f t="shared" si="168"/>
        <v>5728.45</v>
      </c>
      <c r="Z110" s="58">
        <v>12295511927.33</v>
      </c>
      <c r="AA110" s="60">
        <v>52679</v>
      </c>
      <c r="AB110" s="24">
        <f t="shared" si="150"/>
        <v>233404.43</v>
      </c>
      <c r="AC110" s="10">
        <f t="shared" si="151"/>
        <v>0.90991599999999995</v>
      </c>
      <c r="AD110" s="60">
        <v>104441</v>
      </c>
      <c r="AE110" s="10">
        <f t="shared" si="152"/>
        <v>0.75717599999999996</v>
      </c>
      <c r="AF110" s="10">
        <f t="shared" si="197"/>
        <v>0.135906</v>
      </c>
      <c r="AG110" s="63">
        <f t="shared" si="153"/>
        <v>0.135906</v>
      </c>
      <c r="AH110" s="64">
        <f t="shared" si="154"/>
        <v>0</v>
      </c>
      <c r="AI110" s="65">
        <f t="shared" si="169"/>
        <v>0.135906</v>
      </c>
      <c r="AJ110" s="60">
        <v>0</v>
      </c>
      <c r="AK110">
        <v>0</v>
      </c>
      <c r="AL110" s="23">
        <f t="shared" si="170"/>
        <v>0</v>
      </c>
      <c r="AM110" s="60">
        <v>0</v>
      </c>
      <c r="AN110">
        <v>0</v>
      </c>
      <c r="AO110" s="23">
        <f t="shared" si="171"/>
        <v>0</v>
      </c>
      <c r="AP110" s="23">
        <f t="shared" si="155"/>
        <v>8972567</v>
      </c>
      <c r="AQ110" s="23">
        <f t="shared" si="172"/>
        <v>8972567</v>
      </c>
      <c r="AR110" s="66">
        <v>10849101</v>
      </c>
      <c r="AS110" s="66">
        <f t="shared" si="198"/>
        <v>8972567</v>
      </c>
      <c r="AT110" s="60">
        <v>9673235</v>
      </c>
      <c r="AU110" s="23">
        <f t="shared" si="199"/>
        <v>700668</v>
      </c>
      <c r="AV110" s="67" t="str">
        <f t="shared" si="202"/>
        <v>No</v>
      </c>
      <c r="AW110" s="66">
        <f t="shared" si="173"/>
        <v>0</v>
      </c>
      <c r="AX110" s="68">
        <f t="shared" si="174"/>
        <v>9673235</v>
      </c>
      <c r="AY110" s="69">
        <f t="shared" si="200"/>
        <v>9673235</v>
      </c>
      <c r="AZ110" s="70">
        <f t="shared" si="175"/>
        <v>0</v>
      </c>
      <c r="BA110" s="70"/>
      <c r="BB110" s="70">
        <f t="shared" si="176"/>
        <v>12662.74490529849</v>
      </c>
      <c r="BC110" s="23"/>
      <c r="BE110" s="71">
        <f t="shared" si="177"/>
        <v>-700668</v>
      </c>
      <c r="BF110" s="71">
        <f t="shared" si="178"/>
        <v>-700668</v>
      </c>
      <c r="BG110" s="71">
        <f t="shared" si="179"/>
        <v>-700668</v>
      </c>
      <c r="BH110" s="71">
        <f t="shared" si="180"/>
        <v>-600542.54279999994</v>
      </c>
      <c r="BI110" s="71">
        <f t="shared" si="181"/>
        <v>-500432.10091524012</v>
      </c>
      <c r="BJ110" s="71">
        <f t="shared" si="182"/>
        <v>-400345.68073219247</v>
      </c>
      <c r="BK110" s="71">
        <f t="shared" si="216"/>
        <v>-300259.26054914482</v>
      </c>
      <c r="BL110" s="71">
        <f t="shared" si="216"/>
        <v>-200182.84900811501</v>
      </c>
      <c r="BM110" s="71">
        <f t="shared" si="216"/>
        <v>-100091.42450405657</v>
      </c>
      <c r="BN110" s="71"/>
      <c r="BP110" s="71">
        <f t="shared" si="183"/>
        <v>0</v>
      </c>
      <c r="BQ110" s="71">
        <f t="shared" si="184"/>
        <v>0</v>
      </c>
      <c r="BR110" s="71">
        <f t="shared" si="185"/>
        <v>-100125.4572</v>
      </c>
      <c r="BS110" s="71">
        <f t="shared" si="186"/>
        <v>-100110.44188475999</v>
      </c>
      <c r="BT110" s="71">
        <f t="shared" si="187"/>
        <v>-100086.42018304803</v>
      </c>
      <c r="BU110" s="71">
        <f t="shared" si="188"/>
        <v>-100086.42018304812</v>
      </c>
      <c r="BV110" s="71">
        <f t="shared" si="217"/>
        <v>-100076.41154102997</v>
      </c>
      <c r="BW110" s="71">
        <f t="shared" si="217"/>
        <v>-100091.4245040575</v>
      </c>
      <c r="BX110" s="71">
        <f t="shared" si="217"/>
        <v>-100091.42450405657</v>
      </c>
      <c r="BZ110" s="71">
        <f t="shared" si="189"/>
        <v>9673235</v>
      </c>
      <c r="CA110" s="71">
        <f t="shared" si="190"/>
        <v>9673235</v>
      </c>
      <c r="CB110" s="71">
        <f t="shared" si="191"/>
        <v>9573109.5427999999</v>
      </c>
      <c r="CC110" s="71">
        <f t="shared" si="192"/>
        <v>9472999.1009152401</v>
      </c>
      <c r="CD110" s="71">
        <f t="shared" si="193"/>
        <v>9372912.6807321925</v>
      </c>
      <c r="CE110" s="71">
        <f t="shared" si="194"/>
        <v>9272826.2605491448</v>
      </c>
      <c r="CF110" s="71">
        <f t="shared" si="218"/>
        <v>9172749.849008115</v>
      </c>
      <c r="CG110" s="71">
        <f t="shared" si="218"/>
        <v>9072658.4245040566</v>
      </c>
      <c r="CH110" s="71">
        <f t="shared" si="218"/>
        <v>8972567</v>
      </c>
      <c r="CI110" s="71"/>
      <c r="CJ110" s="71">
        <f t="shared" si="195"/>
        <v>9673235</v>
      </c>
      <c r="CK110" s="71">
        <f t="shared" ref="CK110:CR110" si="222">IF(OR($C110=1,$B110=1),MAX(CA110,CJ110,$AR110),CA110)</f>
        <v>9673235</v>
      </c>
      <c r="CL110" s="71">
        <f t="shared" si="222"/>
        <v>9573109.5427999999</v>
      </c>
      <c r="CM110" s="71">
        <f t="shared" si="222"/>
        <v>9472999.1009152401</v>
      </c>
      <c r="CN110" s="71">
        <f t="shared" si="222"/>
        <v>9372912.6807321925</v>
      </c>
      <c r="CO110" s="71">
        <f t="shared" si="222"/>
        <v>9272826.2605491448</v>
      </c>
      <c r="CP110" s="71">
        <f t="shared" si="222"/>
        <v>9172749.849008115</v>
      </c>
      <c r="CQ110" s="71">
        <f t="shared" si="222"/>
        <v>9072658.4245040566</v>
      </c>
      <c r="CR110" s="71">
        <f t="shared" si="222"/>
        <v>8972567</v>
      </c>
    </row>
    <row r="111" spans="1:96" x14ac:dyDescent="0.2">
      <c r="A111" s="6" t="s">
        <v>175</v>
      </c>
      <c r="B111" s="6"/>
      <c r="C111" s="37"/>
      <c r="D111" s="37"/>
      <c r="E111" s="37"/>
      <c r="F111" s="2">
        <v>3</v>
      </c>
      <c r="G111">
        <v>0</v>
      </c>
      <c r="H111" s="6">
        <v>85</v>
      </c>
      <c r="I111" s="2" t="s">
        <v>262</v>
      </c>
      <c r="J111" s="57"/>
      <c r="K111" s="58">
        <v>3473.73</v>
      </c>
      <c r="L111" s="59"/>
      <c r="M111" s="60">
        <v>458</v>
      </c>
      <c r="N111" s="61">
        <f t="shared" si="160"/>
        <v>137.4</v>
      </c>
      <c r="O111" s="61">
        <f t="shared" si="161"/>
        <v>2084.2399999999998</v>
      </c>
      <c r="P111" s="61">
        <f t="shared" si="162"/>
        <v>0</v>
      </c>
      <c r="Q111" s="61">
        <f t="shared" si="163"/>
        <v>0</v>
      </c>
      <c r="R111" s="62">
        <f t="shared" si="164"/>
        <v>0.13</v>
      </c>
      <c r="S111" s="62">
        <f t="shared" si="148"/>
        <v>0</v>
      </c>
      <c r="T111" s="61">
        <f t="shared" si="149"/>
        <v>0</v>
      </c>
      <c r="U111" s="61">
        <f t="shared" si="165"/>
        <v>0</v>
      </c>
      <c r="V111" s="60">
        <v>80</v>
      </c>
      <c r="W111" s="61">
        <f t="shared" si="166"/>
        <v>20</v>
      </c>
      <c r="X111" s="24">
        <f t="shared" si="167"/>
        <v>137.4</v>
      </c>
      <c r="Y111" s="11">
        <f t="shared" si="168"/>
        <v>3631.13</v>
      </c>
      <c r="Z111" s="58">
        <v>4182740420</v>
      </c>
      <c r="AA111" s="60">
        <v>18796</v>
      </c>
      <c r="AB111" s="24">
        <f t="shared" si="150"/>
        <v>222533.54</v>
      </c>
      <c r="AC111" s="10">
        <f t="shared" si="151"/>
        <v>0.86753599999999997</v>
      </c>
      <c r="AD111" s="60">
        <v>145714</v>
      </c>
      <c r="AE111" s="10">
        <f t="shared" si="152"/>
        <v>1.056397</v>
      </c>
      <c r="AF111" s="10">
        <f t="shared" si="197"/>
        <v>7.5805999999999998E-2</v>
      </c>
      <c r="AG111" s="63">
        <f t="shared" si="153"/>
        <v>7.5805999999999998E-2</v>
      </c>
      <c r="AH111" s="64">
        <f t="shared" si="154"/>
        <v>0</v>
      </c>
      <c r="AI111" s="65">
        <f t="shared" si="169"/>
        <v>7.5805999999999998E-2</v>
      </c>
      <c r="AJ111" s="60">
        <v>0</v>
      </c>
      <c r="AK111">
        <v>0</v>
      </c>
      <c r="AL111" s="23">
        <f t="shared" si="170"/>
        <v>0</v>
      </c>
      <c r="AM111" s="60">
        <v>0</v>
      </c>
      <c r="AN111">
        <v>0</v>
      </c>
      <c r="AO111" s="23">
        <f t="shared" si="171"/>
        <v>0</v>
      </c>
      <c r="AP111" s="23">
        <f t="shared" si="155"/>
        <v>3172388</v>
      </c>
      <c r="AQ111" s="23">
        <f t="shared" si="172"/>
        <v>3172388</v>
      </c>
      <c r="AR111" s="66">
        <v>6394518</v>
      </c>
      <c r="AS111" s="66">
        <f t="shared" si="198"/>
        <v>3172388</v>
      </c>
      <c r="AT111" s="60">
        <v>5272935</v>
      </c>
      <c r="AU111" s="23">
        <f t="shared" si="199"/>
        <v>2100547</v>
      </c>
      <c r="AV111" s="67" t="str">
        <f t="shared" si="202"/>
        <v>No</v>
      </c>
      <c r="AW111" s="66">
        <f t="shared" si="173"/>
        <v>0</v>
      </c>
      <c r="AX111" s="68">
        <f t="shared" si="174"/>
        <v>5272935</v>
      </c>
      <c r="AY111" s="69">
        <f t="shared" si="200"/>
        <v>5272935</v>
      </c>
      <c r="AZ111" s="70">
        <f t="shared" si="175"/>
        <v>0</v>
      </c>
      <c r="BA111" s="70"/>
      <c r="BB111" s="70">
        <f t="shared" si="176"/>
        <v>12047.215313222387</v>
      </c>
      <c r="BC111" s="23"/>
      <c r="BE111" s="71">
        <f t="shared" si="177"/>
        <v>-2100547</v>
      </c>
      <c r="BF111" s="71">
        <f t="shared" si="178"/>
        <v>-2100547</v>
      </c>
      <c r="BG111" s="71">
        <f t="shared" si="179"/>
        <v>-2100547</v>
      </c>
      <c r="BH111" s="71">
        <f t="shared" si="180"/>
        <v>-1800378.8337000003</v>
      </c>
      <c r="BI111" s="71">
        <f t="shared" si="181"/>
        <v>-1500255.68212221</v>
      </c>
      <c r="BJ111" s="71">
        <f t="shared" si="182"/>
        <v>-1200204.5456977682</v>
      </c>
      <c r="BK111" s="71">
        <f t="shared" si="216"/>
        <v>-900153.4092733264</v>
      </c>
      <c r="BL111" s="71">
        <f t="shared" si="216"/>
        <v>-600132.27796252677</v>
      </c>
      <c r="BM111" s="71">
        <f t="shared" si="216"/>
        <v>-300066.13898126315</v>
      </c>
      <c r="BN111" s="71"/>
      <c r="BP111" s="71">
        <f t="shared" si="183"/>
        <v>0</v>
      </c>
      <c r="BQ111" s="71">
        <f t="shared" si="184"/>
        <v>0</v>
      </c>
      <c r="BR111" s="71">
        <f t="shared" si="185"/>
        <v>-300168.16629999998</v>
      </c>
      <c r="BS111" s="71">
        <f t="shared" si="186"/>
        <v>-300123.15157779003</v>
      </c>
      <c r="BT111" s="71">
        <f t="shared" si="187"/>
        <v>-300051.136424442</v>
      </c>
      <c r="BU111" s="71">
        <f t="shared" si="188"/>
        <v>-300051.13642444205</v>
      </c>
      <c r="BV111" s="71">
        <f t="shared" si="217"/>
        <v>-300021.13131079968</v>
      </c>
      <c r="BW111" s="71">
        <f t="shared" si="217"/>
        <v>-300066.13898126339</v>
      </c>
      <c r="BX111" s="71">
        <f t="shared" si="217"/>
        <v>-300066.13898126315</v>
      </c>
      <c r="BZ111" s="71">
        <f t="shared" si="189"/>
        <v>5272935</v>
      </c>
      <c r="CA111" s="71">
        <f t="shared" si="190"/>
        <v>5272935</v>
      </c>
      <c r="CB111" s="71">
        <f t="shared" si="191"/>
        <v>4972766.8337000003</v>
      </c>
      <c r="CC111" s="71">
        <f t="shared" si="192"/>
        <v>4672643.68212221</v>
      </c>
      <c r="CD111" s="71">
        <f t="shared" si="193"/>
        <v>4372592.5456977682</v>
      </c>
      <c r="CE111" s="71">
        <f t="shared" si="194"/>
        <v>4072541.4092733264</v>
      </c>
      <c r="CF111" s="71">
        <f t="shared" si="218"/>
        <v>3772520.2779625268</v>
      </c>
      <c r="CG111" s="71">
        <f t="shared" si="218"/>
        <v>3472454.1389812632</v>
      </c>
      <c r="CH111" s="71">
        <f t="shared" si="218"/>
        <v>3172388</v>
      </c>
      <c r="CI111" s="71"/>
      <c r="CJ111" s="71">
        <f t="shared" si="195"/>
        <v>5272935</v>
      </c>
      <c r="CK111" s="71">
        <f t="shared" ref="CK111:CR111" si="223">IF(OR($C111=1,$B111=1),MAX(CA111,CJ111,$AR111),CA111)</f>
        <v>5272935</v>
      </c>
      <c r="CL111" s="71">
        <f t="shared" si="223"/>
        <v>4972766.8337000003</v>
      </c>
      <c r="CM111" s="71">
        <f t="shared" si="223"/>
        <v>4672643.68212221</v>
      </c>
      <c r="CN111" s="71">
        <f t="shared" si="223"/>
        <v>4372592.5456977682</v>
      </c>
      <c r="CO111" s="71">
        <f t="shared" si="223"/>
        <v>4072541.4092733264</v>
      </c>
      <c r="CP111" s="71">
        <f t="shared" si="223"/>
        <v>3772520.2779625268</v>
      </c>
      <c r="CQ111" s="71">
        <f t="shared" si="223"/>
        <v>3472454.1389812632</v>
      </c>
      <c r="CR111" s="71">
        <f t="shared" si="223"/>
        <v>3172388</v>
      </c>
    </row>
    <row r="112" spans="1:96" x14ac:dyDescent="0.2">
      <c r="A112" s="6" t="s">
        <v>197</v>
      </c>
      <c r="B112" s="6"/>
      <c r="C112" s="37"/>
      <c r="D112" s="37"/>
      <c r="E112" s="37"/>
      <c r="F112" s="2">
        <v>8</v>
      </c>
      <c r="G112">
        <v>0</v>
      </c>
      <c r="H112" s="6">
        <v>86</v>
      </c>
      <c r="I112" s="2" t="s">
        <v>263</v>
      </c>
      <c r="J112" s="57"/>
      <c r="K112" s="58">
        <v>2173.06</v>
      </c>
      <c r="L112" s="73"/>
      <c r="M112" s="60">
        <v>972</v>
      </c>
      <c r="N112" s="61">
        <f t="shared" si="160"/>
        <v>291.60000000000002</v>
      </c>
      <c r="O112" s="61">
        <f t="shared" si="161"/>
        <v>1303.8399999999999</v>
      </c>
      <c r="P112" s="61">
        <f t="shared" si="162"/>
        <v>0</v>
      </c>
      <c r="Q112" s="61">
        <f t="shared" si="163"/>
        <v>0</v>
      </c>
      <c r="R112" s="62">
        <f t="shared" si="164"/>
        <v>0.45</v>
      </c>
      <c r="S112" s="62">
        <f t="shared" si="148"/>
        <v>0</v>
      </c>
      <c r="T112" s="61">
        <f t="shared" si="149"/>
        <v>0</v>
      </c>
      <c r="U112" s="61">
        <f t="shared" si="165"/>
        <v>0</v>
      </c>
      <c r="V112" s="60">
        <v>103</v>
      </c>
      <c r="W112" s="61">
        <f t="shared" si="166"/>
        <v>25.75</v>
      </c>
      <c r="X112" s="24">
        <f t="shared" si="167"/>
        <v>291.60000000000002</v>
      </c>
      <c r="Y112" s="11">
        <f t="shared" si="168"/>
        <v>2490.41</v>
      </c>
      <c r="Z112" s="58">
        <v>2492936848.6700001</v>
      </c>
      <c r="AA112" s="60">
        <v>17891</v>
      </c>
      <c r="AB112" s="24">
        <f t="shared" si="150"/>
        <v>139340.26999999999</v>
      </c>
      <c r="AC112" s="10">
        <f t="shared" si="151"/>
        <v>0.543211</v>
      </c>
      <c r="AD112" s="60">
        <v>84710</v>
      </c>
      <c r="AE112" s="10">
        <f t="shared" si="152"/>
        <v>0.61412999999999995</v>
      </c>
      <c r="AF112" s="10">
        <f t="shared" si="197"/>
        <v>0.43551299999999998</v>
      </c>
      <c r="AG112" s="63">
        <f t="shared" si="153"/>
        <v>0.43551299999999998</v>
      </c>
      <c r="AH112" s="64">
        <f t="shared" si="154"/>
        <v>0</v>
      </c>
      <c r="AI112" s="65">
        <f t="shared" si="169"/>
        <v>0.43551299999999998</v>
      </c>
      <c r="AJ112" s="60">
        <v>0</v>
      </c>
      <c r="AK112">
        <v>0</v>
      </c>
      <c r="AL112" s="23">
        <f t="shared" si="170"/>
        <v>0</v>
      </c>
      <c r="AM112" s="60">
        <v>0</v>
      </c>
      <c r="AN112">
        <v>0</v>
      </c>
      <c r="AO112" s="23">
        <f t="shared" si="171"/>
        <v>0</v>
      </c>
      <c r="AP112" s="23">
        <f t="shared" si="155"/>
        <v>12500083</v>
      </c>
      <c r="AQ112" s="23">
        <f t="shared" si="172"/>
        <v>12500083</v>
      </c>
      <c r="AR112" s="66">
        <v>12589621</v>
      </c>
      <c r="AS112" s="66">
        <f t="shared" si="198"/>
        <v>12500083</v>
      </c>
      <c r="AT112" s="60">
        <v>12802864</v>
      </c>
      <c r="AU112" s="23">
        <f t="shared" si="199"/>
        <v>302781</v>
      </c>
      <c r="AV112" s="67" t="str">
        <f t="shared" si="202"/>
        <v>No</v>
      </c>
      <c r="AW112" s="66">
        <f t="shared" si="173"/>
        <v>0</v>
      </c>
      <c r="AX112" s="68">
        <f t="shared" si="174"/>
        <v>12802864</v>
      </c>
      <c r="AY112" s="69">
        <f t="shared" si="200"/>
        <v>12802864</v>
      </c>
      <c r="AZ112" s="70">
        <f t="shared" si="175"/>
        <v>0</v>
      </c>
      <c r="BA112" s="70"/>
      <c r="BB112" s="70">
        <f t="shared" si="176"/>
        <v>13208.091470092864</v>
      </c>
      <c r="BC112" s="23"/>
      <c r="BE112" s="71">
        <f t="shared" si="177"/>
        <v>-302781</v>
      </c>
      <c r="BF112" s="71">
        <f t="shared" si="178"/>
        <v>-302781</v>
      </c>
      <c r="BG112" s="71">
        <f t="shared" si="179"/>
        <v>-302781</v>
      </c>
      <c r="BH112" s="71">
        <f t="shared" si="180"/>
        <v>-259513.5951000005</v>
      </c>
      <c r="BI112" s="71">
        <f t="shared" si="181"/>
        <v>-216252.67879682966</v>
      </c>
      <c r="BJ112" s="71">
        <f t="shared" si="182"/>
        <v>-173002.14303746447</v>
      </c>
      <c r="BK112" s="71">
        <f t="shared" si="216"/>
        <v>-129751.60727809742</v>
      </c>
      <c r="BL112" s="71">
        <f t="shared" si="216"/>
        <v>-86505.396572306752</v>
      </c>
      <c r="BM112" s="71">
        <f t="shared" si="216"/>
        <v>-43252.698286153376</v>
      </c>
      <c r="BN112" s="71"/>
      <c r="BP112" s="71">
        <f t="shared" si="183"/>
        <v>0</v>
      </c>
      <c r="BQ112" s="71">
        <f t="shared" si="184"/>
        <v>0</v>
      </c>
      <c r="BR112" s="71">
        <f t="shared" si="185"/>
        <v>-43267.404900000001</v>
      </c>
      <c r="BS112" s="71">
        <f t="shared" si="186"/>
        <v>-43260.916303170081</v>
      </c>
      <c r="BT112" s="71">
        <f t="shared" si="187"/>
        <v>-43250.535759365936</v>
      </c>
      <c r="BU112" s="71">
        <f t="shared" si="188"/>
        <v>-43250.535759366117</v>
      </c>
      <c r="BV112" s="71">
        <f t="shared" si="217"/>
        <v>-43246.210705789868</v>
      </c>
      <c r="BW112" s="71">
        <f t="shared" si="217"/>
        <v>-43252.698286153376</v>
      </c>
      <c r="BX112" s="71">
        <f t="shared" si="217"/>
        <v>-43252.698286153376</v>
      </c>
      <c r="BZ112" s="71">
        <f t="shared" si="189"/>
        <v>12802864</v>
      </c>
      <c r="CA112" s="71">
        <f t="shared" si="190"/>
        <v>12802864</v>
      </c>
      <c r="CB112" s="71">
        <f t="shared" si="191"/>
        <v>12759596.595100001</v>
      </c>
      <c r="CC112" s="71">
        <f t="shared" si="192"/>
        <v>12716335.67879683</v>
      </c>
      <c r="CD112" s="71">
        <f t="shared" si="193"/>
        <v>12673085.143037464</v>
      </c>
      <c r="CE112" s="71">
        <f t="shared" si="194"/>
        <v>12629834.607278097</v>
      </c>
      <c r="CF112" s="71">
        <f t="shared" si="218"/>
        <v>12586588.396572307</v>
      </c>
      <c r="CG112" s="71">
        <f t="shared" si="218"/>
        <v>12543335.698286153</v>
      </c>
      <c r="CH112" s="71">
        <f t="shared" si="218"/>
        <v>12500083</v>
      </c>
      <c r="CI112" s="71"/>
      <c r="CJ112" s="71">
        <f t="shared" si="195"/>
        <v>12802864</v>
      </c>
      <c r="CK112" s="71">
        <f t="shared" ref="CK112:CR112" si="224">IF(OR($C112=1,$B112=1),MAX(CA112,CJ112,$AR112),CA112)</f>
        <v>12802864</v>
      </c>
      <c r="CL112" s="71">
        <f t="shared" si="224"/>
        <v>12759596.595100001</v>
      </c>
      <c r="CM112" s="71">
        <f t="shared" si="224"/>
        <v>12716335.67879683</v>
      </c>
      <c r="CN112" s="71">
        <f t="shared" si="224"/>
        <v>12673085.143037464</v>
      </c>
      <c r="CO112" s="71">
        <f t="shared" si="224"/>
        <v>12629834.607278097</v>
      </c>
      <c r="CP112" s="71">
        <f t="shared" si="224"/>
        <v>12586588.396572307</v>
      </c>
      <c r="CQ112" s="71">
        <f t="shared" si="224"/>
        <v>12543335.698286153</v>
      </c>
      <c r="CR112" s="71">
        <f t="shared" si="224"/>
        <v>12500083</v>
      </c>
    </row>
    <row r="113" spans="1:96" x14ac:dyDescent="0.2">
      <c r="A113" s="6" t="s">
        <v>173</v>
      </c>
      <c r="B113" s="6"/>
      <c r="C113" s="37"/>
      <c r="D113" s="37"/>
      <c r="E113" s="37"/>
      <c r="F113" s="2">
        <v>3</v>
      </c>
      <c r="G113">
        <v>0</v>
      </c>
      <c r="H113" s="6">
        <v>87</v>
      </c>
      <c r="I113" s="2" t="s">
        <v>264</v>
      </c>
      <c r="J113" s="57"/>
      <c r="K113" s="58">
        <v>219.2</v>
      </c>
      <c r="L113" s="59"/>
      <c r="M113" s="60">
        <v>65</v>
      </c>
      <c r="N113" s="61">
        <f t="shared" si="160"/>
        <v>19.5</v>
      </c>
      <c r="O113" s="61">
        <f t="shared" si="161"/>
        <v>131.52000000000001</v>
      </c>
      <c r="P113" s="61">
        <f t="shared" si="162"/>
        <v>0</v>
      </c>
      <c r="Q113" s="61">
        <f t="shared" si="163"/>
        <v>0</v>
      </c>
      <c r="R113" s="62">
        <f t="shared" si="164"/>
        <v>0.3</v>
      </c>
      <c r="S113" s="62">
        <f t="shared" si="148"/>
        <v>0</v>
      </c>
      <c r="T113" s="61">
        <f t="shared" si="149"/>
        <v>0</v>
      </c>
      <c r="U113" s="61">
        <f t="shared" si="165"/>
        <v>0</v>
      </c>
      <c r="V113" s="60">
        <v>9</v>
      </c>
      <c r="W113" s="61">
        <f t="shared" si="166"/>
        <v>2.25</v>
      </c>
      <c r="X113" s="24">
        <f t="shared" si="167"/>
        <v>19.5</v>
      </c>
      <c r="Y113" s="11">
        <f t="shared" si="168"/>
        <v>240.95</v>
      </c>
      <c r="Z113" s="58">
        <v>677036558.66999996</v>
      </c>
      <c r="AA113" s="60">
        <v>2267</v>
      </c>
      <c r="AB113" s="24">
        <f t="shared" si="150"/>
        <v>298648.68</v>
      </c>
      <c r="AC113" s="10">
        <f t="shared" si="151"/>
        <v>1.1642669999999999</v>
      </c>
      <c r="AD113" s="60">
        <v>101638</v>
      </c>
      <c r="AE113" s="10">
        <f t="shared" si="152"/>
        <v>0.73685500000000004</v>
      </c>
      <c r="AF113" s="10">
        <f t="shared" si="197"/>
        <v>-3.6042999999999999E-2</v>
      </c>
      <c r="AG113" s="63">
        <f t="shared" si="153"/>
        <v>0.01</v>
      </c>
      <c r="AH113" s="64">
        <f t="shared" si="154"/>
        <v>0</v>
      </c>
      <c r="AI113" s="65">
        <f t="shared" si="169"/>
        <v>0.01</v>
      </c>
      <c r="AJ113" s="60">
        <v>218</v>
      </c>
      <c r="AK113">
        <v>13</v>
      </c>
      <c r="AL113" s="23">
        <f t="shared" si="170"/>
        <v>283400</v>
      </c>
      <c r="AM113" s="60">
        <v>0</v>
      </c>
      <c r="AN113">
        <v>0</v>
      </c>
      <c r="AO113" s="23">
        <f t="shared" si="171"/>
        <v>0</v>
      </c>
      <c r="AP113" s="23">
        <f t="shared" si="155"/>
        <v>27769</v>
      </c>
      <c r="AQ113" s="23">
        <f t="shared" si="172"/>
        <v>311169</v>
      </c>
      <c r="AR113" s="66">
        <v>102178</v>
      </c>
      <c r="AS113" s="66">
        <f t="shared" si="198"/>
        <v>311169</v>
      </c>
      <c r="AT113" s="60">
        <v>250614</v>
      </c>
      <c r="AU113" s="23">
        <f t="shared" si="199"/>
        <v>60555</v>
      </c>
      <c r="AV113" s="67" t="str">
        <f t="shared" si="202"/>
        <v>Yes</v>
      </c>
      <c r="AW113" s="66">
        <f t="shared" si="173"/>
        <v>60555</v>
      </c>
      <c r="AX113" s="68">
        <f t="shared" si="174"/>
        <v>311169</v>
      </c>
      <c r="AY113" s="69">
        <f t="shared" si="200"/>
        <v>311169</v>
      </c>
      <c r="AZ113" s="70">
        <f t="shared" si="175"/>
        <v>60555</v>
      </c>
      <c r="BA113" s="70"/>
      <c r="BB113" s="70">
        <f t="shared" si="176"/>
        <v>12668.561815693431</v>
      </c>
      <c r="BC113" s="23"/>
      <c r="BE113" s="71">
        <f t="shared" si="177"/>
        <v>60555</v>
      </c>
      <c r="BF113" s="71">
        <f t="shared" si="178"/>
        <v>0</v>
      </c>
      <c r="BG113" s="71">
        <f t="shared" si="179"/>
        <v>0</v>
      </c>
      <c r="BH113" s="71">
        <f t="shared" si="180"/>
        <v>0</v>
      </c>
      <c r="BI113" s="71">
        <f t="shared" si="181"/>
        <v>0</v>
      </c>
      <c r="BJ113" s="71">
        <f t="shared" si="182"/>
        <v>0</v>
      </c>
      <c r="BK113" s="71">
        <f t="shared" si="216"/>
        <v>0</v>
      </c>
      <c r="BL113" s="71">
        <f t="shared" si="216"/>
        <v>0</v>
      </c>
      <c r="BM113" s="71">
        <f t="shared" si="216"/>
        <v>0</v>
      </c>
      <c r="BN113" s="71"/>
      <c r="BP113" s="71">
        <f t="shared" si="183"/>
        <v>60555</v>
      </c>
      <c r="BQ113" s="71">
        <f t="shared" si="184"/>
        <v>0</v>
      </c>
      <c r="BR113" s="71">
        <f t="shared" si="185"/>
        <v>0</v>
      </c>
      <c r="BS113" s="71">
        <f t="shared" si="186"/>
        <v>0</v>
      </c>
      <c r="BT113" s="71">
        <f t="shared" si="187"/>
        <v>0</v>
      </c>
      <c r="BU113" s="71">
        <f t="shared" si="188"/>
        <v>0</v>
      </c>
      <c r="BV113" s="71">
        <f t="shared" si="217"/>
        <v>0</v>
      </c>
      <c r="BW113" s="71">
        <f t="shared" si="217"/>
        <v>0</v>
      </c>
      <c r="BX113" s="71">
        <f t="shared" si="217"/>
        <v>0</v>
      </c>
      <c r="BZ113" s="71">
        <f t="shared" si="189"/>
        <v>311169</v>
      </c>
      <c r="CA113" s="71">
        <f t="shared" si="190"/>
        <v>311169</v>
      </c>
      <c r="CB113" s="71">
        <f t="shared" si="191"/>
        <v>311169</v>
      </c>
      <c r="CC113" s="71">
        <f t="shared" si="192"/>
        <v>311169</v>
      </c>
      <c r="CD113" s="71">
        <f t="shared" si="193"/>
        <v>311169</v>
      </c>
      <c r="CE113" s="71">
        <f t="shared" si="194"/>
        <v>311169</v>
      </c>
      <c r="CF113" s="71">
        <f t="shared" si="218"/>
        <v>311169</v>
      </c>
      <c r="CG113" s="71">
        <f t="shared" si="218"/>
        <v>311169</v>
      </c>
      <c r="CH113" s="71">
        <f t="shared" si="218"/>
        <v>311169</v>
      </c>
      <c r="CI113" s="71"/>
      <c r="CJ113" s="71">
        <f t="shared" si="195"/>
        <v>311169</v>
      </c>
      <c r="CK113" s="71">
        <f t="shared" ref="CK113:CR113" si="225">IF(OR($C113=1,$B113=1),MAX(CA113,CJ113,$AR113),CA113)</f>
        <v>311169</v>
      </c>
      <c r="CL113" s="71">
        <f t="shared" si="225"/>
        <v>311169</v>
      </c>
      <c r="CM113" s="71">
        <f t="shared" si="225"/>
        <v>311169</v>
      </c>
      <c r="CN113" s="71">
        <f t="shared" si="225"/>
        <v>311169</v>
      </c>
      <c r="CO113" s="71">
        <f t="shared" si="225"/>
        <v>311169</v>
      </c>
      <c r="CP113" s="71">
        <f t="shared" si="225"/>
        <v>311169</v>
      </c>
      <c r="CQ113" s="71">
        <f t="shared" si="225"/>
        <v>311169</v>
      </c>
      <c r="CR113" s="71">
        <f t="shared" si="225"/>
        <v>311169</v>
      </c>
    </row>
    <row r="114" spans="1:96" x14ac:dyDescent="0.2">
      <c r="A114" s="6" t="s">
        <v>184</v>
      </c>
      <c r="B114" s="6"/>
      <c r="C114" s="37">
        <v>1</v>
      </c>
      <c r="D114" s="37">
        <v>1</v>
      </c>
      <c r="E114" s="37"/>
      <c r="F114" s="2">
        <v>10</v>
      </c>
      <c r="G114">
        <v>16</v>
      </c>
      <c r="H114" s="6">
        <v>88</v>
      </c>
      <c r="I114" s="2" t="s">
        <v>265</v>
      </c>
      <c r="J114" s="57"/>
      <c r="K114" s="58">
        <v>4521.99</v>
      </c>
      <c r="L114" s="73"/>
      <c r="M114" s="60">
        <v>2584</v>
      </c>
      <c r="N114" s="61">
        <f t="shared" si="160"/>
        <v>775.2</v>
      </c>
      <c r="O114" s="61">
        <f t="shared" si="161"/>
        <v>2713.19</v>
      </c>
      <c r="P114" s="61">
        <f t="shared" si="162"/>
        <v>0</v>
      </c>
      <c r="Q114" s="61">
        <f t="shared" si="163"/>
        <v>0</v>
      </c>
      <c r="R114" s="62">
        <f t="shared" si="164"/>
        <v>0.56999999999999995</v>
      </c>
      <c r="S114" s="62">
        <f t="shared" si="148"/>
        <v>0</v>
      </c>
      <c r="T114" s="61">
        <f t="shared" si="149"/>
        <v>0</v>
      </c>
      <c r="U114" s="61">
        <f t="shared" si="165"/>
        <v>0</v>
      </c>
      <c r="V114" s="60">
        <v>579</v>
      </c>
      <c r="W114" s="61">
        <f t="shared" si="166"/>
        <v>144.75</v>
      </c>
      <c r="X114" s="24">
        <f t="shared" si="167"/>
        <v>775.2</v>
      </c>
      <c r="Y114" s="11">
        <f t="shared" si="168"/>
        <v>5441.94</v>
      </c>
      <c r="Z114" s="58">
        <v>3392398724.6700001</v>
      </c>
      <c r="AA114" s="60">
        <v>31705</v>
      </c>
      <c r="AB114" s="24">
        <f t="shared" si="150"/>
        <v>106998.86</v>
      </c>
      <c r="AC114" s="10">
        <f t="shared" si="151"/>
        <v>0.41713</v>
      </c>
      <c r="AD114" s="60">
        <v>91145</v>
      </c>
      <c r="AE114" s="10">
        <f t="shared" si="152"/>
        <v>0.66078300000000001</v>
      </c>
      <c r="AF114" s="10">
        <f t="shared" si="197"/>
        <v>0.50977399999999995</v>
      </c>
      <c r="AG114" s="63">
        <f t="shared" si="153"/>
        <v>0.50977399999999995</v>
      </c>
      <c r="AH114" s="64">
        <f t="shared" si="154"/>
        <v>0.03</v>
      </c>
      <c r="AI114" s="65">
        <f t="shared" si="169"/>
        <v>0.53977399999999998</v>
      </c>
      <c r="AJ114" s="60">
        <v>0</v>
      </c>
      <c r="AK114">
        <v>0</v>
      </c>
      <c r="AL114" s="23">
        <f t="shared" si="170"/>
        <v>0</v>
      </c>
      <c r="AM114" s="60">
        <v>0</v>
      </c>
      <c r="AN114">
        <v>0</v>
      </c>
      <c r="AO114" s="23">
        <f t="shared" si="171"/>
        <v>0</v>
      </c>
      <c r="AP114" s="23">
        <f t="shared" si="155"/>
        <v>33853739</v>
      </c>
      <c r="AQ114" s="23">
        <f t="shared" si="172"/>
        <v>33853739</v>
      </c>
      <c r="AR114" s="66">
        <v>30280380</v>
      </c>
      <c r="AS114" s="66">
        <f t="shared" si="198"/>
        <v>34096586</v>
      </c>
      <c r="AT114" s="60">
        <v>34096586</v>
      </c>
      <c r="AU114" s="23">
        <f t="shared" si="199"/>
        <v>242847</v>
      </c>
      <c r="AV114" s="67" t="str">
        <f t="shared" si="202"/>
        <v>No</v>
      </c>
      <c r="AW114" s="66">
        <f t="shared" si="173"/>
        <v>0</v>
      </c>
      <c r="AX114" s="68">
        <f t="shared" si="174"/>
        <v>34096586</v>
      </c>
      <c r="AY114" s="69">
        <f t="shared" si="200"/>
        <v>34096586</v>
      </c>
      <c r="AZ114" s="70">
        <f t="shared" si="175"/>
        <v>0</v>
      </c>
      <c r="BA114" s="70"/>
      <c r="BB114" s="70">
        <f t="shared" si="176"/>
        <v>13869.636708617223</v>
      </c>
      <c r="BC114" s="23"/>
      <c r="BE114" s="71">
        <f t="shared" si="177"/>
        <v>-242847</v>
      </c>
      <c r="BF114" s="71">
        <f t="shared" si="178"/>
        <v>-242847</v>
      </c>
      <c r="BG114" s="71">
        <f t="shared" si="179"/>
        <v>-242847</v>
      </c>
      <c r="BH114" s="71">
        <f t="shared" si="180"/>
        <v>-242847</v>
      </c>
      <c r="BI114" s="71">
        <f t="shared" si="181"/>
        <v>-242847</v>
      </c>
      <c r="BJ114" s="71">
        <f t="shared" si="182"/>
        <v>-242847</v>
      </c>
      <c r="BK114" s="71">
        <f t="shared" si="216"/>
        <v>-242847</v>
      </c>
      <c r="BL114" s="71">
        <f t="shared" si="216"/>
        <v>-242847</v>
      </c>
      <c r="BM114" s="71">
        <f t="shared" si="216"/>
        <v>-242847</v>
      </c>
      <c r="BN114" s="71"/>
      <c r="BP114" s="71">
        <f t="shared" si="183"/>
        <v>0</v>
      </c>
      <c r="BQ114" s="71">
        <f t="shared" si="184"/>
        <v>0</v>
      </c>
      <c r="BR114" s="71">
        <f t="shared" si="185"/>
        <v>-34702.836300000003</v>
      </c>
      <c r="BS114" s="71">
        <f t="shared" si="186"/>
        <v>-40482.594899999996</v>
      </c>
      <c r="BT114" s="71">
        <f t="shared" si="187"/>
        <v>-48569.4</v>
      </c>
      <c r="BU114" s="71">
        <f t="shared" si="188"/>
        <v>-60711.75</v>
      </c>
      <c r="BV114" s="71">
        <f t="shared" si="217"/>
        <v>-80940.905100000004</v>
      </c>
      <c r="BW114" s="71">
        <f t="shared" si="217"/>
        <v>-121423.5</v>
      </c>
      <c r="BX114" s="71">
        <f t="shared" si="217"/>
        <v>-242847</v>
      </c>
      <c r="BZ114" s="71">
        <f t="shared" si="189"/>
        <v>34096586</v>
      </c>
      <c r="CA114" s="71">
        <f t="shared" si="190"/>
        <v>34096586</v>
      </c>
      <c r="CB114" s="71">
        <f t="shared" si="191"/>
        <v>34061883.163699999</v>
      </c>
      <c r="CC114" s="71">
        <f t="shared" si="192"/>
        <v>34056103.405100003</v>
      </c>
      <c r="CD114" s="71">
        <f t="shared" si="193"/>
        <v>34048016.600000001</v>
      </c>
      <c r="CE114" s="71">
        <f t="shared" si="194"/>
        <v>34035874.25</v>
      </c>
      <c r="CF114" s="71">
        <f t="shared" si="218"/>
        <v>34015645.094899997</v>
      </c>
      <c r="CG114" s="71">
        <f t="shared" si="218"/>
        <v>33975162.5</v>
      </c>
      <c r="CH114" s="71">
        <f t="shared" si="218"/>
        <v>33853739</v>
      </c>
      <c r="CI114" s="71"/>
      <c r="CJ114" s="71">
        <f t="shared" si="195"/>
        <v>34096586</v>
      </c>
      <c r="CK114" s="71">
        <f t="shared" ref="CK114:CR114" si="226">IF(OR($C114=1,$B114=1),MAX(CA114,CJ114,$AR114),CA114)</f>
        <v>34096586</v>
      </c>
      <c r="CL114" s="71">
        <f t="shared" si="226"/>
        <v>34096586</v>
      </c>
      <c r="CM114" s="71">
        <f t="shared" si="226"/>
        <v>34096586</v>
      </c>
      <c r="CN114" s="71">
        <f t="shared" si="226"/>
        <v>34096586</v>
      </c>
      <c r="CO114" s="71">
        <f t="shared" si="226"/>
        <v>34096586</v>
      </c>
      <c r="CP114" s="71">
        <f t="shared" si="226"/>
        <v>34096586</v>
      </c>
      <c r="CQ114" s="71">
        <f t="shared" si="226"/>
        <v>34096586</v>
      </c>
      <c r="CR114" s="71">
        <f t="shared" si="226"/>
        <v>34096586</v>
      </c>
    </row>
    <row r="115" spans="1:96" x14ac:dyDescent="0.2">
      <c r="A115" s="6" t="s">
        <v>189</v>
      </c>
      <c r="B115" s="6">
        <v>1</v>
      </c>
      <c r="C115" s="37">
        <v>1</v>
      </c>
      <c r="D115" s="37">
        <v>0</v>
      </c>
      <c r="E115" s="37">
        <v>1</v>
      </c>
      <c r="F115" s="2">
        <v>10</v>
      </c>
      <c r="G115">
        <v>3</v>
      </c>
      <c r="H115" s="6">
        <v>89</v>
      </c>
      <c r="I115" s="2" t="s">
        <v>266</v>
      </c>
      <c r="J115" s="57"/>
      <c r="K115" s="58">
        <v>11285.15</v>
      </c>
      <c r="L115" s="73"/>
      <c r="M115" s="60">
        <v>8436</v>
      </c>
      <c r="N115" s="61">
        <f t="shared" si="160"/>
        <v>2530.8000000000002</v>
      </c>
      <c r="O115" s="61">
        <f t="shared" si="161"/>
        <v>6771.09</v>
      </c>
      <c r="P115" s="61">
        <f t="shared" si="162"/>
        <v>1664.9099999999999</v>
      </c>
      <c r="Q115" s="61">
        <f t="shared" si="163"/>
        <v>249.74</v>
      </c>
      <c r="R115" s="62">
        <f t="shared" si="164"/>
        <v>0.75</v>
      </c>
      <c r="S115" s="62">
        <f t="shared" si="148"/>
        <v>0.15000000000000002</v>
      </c>
      <c r="T115" s="61">
        <f t="shared" si="149"/>
        <v>1692.77</v>
      </c>
      <c r="U115" s="61">
        <f t="shared" si="165"/>
        <v>253.92</v>
      </c>
      <c r="V115" s="60">
        <v>2183</v>
      </c>
      <c r="W115" s="61">
        <f t="shared" si="166"/>
        <v>545.75</v>
      </c>
      <c r="X115" s="24">
        <f t="shared" si="167"/>
        <v>2530.8000000000002</v>
      </c>
      <c r="Y115" s="11">
        <f t="shared" si="168"/>
        <v>14611.44</v>
      </c>
      <c r="Z115" s="58">
        <v>5555599808</v>
      </c>
      <c r="AA115" s="60">
        <v>74396</v>
      </c>
      <c r="AB115" s="24">
        <f t="shared" si="150"/>
        <v>74676.06</v>
      </c>
      <c r="AC115" s="10">
        <f t="shared" si="151"/>
        <v>0.29112100000000002</v>
      </c>
      <c r="AD115" s="60">
        <v>53766</v>
      </c>
      <c r="AE115" s="10">
        <f t="shared" si="152"/>
        <v>0.389793</v>
      </c>
      <c r="AF115" s="10">
        <f t="shared" si="197"/>
        <v>0.67927700000000002</v>
      </c>
      <c r="AG115" s="63">
        <f t="shared" si="153"/>
        <v>0.67927700000000002</v>
      </c>
      <c r="AH115" s="64">
        <f t="shared" si="154"/>
        <v>0.06</v>
      </c>
      <c r="AI115" s="65">
        <f t="shared" si="169"/>
        <v>0.73927699999999996</v>
      </c>
      <c r="AJ115" s="60">
        <v>0</v>
      </c>
      <c r="AK115">
        <v>0</v>
      </c>
      <c r="AL115" s="23">
        <f t="shared" si="170"/>
        <v>0</v>
      </c>
      <c r="AM115" s="60">
        <v>0</v>
      </c>
      <c r="AN115">
        <v>0</v>
      </c>
      <c r="AO115" s="23">
        <f t="shared" si="171"/>
        <v>0</v>
      </c>
      <c r="AP115" s="23">
        <f t="shared" si="155"/>
        <v>124491915</v>
      </c>
      <c r="AQ115" s="23">
        <f t="shared" si="172"/>
        <v>124491915</v>
      </c>
      <c r="AR115" s="66">
        <v>86195269</v>
      </c>
      <c r="AS115" s="66">
        <f t="shared" si="198"/>
        <v>124491915</v>
      </c>
      <c r="AT115" s="60">
        <v>115859537</v>
      </c>
      <c r="AU115" s="23">
        <f t="shared" si="199"/>
        <v>8632378</v>
      </c>
      <c r="AV115" s="67" t="str">
        <f t="shared" si="202"/>
        <v>Yes</v>
      </c>
      <c r="AW115" s="66">
        <f t="shared" si="173"/>
        <v>8632378</v>
      </c>
      <c r="AX115" s="68">
        <f t="shared" si="174"/>
        <v>124491915</v>
      </c>
      <c r="AY115" s="69">
        <f t="shared" si="200"/>
        <v>124491915</v>
      </c>
      <c r="AZ115" s="70">
        <f t="shared" si="175"/>
        <v>8632378</v>
      </c>
      <c r="BA115" s="70"/>
      <c r="BB115" s="70">
        <f t="shared" si="176"/>
        <v>14921.985618268256</v>
      </c>
      <c r="BC115" s="23"/>
      <c r="BE115" s="71">
        <f t="shared" si="177"/>
        <v>8632378</v>
      </c>
      <c r="BF115" s="71">
        <f t="shared" si="178"/>
        <v>0</v>
      </c>
      <c r="BG115" s="71">
        <f t="shared" si="179"/>
        <v>0</v>
      </c>
      <c r="BH115" s="71">
        <f t="shared" si="180"/>
        <v>0</v>
      </c>
      <c r="BI115" s="71">
        <f t="shared" si="181"/>
        <v>0</v>
      </c>
      <c r="BJ115" s="71">
        <f t="shared" si="182"/>
        <v>0</v>
      </c>
      <c r="BK115" s="71">
        <f t="shared" si="216"/>
        <v>0</v>
      </c>
      <c r="BL115" s="71">
        <f t="shared" si="216"/>
        <v>0</v>
      </c>
      <c r="BM115" s="71">
        <f t="shared" si="216"/>
        <v>0</v>
      </c>
      <c r="BN115" s="71"/>
      <c r="BP115" s="71">
        <f t="shared" si="183"/>
        <v>8632378</v>
      </c>
      <c r="BQ115" s="71">
        <f t="shared" si="184"/>
        <v>0</v>
      </c>
      <c r="BR115" s="71">
        <f t="shared" si="185"/>
        <v>0</v>
      </c>
      <c r="BS115" s="71">
        <f t="shared" si="186"/>
        <v>0</v>
      </c>
      <c r="BT115" s="71">
        <f t="shared" si="187"/>
        <v>0</v>
      </c>
      <c r="BU115" s="71">
        <f t="shared" si="188"/>
        <v>0</v>
      </c>
      <c r="BV115" s="71">
        <f t="shared" si="217"/>
        <v>0</v>
      </c>
      <c r="BW115" s="71">
        <f t="shared" si="217"/>
        <v>0</v>
      </c>
      <c r="BX115" s="71">
        <f t="shared" si="217"/>
        <v>0</v>
      </c>
      <c r="BZ115" s="71">
        <f t="shared" si="189"/>
        <v>124491915</v>
      </c>
      <c r="CA115" s="71">
        <f t="shared" si="190"/>
        <v>124491915</v>
      </c>
      <c r="CB115" s="71">
        <f t="shared" si="191"/>
        <v>124491915</v>
      </c>
      <c r="CC115" s="71">
        <f t="shared" si="192"/>
        <v>124491915</v>
      </c>
      <c r="CD115" s="71">
        <f t="shared" si="193"/>
        <v>124491915</v>
      </c>
      <c r="CE115" s="71">
        <f t="shared" si="194"/>
        <v>124491915</v>
      </c>
      <c r="CF115" s="71">
        <f t="shared" si="218"/>
        <v>124491915</v>
      </c>
      <c r="CG115" s="71">
        <f t="shared" si="218"/>
        <v>124491915</v>
      </c>
      <c r="CH115" s="71">
        <f t="shared" si="218"/>
        <v>124491915</v>
      </c>
      <c r="CI115" s="71"/>
      <c r="CJ115" s="71">
        <f t="shared" si="195"/>
        <v>124491915</v>
      </c>
      <c r="CK115" s="71">
        <f t="shared" ref="CK115:CR115" si="227">IF(OR($C115=1,$B115=1),MAX(CA115,CJ115,$AR115),CA115)</f>
        <v>124491915</v>
      </c>
      <c r="CL115" s="71">
        <f t="shared" si="227"/>
        <v>124491915</v>
      </c>
      <c r="CM115" s="71">
        <f t="shared" si="227"/>
        <v>124491915</v>
      </c>
      <c r="CN115" s="71">
        <f t="shared" si="227"/>
        <v>124491915</v>
      </c>
      <c r="CO115" s="71">
        <f t="shared" si="227"/>
        <v>124491915</v>
      </c>
      <c r="CP115" s="71">
        <f t="shared" si="227"/>
        <v>124491915</v>
      </c>
      <c r="CQ115" s="71">
        <f t="shared" si="227"/>
        <v>124491915</v>
      </c>
      <c r="CR115" s="71">
        <f t="shared" si="227"/>
        <v>124491915</v>
      </c>
    </row>
    <row r="116" spans="1:96" x14ac:dyDescent="0.2">
      <c r="A116" s="6" t="s">
        <v>211</v>
      </c>
      <c r="B116" s="6"/>
      <c r="C116" s="37"/>
      <c r="D116" s="37"/>
      <c r="E116" s="37"/>
      <c r="F116" s="2">
        <v>1</v>
      </c>
      <c r="G116">
        <v>0</v>
      </c>
      <c r="H116" s="6">
        <v>90</v>
      </c>
      <c r="I116" s="2" t="s">
        <v>267</v>
      </c>
      <c r="J116" s="57"/>
      <c r="K116" s="58">
        <v>4100.7299999999996</v>
      </c>
      <c r="L116" s="59"/>
      <c r="M116" s="60">
        <v>7</v>
      </c>
      <c r="N116" s="61">
        <f t="shared" si="160"/>
        <v>2.1</v>
      </c>
      <c r="O116" s="61">
        <f t="shared" si="161"/>
        <v>2460.44</v>
      </c>
      <c r="P116" s="61">
        <f t="shared" si="162"/>
        <v>0</v>
      </c>
      <c r="Q116" s="61">
        <f t="shared" si="163"/>
        <v>0</v>
      </c>
      <c r="R116" s="62">
        <f t="shared" si="164"/>
        <v>0</v>
      </c>
      <c r="S116" s="62">
        <f t="shared" si="148"/>
        <v>0</v>
      </c>
      <c r="T116" s="61">
        <f t="shared" si="149"/>
        <v>0</v>
      </c>
      <c r="U116" s="61">
        <f t="shared" si="165"/>
        <v>0</v>
      </c>
      <c r="V116" s="60">
        <v>19</v>
      </c>
      <c r="W116" s="61">
        <f t="shared" si="166"/>
        <v>4.75</v>
      </c>
      <c r="X116" s="24">
        <f t="shared" si="167"/>
        <v>2.1</v>
      </c>
      <c r="Y116" s="11">
        <f t="shared" si="168"/>
        <v>4107.58</v>
      </c>
      <c r="Z116" s="58">
        <v>13738416545.67</v>
      </c>
      <c r="AA116" s="60">
        <v>20775</v>
      </c>
      <c r="AB116" s="24">
        <f t="shared" si="150"/>
        <v>661295.62</v>
      </c>
      <c r="AC116" s="10">
        <f t="shared" si="151"/>
        <v>2.5780280000000002</v>
      </c>
      <c r="AD116" s="60">
        <v>250000</v>
      </c>
      <c r="AE116" s="10">
        <f t="shared" si="152"/>
        <v>1.812449</v>
      </c>
      <c r="AF116" s="10">
        <f t="shared" si="197"/>
        <v>-1.3483540000000001</v>
      </c>
      <c r="AG116" s="63">
        <f t="shared" si="153"/>
        <v>0.01</v>
      </c>
      <c r="AH116" s="64">
        <f t="shared" si="154"/>
        <v>0</v>
      </c>
      <c r="AI116" s="65">
        <f t="shared" si="169"/>
        <v>0.01</v>
      </c>
      <c r="AJ116" s="60">
        <v>0</v>
      </c>
      <c r="AK116">
        <v>0</v>
      </c>
      <c r="AL116" s="23">
        <f t="shared" si="170"/>
        <v>0</v>
      </c>
      <c r="AM116" s="60">
        <v>0</v>
      </c>
      <c r="AN116">
        <v>0</v>
      </c>
      <c r="AO116" s="23">
        <f t="shared" si="171"/>
        <v>0</v>
      </c>
      <c r="AP116" s="23">
        <f t="shared" si="155"/>
        <v>473399</v>
      </c>
      <c r="AQ116" s="23">
        <f t="shared" si="172"/>
        <v>473399</v>
      </c>
      <c r="AR116" s="66">
        <v>339590</v>
      </c>
      <c r="AS116" s="66">
        <f t="shared" si="198"/>
        <v>473399</v>
      </c>
      <c r="AT116" s="60">
        <v>454820</v>
      </c>
      <c r="AU116" s="23">
        <f t="shared" si="199"/>
        <v>18579</v>
      </c>
      <c r="AV116" s="67" t="str">
        <f t="shared" si="202"/>
        <v>Yes</v>
      </c>
      <c r="AW116" s="66">
        <f t="shared" si="173"/>
        <v>18579</v>
      </c>
      <c r="AX116" s="68">
        <f t="shared" si="174"/>
        <v>473399</v>
      </c>
      <c r="AY116" s="69">
        <f t="shared" si="200"/>
        <v>473399</v>
      </c>
      <c r="AZ116" s="70">
        <f t="shared" si="175"/>
        <v>18579</v>
      </c>
      <c r="BA116" s="70"/>
      <c r="BB116" s="70">
        <f t="shared" si="176"/>
        <v>11544.251755175299</v>
      </c>
      <c r="BC116" s="23"/>
      <c r="BE116" s="71">
        <f t="shared" si="177"/>
        <v>18579</v>
      </c>
      <c r="BF116" s="71">
        <f t="shared" si="178"/>
        <v>0</v>
      </c>
      <c r="BG116" s="71">
        <f t="shared" si="179"/>
        <v>0</v>
      </c>
      <c r="BH116" s="71">
        <f t="shared" si="180"/>
        <v>0</v>
      </c>
      <c r="BI116" s="71">
        <f t="shared" si="181"/>
        <v>0</v>
      </c>
      <c r="BJ116" s="71">
        <f t="shared" si="182"/>
        <v>0</v>
      </c>
      <c r="BK116" s="71">
        <f t="shared" si="216"/>
        <v>0</v>
      </c>
      <c r="BL116" s="71">
        <f t="shared" si="216"/>
        <v>0</v>
      </c>
      <c r="BM116" s="71">
        <f t="shared" si="216"/>
        <v>0</v>
      </c>
      <c r="BN116" s="71"/>
      <c r="BP116" s="71">
        <f t="shared" si="183"/>
        <v>18579</v>
      </c>
      <c r="BQ116" s="71">
        <f t="shared" si="184"/>
        <v>0</v>
      </c>
      <c r="BR116" s="71">
        <f t="shared" si="185"/>
        <v>0</v>
      </c>
      <c r="BS116" s="71">
        <f t="shared" si="186"/>
        <v>0</v>
      </c>
      <c r="BT116" s="71">
        <f t="shared" si="187"/>
        <v>0</v>
      </c>
      <c r="BU116" s="71">
        <f t="shared" si="188"/>
        <v>0</v>
      </c>
      <c r="BV116" s="71">
        <f t="shared" si="217"/>
        <v>0</v>
      </c>
      <c r="BW116" s="71">
        <f t="shared" si="217"/>
        <v>0</v>
      </c>
      <c r="BX116" s="71">
        <f t="shared" si="217"/>
        <v>0</v>
      </c>
      <c r="BZ116" s="71">
        <f t="shared" si="189"/>
        <v>473399</v>
      </c>
      <c r="CA116" s="71">
        <f t="shared" si="190"/>
        <v>473399</v>
      </c>
      <c r="CB116" s="71">
        <f t="shared" si="191"/>
        <v>473399</v>
      </c>
      <c r="CC116" s="71">
        <f t="shared" si="192"/>
        <v>473399</v>
      </c>
      <c r="CD116" s="71">
        <f t="shared" si="193"/>
        <v>473399</v>
      </c>
      <c r="CE116" s="71">
        <f t="shared" si="194"/>
        <v>473399</v>
      </c>
      <c r="CF116" s="71">
        <f t="shared" si="218"/>
        <v>473399</v>
      </c>
      <c r="CG116" s="71">
        <f t="shared" si="218"/>
        <v>473399</v>
      </c>
      <c r="CH116" s="71">
        <f t="shared" si="218"/>
        <v>473399</v>
      </c>
      <c r="CI116" s="71"/>
      <c r="CJ116" s="71">
        <f t="shared" si="195"/>
        <v>473399</v>
      </c>
      <c r="CK116" s="71">
        <f t="shared" ref="CK116:CR116" si="228">IF(OR($C116=1,$B116=1),MAX(CA116,CJ116,$AR116),CA116)</f>
        <v>473399</v>
      </c>
      <c r="CL116" s="71">
        <f t="shared" si="228"/>
        <v>473399</v>
      </c>
      <c r="CM116" s="71">
        <f t="shared" si="228"/>
        <v>473399</v>
      </c>
      <c r="CN116" s="71">
        <f t="shared" si="228"/>
        <v>473399</v>
      </c>
      <c r="CO116" s="71">
        <f t="shared" si="228"/>
        <v>473399</v>
      </c>
      <c r="CP116" s="71">
        <f t="shared" si="228"/>
        <v>473399</v>
      </c>
      <c r="CQ116" s="71">
        <f t="shared" si="228"/>
        <v>473399</v>
      </c>
      <c r="CR116" s="71">
        <f t="shared" si="228"/>
        <v>473399</v>
      </c>
    </row>
    <row r="117" spans="1:96" x14ac:dyDescent="0.2">
      <c r="A117" s="6" t="s">
        <v>175</v>
      </c>
      <c r="B117" s="6"/>
      <c r="C117" s="37"/>
      <c r="D117" s="37"/>
      <c r="E117" s="37"/>
      <c r="F117" s="2">
        <v>3</v>
      </c>
      <c r="G117">
        <v>0</v>
      </c>
      <c r="H117" s="6">
        <v>91</v>
      </c>
      <c r="I117" s="2" t="s">
        <v>268</v>
      </c>
      <c r="J117" s="57"/>
      <c r="K117" s="58">
        <v>2069.44</v>
      </c>
      <c r="L117" s="59"/>
      <c r="M117" s="60">
        <v>400</v>
      </c>
      <c r="N117" s="61">
        <f t="shared" si="160"/>
        <v>120</v>
      </c>
      <c r="O117" s="61">
        <f t="shared" si="161"/>
        <v>1241.6600000000001</v>
      </c>
      <c r="P117" s="61">
        <f t="shared" si="162"/>
        <v>0</v>
      </c>
      <c r="Q117" s="61">
        <f t="shared" si="163"/>
        <v>0</v>
      </c>
      <c r="R117" s="62">
        <f t="shared" si="164"/>
        <v>0.19</v>
      </c>
      <c r="S117" s="62">
        <f t="shared" si="148"/>
        <v>0</v>
      </c>
      <c r="T117" s="61">
        <f t="shared" si="149"/>
        <v>0</v>
      </c>
      <c r="U117" s="61">
        <f t="shared" si="165"/>
        <v>0</v>
      </c>
      <c r="V117" s="60">
        <v>91</v>
      </c>
      <c r="W117" s="61">
        <f t="shared" si="166"/>
        <v>22.75</v>
      </c>
      <c r="X117" s="24">
        <f t="shared" si="167"/>
        <v>120</v>
      </c>
      <c r="Y117" s="11">
        <f t="shared" si="168"/>
        <v>2212.19</v>
      </c>
      <c r="Z117" s="58">
        <v>3410273579.6700001</v>
      </c>
      <c r="AA117" s="60">
        <v>13536</v>
      </c>
      <c r="AB117" s="24">
        <f t="shared" si="150"/>
        <v>251941.02</v>
      </c>
      <c r="AC117" s="10">
        <f t="shared" si="151"/>
        <v>0.98218000000000005</v>
      </c>
      <c r="AD117" s="60">
        <v>140844</v>
      </c>
      <c r="AE117" s="10">
        <f t="shared" si="152"/>
        <v>1.0210900000000001</v>
      </c>
      <c r="AF117" s="10">
        <f t="shared" si="197"/>
        <v>6.1469999999999997E-3</v>
      </c>
      <c r="AG117" s="63">
        <f t="shared" si="153"/>
        <v>0.01</v>
      </c>
      <c r="AH117" s="64">
        <f t="shared" si="154"/>
        <v>0</v>
      </c>
      <c r="AI117" s="65">
        <f t="shared" si="169"/>
        <v>0.01</v>
      </c>
      <c r="AJ117" s="60">
        <v>0</v>
      </c>
      <c r="AK117">
        <v>0</v>
      </c>
      <c r="AL117" s="23">
        <f t="shared" si="170"/>
        <v>0</v>
      </c>
      <c r="AM117" s="60">
        <v>0</v>
      </c>
      <c r="AN117">
        <v>0</v>
      </c>
      <c r="AO117" s="23">
        <f t="shared" si="171"/>
        <v>0</v>
      </c>
      <c r="AP117" s="23">
        <f t="shared" si="155"/>
        <v>254955</v>
      </c>
      <c r="AQ117" s="23">
        <f t="shared" si="172"/>
        <v>254955</v>
      </c>
      <c r="AR117" s="66">
        <v>4338569</v>
      </c>
      <c r="AS117" s="66">
        <f t="shared" si="198"/>
        <v>254955</v>
      </c>
      <c r="AT117" s="60">
        <v>3481120</v>
      </c>
      <c r="AU117" s="23">
        <f t="shared" si="199"/>
        <v>3226165</v>
      </c>
      <c r="AV117" s="67" t="str">
        <f t="shared" si="202"/>
        <v>No</v>
      </c>
      <c r="AW117" s="66">
        <f t="shared" si="173"/>
        <v>0</v>
      </c>
      <c r="AX117" s="68">
        <f t="shared" si="174"/>
        <v>3481120</v>
      </c>
      <c r="AY117" s="69">
        <f t="shared" si="200"/>
        <v>3481120</v>
      </c>
      <c r="AZ117" s="70">
        <f t="shared" si="175"/>
        <v>0</v>
      </c>
      <c r="BA117" s="70"/>
      <c r="BB117" s="70">
        <f t="shared" si="176"/>
        <v>12319.994660391216</v>
      </c>
      <c r="BC117" s="23"/>
      <c r="BE117" s="71">
        <f t="shared" si="177"/>
        <v>-3226165</v>
      </c>
      <c r="BF117" s="71">
        <f t="shared" si="178"/>
        <v>-3226165</v>
      </c>
      <c r="BG117" s="71">
        <f t="shared" si="179"/>
        <v>-3226165</v>
      </c>
      <c r="BH117" s="71">
        <f t="shared" si="180"/>
        <v>-2765146.0214999998</v>
      </c>
      <c r="BI117" s="71">
        <f t="shared" si="181"/>
        <v>-2304196.17971595</v>
      </c>
      <c r="BJ117" s="71">
        <f t="shared" si="182"/>
        <v>-1843356.9437727602</v>
      </c>
      <c r="BK117" s="71">
        <f t="shared" si="216"/>
        <v>-1382517.7078295702</v>
      </c>
      <c r="BL117" s="71">
        <f t="shared" si="216"/>
        <v>-921724.55580997444</v>
      </c>
      <c r="BM117" s="71">
        <f t="shared" si="216"/>
        <v>-460862.27790498722</v>
      </c>
      <c r="BN117" s="71"/>
      <c r="BP117" s="71">
        <f t="shared" si="183"/>
        <v>0</v>
      </c>
      <c r="BQ117" s="71">
        <f t="shared" si="184"/>
        <v>0</v>
      </c>
      <c r="BR117" s="71">
        <f t="shared" si="185"/>
        <v>-461018.97850000003</v>
      </c>
      <c r="BS117" s="71">
        <f t="shared" si="186"/>
        <v>-460949.84178404993</v>
      </c>
      <c r="BT117" s="71">
        <f t="shared" si="187"/>
        <v>-460839.23594319005</v>
      </c>
      <c r="BU117" s="71">
        <f t="shared" si="188"/>
        <v>-460839.23594319005</v>
      </c>
      <c r="BV117" s="71">
        <f t="shared" si="217"/>
        <v>-460793.15201959573</v>
      </c>
      <c r="BW117" s="71">
        <f t="shared" si="217"/>
        <v>-460862.27790498722</v>
      </c>
      <c r="BX117" s="71">
        <f t="shared" si="217"/>
        <v>-460862.27790498722</v>
      </c>
      <c r="BZ117" s="71">
        <f t="shared" si="189"/>
        <v>3481120</v>
      </c>
      <c r="CA117" s="71">
        <f t="shared" si="190"/>
        <v>3481120</v>
      </c>
      <c r="CB117" s="71">
        <f t="shared" si="191"/>
        <v>3020101.0214999998</v>
      </c>
      <c r="CC117" s="71">
        <f t="shared" si="192"/>
        <v>2559151.17971595</v>
      </c>
      <c r="CD117" s="71">
        <f t="shared" si="193"/>
        <v>2098311.9437727602</v>
      </c>
      <c r="CE117" s="71">
        <f t="shared" si="194"/>
        <v>1637472.7078295702</v>
      </c>
      <c r="CF117" s="71">
        <f t="shared" si="218"/>
        <v>1176679.5558099744</v>
      </c>
      <c r="CG117" s="71">
        <f t="shared" si="218"/>
        <v>715817.27790498722</v>
      </c>
      <c r="CH117" s="71">
        <f t="shared" si="218"/>
        <v>254955</v>
      </c>
      <c r="CI117" s="71"/>
      <c r="CJ117" s="71">
        <f t="shared" si="195"/>
        <v>3481120</v>
      </c>
      <c r="CK117" s="71">
        <f t="shared" ref="CK117:CR117" si="229">IF(OR($C117=1,$B117=1),MAX(CA117,CJ117,$AR117),CA117)</f>
        <v>3481120</v>
      </c>
      <c r="CL117" s="71">
        <f t="shared" si="229"/>
        <v>3020101.0214999998</v>
      </c>
      <c r="CM117" s="71">
        <f t="shared" si="229"/>
        <v>2559151.17971595</v>
      </c>
      <c r="CN117" s="71">
        <f t="shared" si="229"/>
        <v>2098311.9437727602</v>
      </c>
      <c r="CO117" s="71">
        <f t="shared" si="229"/>
        <v>1637472.7078295702</v>
      </c>
      <c r="CP117" s="71">
        <f t="shared" si="229"/>
        <v>1176679.5558099744</v>
      </c>
      <c r="CQ117" s="71">
        <f t="shared" si="229"/>
        <v>715817.27790498722</v>
      </c>
      <c r="CR117" s="71">
        <f t="shared" si="229"/>
        <v>254955</v>
      </c>
    </row>
    <row r="118" spans="1:96" x14ac:dyDescent="0.2">
      <c r="A118" s="6" t="s">
        <v>169</v>
      </c>
      <c r="B118" s="6"/>
      <c r="C118" s="37"/>
      <c r="D118" s="37"/>
      <c r="E118" s="37"/>
      <c r="F118" s="2">
        <v>5</v>
      </c>
      <c r="G118">
        <v>0</v>
      </c>
      <c r="H118" s="6">
        <v>92</v>
      </c>
      <c r="I118" s="2" t="s">
        <v>269</v>
      </c>
      <c r="J118" s="57"/>
      <c r="K118" s="58">
        <v>831.18</v>
      </c>
      <c r="L118" s="59"/>
      <c r="M118" s="60">
        <v>163</v>
      </c>
      <c r="N118" s="61">
        <f t="shared" si="160"/>
        <v>48.9</v>
      </c>
      <c r="O118" s="61">
        <f t="shared" si="161"/>
        <v>498.71</v>
      </c>
      <c r="P118" s="61">
        <f t="shared" si="162"/>
        <v>0</v>
      </c>
      <c r="Q118" s="61">
        <f t="shared" si="163"/>
        <v>0</v>
      </c>
      <c r="R118" s="62">
        <f t="shared" si="164"/>
        <v>0.2</v>
      </c>
      <c r="S118" s="62">
        <f t="shared" si="148"/>
        <v>0</v>
      </c>
      <c r="T118" s="61">
        <f t="shared" si="149"/>
        <v>0</v>
      </c>
      <c r="U118" s="61">
        <f t="shared" si="165"/>
        <v>0</v>
      </c>
      <c r="V118" s="60">
        <v>8</v>
      </c>
      <c r="W118" s="61">
        <f t="shared" si="166"/>
        <v>2</v>
      </c>
      <c r="X118" s="24">
        <f t="shared" si="167"/>
        <v>48.9</v>
      </c>
      <c r="Y118" s="11">
        <f t="shared" si="168"/>
        <v>882.07999999999993</v>
      </c>
      <c r="Z118" s="58">
        <v>1238829106.6700001</v>
      </c>
      <c r="AA118" s="60">
        <v>6698</v>
      </c>
      <c r="AB118" s="24">
        <f t="shared" si="150"/>
        <v>184955.08</v>
      </c>
      <c r="AC118" s="10">
        <f t="shared" si="151"/>
        <v>0.72103799999999996</v>
      </c>
      <c r="AD118" s="60">
        <v>102522</v>
      </c>
      <c r="AE118" s="10">
        <f t="shared" si="152"/>
        <v>0.74326400000000004</v>
      </c>
      <c r="AF118" s="10">
        <f t="shared" si="197"/>
        <v>0.27229399999999998</v>
      </c>
      <c r="AG118" s="63">
        <f t="shared" si="153"/>
        <v>0.27229399999999998</v>
      </c>
      <c r="AH118" s="64">
        <f t="shared" si="154"/>
        <v>0</v>
      </c>
      <c r="AI118" s="65">
        <f t="shared" si="169"/>
        <v>0.27229399999999998</v>
      </c>
      <c r="AJ118" s="60">
        <v>406</v>
      </c>
      <c r="AK118">
        <v>6</v>
      </c>
      <c r="AL118" s="23">
        <f t="shared" si="170"/>
        <v>243600</v>
      </c>
      <c r="AM118" s="60">
        <v>0</v>
      </c>
      <c r="AN118">
        <v>0</v>
      </c>
      <c r="AO118" s="23">
        <f t="shared" si="171"/>
        <v>0</v>
      </c>
      <c r="AP118" s="23">
        <f t="shared" si="155"/>
        <v>2768133</v>
      </c>
      <c r="AQ118" s="23">
        <f t="shared" si="172"/>
        <v>3011733</v>
      </c>
      <c r="AR118" s="66">
        <v>3113169</v>
      </c>
      <c r="AS118" s="66">
        <f t="shared" si="198"/>
        <v>3011733</v>
      </c>
      <c r="AT118" s="60">
        <v>2918203</v>
      </c>
      <c r="AU118" s="23">
        <f t="shared" si="199"/>
        <v>93530</v>
      </c>
      <c r="AV118" s="67" t="str">
        <f t="shared" si="202"/>
        <v>Yes</v>
      </c>
      <c r="AW118" s="66">
        <f t="shared" si="173"/>
        <v>93530</v>
      </c>
      <c r="AX118" s="68">
        <f t="shared" si="174"/>
        <v>3011733</v>
      </c>
      <c r="AY118" s="69">
        <f t="shared" si="200"/>
        <v>3011733</v>
      </c>
      <c r="AZ118" s="70">
        <f t="shared" si="175"/>
        <v>93530</v>
      </c>
      <c r="BA118" s="70"/>
      <c r="BB118" s="70">
        <f t="shared" si="176"/>
        <v>12230.770711518564</v>
      </c>
      <c r="BC118" s="23"/>
      <c r="BE118" s="71">
        <f t="shared" si="177"/>
        <v>93530</v>
      </c>
      <c r="BF118" s="71">
        <f t="shared" si="178"/>
        <v>0</v>
      </c>
      <c r="BG118" s="71">
        <f t="shared" si="179"/>
        <v>0</v>
      </c>
      <c r="BH118" s="71">
        <f t="shared" si="180"/>
        <v>0</v>
      </c>
      <c r="BI118" s="71">
        <f t="shared" si="181"/>
        <v>0</v>
      </c>
      <c r="BJ118" s="71">
        <f t="shared" si="182"/>
        <v>0</v>
      </c>
      <c r="BK118" s="71">
        <f t="shared" si="216"/>
        <v>0</v>
      </c>
      <c r="BL118" s="71">
        <f t="shared" si="216"/>
        <v>0</v>
      </c>
      <c r="BM118" s="71">
        <f t="shared" si="216"/>
        <v>0</v>
      </c>
      <c r="BN118" s="71"/>
      <c r="BP118" s="71">
        <f t="shared" si="183"/>
        <v>93530</v>
      </c>
      <c r="BQ118" s="71">
        <f t="shared" si="184"/>
        <v>0</v>
      </c>
      <c r="BR118" s="71">
        <f t="shared" si="185"/>
        <v>0</v>
      </c>
      <c r="BS118" s="71">
        <f t="shared" si="186"/>
        <v>0</v>
      </c>
      <c r="BT118" s="71">
        <f t="shared" si="187"/>
        <v>0</v>
      </c>
      <c r="BU118" s="71">
        <f t="shared" si="188"/>
        <v>0</v>
      </c>
      <c r="BV118" s="71">
        <f t="shared" si="217"/>
        <v>0</v>
      </c>
      <c r="BW118" s="71">
        <f t="shared" si="217"/>
        <v>0</v>
      </c>
      <c r="BX118" s="71">
        <f t="shared" si="217"/>
        <v>0</v>
      </c>
      <c r="BZ118" s="71">
        <f t="shared" si="189"/>
        <v>3011733</v>
      </c>
      <c r="CA118" s="71">
        <f t="shared" si="190"/>
        <v>3011733</v>
      </c>
      <c r="CB118" s="71">
        <f t="shared" si="191"/>
        <v>3011733</v>
      </c>
      <c r="CC118" s="71">
        <f t="shared" si="192"/>
        <v>3011733</v>
      </c>
      <c r="CD118" s="71">
        <f t="shared" si="193"/>
        <v>3011733</v>
      </c>
      <c r="CE118" s="71">
        <f t="shared" si="194"/>
        <v>3011733</v>
      </c>
      <c r="CF118" s="71">
        <f t="shared" si="218"/>
        <v>3011733</v>
      </c>
      <c r="CG118" s="71">
        <f t="shared" si="218"/>
        <v>3011733</v>
      </c>
      <c r="CH118" s="71">
        <f t="shared" si="218"/>
        <v>3011733</v>
      </c>
      <c r="CI118" s="71"/>
      <c r="CJ118" s="71">
        <f t="shared" si="195"/>
        <v>3011733</v>
      </c>
      <c r="CK118" s="71">
        <f t="shared" ref="CK118:CR118" si="230">IF(OR($C118=1,$B118=1),MAX(CA118,CJ118,$AR118),CA118)</f>
        <v>3011733</v>
      </c>
      <c r="CL118" s="71">
        <f t="shared" si="230"/>
        <v>3011733</v>
      </c>
      <c r="CM118" s="71">
        <f t="shared" si="230"/>
        <v>3011733</v>
      </c>
      <c r="CN118" s="71">
        <f t="shared" si="230"/>
        <v>3011733</v>
      </c>
      <c r="CO118" s="71">
        <f t="shared" si="230"/>
        <v>3011733</v>
      </c>
      <c r="CP118" s="71">
        <f t="shared" si="230"/>
        <v>3011733</v>
      </c>
      <c r="CQ118" s="71">
        <f t="shared" si="230"/>
        <v>3011733</v>
      </c>
      <c r="CR118" s="71">
        <f t="shared" si="230"/>
        <v>3011733</v>
      </c>
    </row>
    <row r="119" spans="1:96" x14ac:dyDescent="0.2">
      <c r="A119" s="6" t="s">
        <v>189</v>
      </c>
      <c r="B119" s="6">
        <v>1</v>
      </c>
      <c r="C119" s="37">
        <v>1</v>
      </c>
      <c r="D119" s="37">
        <v>0</v>
      </c>
      <c r="E119" s="37">
        <v>1</v>
      </c>
      <c r="F119" s="2">
        <v>10</v>
      </c>
      <c r="G119">
        <v>5</v>
      </c>
      <c r="H119" s="6">
        <v>93</v>
      </c>
      <c r="I119" s="2" t="s">
        <v>270</v>
      </c>
      <c r="J119" s="57"/>
      <c r="K119" s="58">
        <v>16938</v>
      </c>
      <c r="L119" s="73"/>
      <c r="M119" s="60">
        <v>13171</v>
      </c>
      <c r="N119" s="61">
        <f t="shared" si="160"/>
        <v>3951.3</v>
      </c>
      <c r="O119" s="61">
        <f t="shared" si="161"/>
        <v>10162.799999999999</v>
      </c>
      <c r="P119" s="61">
        <f t="shared" si="162"/>
        <v>3008.2000000000007</v>
      </c>
      <c r="Q119" s="61">
        <f t="shared" si="163"/>
        <v>451.23</v>
      </c>
      <c r="R119" s="62">
        <f t="shared" si="164"/>
        <v>0.78</v>
      </c>
      <c r="S119" s="62">
        <f t="shared" si="148"/>
        <v>0.18000000000000005</v>
      </c>
      <c r="T119" s="61">
        <f t="shared" si="149"/>
        <v>3048.84</v>
      </c>
      <c r="U119" s="61">
        <f t="shared" si="165"/>
        <v>457.33</v>
      </c>
      <c r="V119" s="60">
        <v>4376</v>
      </c>
      <c r="W119" s="61">
        <f t="shared" si="166"/>
        <v>1094</v>
      </c>
      <c r="X119" s="24">
        <f t="shared" si="167"/>
        <v>3951.3</v>
      </c>
      <c r="Y119" s="11">
        <f t="shared" si="168"/>
        <v>22434.53</v>
      </c>
      <c r="Z119" s="58">
        <v>14314904628.67</v>
      </c>
      <c r="AA119" s="60">
        <v>138915</v>
      </c>
      <c r="AB119" s="24">
        <f t="shared" si="150"/>
        <v>103047.94</v>
      </c>
      <c r="AC119" s="10">
        <f t="shared" si="151"/>
        <v>0.401727</v>
      </c>
      <c r="AD119" s="60">
        <v>54305</v>
      </c>
      <c r="AE119" s="10">
        <f t="shared" si="152"/>
        <v>0.39369999999999999</v>
      </c>
      <c r="AF119" s="10">
        <f t="shared" si="197"/>
        <v>0.60068100000000002</v>
      </c>
      <c r="AG119" s="63">
        <f t="shared" si="153"/>
        <v>0.60068100000000002</v>
      </c>
      <c r="AH119" s="64">
        <f t="shared" si="154"/>
        <v>0.06</v>
      </c>
      <c r="AI119" s="65">
        <f t="shared" si="169"/>
        <v>0.66068100000000007</v>
      </c>
      <c r="AJ119" s="60">
        <v>0</v>
      </c>
      <c r="AK119">
        <v>0</v>
      </c>
      <c r="AL119" s="23">
        <f t="shared" si="170"/>
        <v>0</v>
      </c>
      <c r="AM119" s="60">
        <v>0</v>
      </c>
      <c r="AN119">
        <v>0</v>
      </c>
      <c r="AO119" s="23">
        <f t="shared" si="171"/>
        <v>0</v>
      </c>
      <c r="AP119" s="23">
        <f t="shared" si="155"/>
        <v>170824330</v>
      </c>
      <c r="AQ119" s="23">
        <f t="shared" si="172"/>
        <v>170824330</v>
      </c>
      <c r="AR119" s="66">
        <v>154301977</v>
      </c>
      <c r="AS119" s="66">
        <f t="shared" si="198"/>
        <v>170824330</v>
      </c>
      <c r="AT119" s="60">
        <v>169238796</v>
      </c>
      <c r="AU119" s="23">
        <f t="shared" si="199"/>
        <v>1585534</v>
      </c>
      <c r="AV119" s="67" t="str">
        <f t="shared" si="202"/>
        <v>Yes</v>
      </c>
      <c r="AW119" s="66">
        <f t="shared" si="173"/>
        <v>1585534</v>
      </c>
      <c r="AX119" s="68">
        <f t="shared" si="174"/>
        <v>170824330</v>
      </c>
      <c r="AY119" s="69">
        <f t="shared" si="200"/>
        <v>170824330</v>
      </c>
      <c r="AZ119" s="70">
        <f t="shared" si="175"/>
        <v>1585534</v>
      </c>
      <c r="BA119" s="70"/>
      <c r="BB119" s="70">
        <f t="shared" si="176"/>
        <v>15264.963882985005</v>
      </c>
      <c r="BC119" s="23"/>
      <c r="BE119" s="71">
        <f t="shared" si="177"/>
        <v>1585534</v>
      </c>
      <c r="BF119" s="71">
        <f t="shared" si="178"/>
        <v>0</v>
      </c>
      <c r="BG119" s="71">
        <f t="shared" si="179"/>
        <v>0</v>
      </c>
      <c r="BH119" s="71">
        <f t="shared" si="180"/>
        <v>0</v>
      </c>
      <c r="BI119" s="71">
        <f t="shared" si="181"/>
        <v>0</v>
      </c>
      <c r="BJ119" s="71">
        <f t="shared" si="182"/>
        <v>0</v>
      </c>
      <c r="BK119" s="71">
        <f t="shared" si="216"/>
        <v>0</v>
      </c>
      <c r="BL119" s="71">
        <f t="shared" si="216"/>
        <v>0</v>
      </c>
      <c r="BM119" s="71">
        <f t="shared" si="216"/>
        <v>0</v>
      </c>
      <c r="BN119" s="71"/>
      <c r="BP119" s="71">
        <f t="shared" si="183"/>
        <v>1585534</v>
      </c>
      <c r="BQ119" s="71">
        <f t="shared" si="184"/>
        <v>0</v>
      </c>
      <c r="BR119" s="71">
        <f t="shared" si="185"/>
        <v>0</v>
      </c>
      <c r="BS119" s="71">
        <f t="shared" si="186"/>
        <v>0</v>
      </c>
      <c r="BT119" s="71">
        <f t="shared" si="187"/>
        <v>0</v>
      </c>
      <c r="BU119" s="71">
        <f t="shared" si="188"/>
        <v>0</v>
      </c>
      <c r="BV119" s="71">
        <f t="shared" si="217"/>
        <v>0</v>
      </c>
      <c r="BW119" s="71">
        <f t="shared" si="217"/>
        <v>0</v>
      </c>
      <c r="BX119" s="71">
        <f t="shared" si="217"/>
        <v>0</v>
      </c>
      <c r="BZ119" s="71">
        <f t="shared" si="189"/>
        <v>170824330</v>
      </c>
      <c r="CA119" s="71">
        <f t="shared" si="190"/>
        <v>170824330</v>
      </c>
      <c r="CB119" s="71">
        <f t="shared" si="191"/>
        <v>170824330</v>
      </c>
      <c r="CC119" s="71">
        <f t="shared" si="192"/>
        <v>170824330</v>
      </c>
      <c r="CD119" s="71">
        <f t="shared" si="193"/>
        <v>170824330</v>
      </c>
      <c r="CE119" s="71">
        <f t="shared" si="194"/>
        <v>170824330</v>
      </c>
      <c r="CF119" s="71">
        <f t="shared" si="218"/>
        <v>170824330</v>
      </c>
      <c r="CG119" s="71">
        <f t="shared" si="218"/>
        <v>170824330</v>
      </c>
      <c r="CH119" s="71">
        <f t="shared" si="218"/>
        <v>170824330</v>
      </c>
      <c r="CI119" s="71"/>
      <c r="CJ119" s="71">
        <f t="shared" si="195"/>
        <v>170824330</v>
      </c>
      <c r="CK119" s="71">
        <f t="shared" ref="CK119:CR119" si="231">IF(OR($C119=1,$B119=1),MAX(CA119,CJ119,$AR119),CA119)</f>
        <v>170824330</v>
      </c>
      <c r="CL119" s="71">
        <f t="shared" si="231"/>
        <v>170824330</v>
      </c>
      <c r="CM119" s="71">
        <f t="shared" si="231"/>
        <v>170824330</v>
      </c>
      <c r="CN119" s="71">
        <f t="shared" si="231"/>
        <v>170824330</v>
      </c>
      <c r="CO119" s="71">
        <f t="shared" si="231"/>
        <v>170824330</v>
      </c>
      <c r="CP119" s="71">
        <f t="shared" si="231"/>
        <v>170824330</v>
      </c>
      <c r="CQ119" s="71">
        <f t="shared" si="231"/>
        <v>170824330</v>
      </c>
      <c r="CR119" s="71">
        <f t="shared" si="231"/>
        <v>170824330</v>
      </c>
    </row>
    <row r="120" spans="1:96" x14ac:dyDescent="0.2">
      <c r="A120" s="6" t="s">
        <v>179</v>
      </c>
      <c r="B120" s="6"/>
      <c r="C120" s="37"/>
      <c r="D120" s="37"/>
      <c r="E120" s="37"/>
      <c r="F120" s="2">
        <v>7</v>
      </c>
      <c r="G120">
        <v>36</v>
      </c>
      <c r="H120" s="6">
        <v>94</v>
      </c>
      <c r="I120" s="2" t="s">
        <v>271</v>
      </c>
      <c r="J120" s="57"/>
      <c r="K120" s="58">
        <v>3869</v>
      </c>
      <c r="L120" s="59"/>
      <c r="M120" s="60">
        <v>1372</v>
      </c>
      <c r="N120" s="61">
        <f t="shared" si="160"/>
        <v>411.6</v>
      </c>
      <c r="O120" s="61">
        <f t="shared" si="161"/>
        <v>2321.4</v>
      </c>
      <c r="P120" s="61">
        <f t="shared" si="162"/>
        <v>0</v>
      </c>
      <c r="Q120" s="61">
        <f t="shared" si="163"/>
        <v>0</v>
      </c>
      <c r="R120" s="62">
        <f t="shared" si="164"/>
        <v>0.35</v>
      </c>
      <c r="S120" s="62">
        <f t="shared" si="148"/>
        <v>0</v>
      </c>
      <c r="T120" s="61">
        <f t="shared" si="149"/>
        <v>0</v>
      </c>
      <c r="U120" s="61">
        <f t="shared" si="165"/>
        <v>0</v>
      </c>
      <c r="V120" s="60">
        <v>348</v>
      </c>
      <c r="W120" s="61">
        <f t="shared" si="166"/>
        <v>87</v>
      </c>
      <c r="X120" s="24">
        <f t="shared" si="167"/>
        <v>411.6</v>
      </c>
      <c r="Y120" s="11">
        <f t="shared" si="168"/>
        <v>4367.6000000000004</v>
      </c>
      <c r="Z120" s="58">
        <v>4966252557.6700001</v>
      </c>
      <c r="AA120" s="60">
        <v>30356</v>
      </c>
      <c r="AB120" s="24">
        <f t="shared" si="150"/>
        <v>163600.35999999999</v>
      </c>
      <c r="AC120" s="10">
        <f t="shared" si="151"/>
        <v>0.63778800000000002</v>
      </c>
      <c r="AD120" s="60">
        <v>100239</v>
      </c>
      <c r="AE120" s="10">
        <f t="shared" si="152"/>
        <v>0.72671200000000002</v>
      </c>
      <c r="AF120" s="10">
        <f t="shared" si="197"/>
        <v>0.33553500000000003</v>
      </c>
      <c r="AG120" s="63">
        <f t="shared" si="153"/>
        <v>0.33553500000000003</v>
      </c>
      <c r="AH120" s="64">
        <f t="shared" si="154"/>
        <v>0</v>
      </c>
      <c r="AI120" s="65">
        <f t="shared" si="169"/>
        <v>0.33553500000000003</v>
      </c>
      <c r="AJ120" s="60">
        <v>0</v>
      </c>
      <c r="AK120">
        <v>0</v>
      </c>
      <c r="AL120" s="23">
        <f t="shared" si="170"/>
        <v>0</v>
      </c>
      <c r="AM120" s="60">
        <v>0</v>
      </c>
      <c r="AN120">
        <v>0</v>
      </c>
      <c r="AO120" s="23">
        <f t="shared" si="171"/>
        <v>0</v>
      </c>
      <c r="AP120" s="23">
        <f t="shared" si="155"/>
        <v>16889688</v>
      </c>
      <c r="AQ120" s="23">
        <f t="shared" si="172"/>
        <v>16889688</v>
      </c>
      <c r="AR120" s="66">
        <v>12983806</v>
      </c>
      <c r="AS120" s="66">
        <f t="shared" si="198"/>
        <v>16889688</v>
      </c>
      <c r="AT120" s="60">
        <v>16720241</v>
      </c>
      <c r="AU120" s="23">
        <f t="shared" si="199"/>
        <v>169447</v>
      </c>
      <c r="AV120" s="67" t="str">
        <f t="shared" si="202"/>
        <v>Yes</v>
      </c>
      <c r="AW120" s="66">
        <f t="shared" si="173"/>
        <v>169447</v>
      </c>
      <c r="AX120" s="68">
        <f t="shared" si="174"/>
        <v>16889688</v>
      </c>
      <c r="AY120" s="69">
        <f t="shared" si="200"/>
        <v>16889688</v>
      </c>
      <c r="AZ120" s="70">
        <f t="shared" si="175"/>
        <v>169447</v>
      </c>
      <c r="BA120" s="70"/>
      <c r="BB120" s="70">
        <f t="shared" si="176"/>
        <v>13010.232618247612</v>
      </c>
      <c r="BC120" s="23"/>
      <c r="BE120" s="71">
        <f t="shared" si="177"/>
        <v>169447</v>
      </c>
      <c r="BF120" s="71">
        <f t="shared" si="178"/>
        <v>0</v>
      </c>
      <c r="BG120" s="71">
        <f t="shared" si="179"/>
        <v>0</v>
      </c>
      <c r="BH120" s="71">
        <f t="shared" si="180"/>
        <v>0</v>
      </c>
      <c r="BI120" s="71">
        <f t="shared" si="181"/>
        <v>0</v>
      </c>
      <c r="BJ120" s="71">
        <f t="shared" si="182"/>
        <v>0</v>
      </c>
      <c r="BK120" s="71">
        <f t="shared" si="216"/>
        <v>0</v>
      </c>
      <c r="BL120" s="71">
        <f t="shared" si="216"/>
        <v>0</v>
      </c>
      <c r="BM120" s="71">
        <f t="shared" si="216"/>
        <v>0</v>
      </c>
      <c r="BN120" s="71"/>
      <c r="BP120" s="71">
        <f t="shared" si="183"/>
        <v>169447</v>
      </c>
      <c r="BQ120" s="71">
        <f t="shared" si="184"/>
        <v>0</v>
      </c>
      <c r="BR120" s="71">
        <f t="shared" si="185"/>
        <v>0</v>
      </c>
      <c r="BS120" s="71">
        <f t="shared" si="186"/>
        <v>0</v>
      </c>
      <c r="BT120" s="71">
        <f t="shared" si="187"/>
        <v>0</v>
      </c>
      <c r="BU120" s="71">
        <f t="shared" si="188"/>
        <v>0</v>
      </c>
      <c r="BV120" s="71">
        <f t="shared" si="217"/>
        <v>0</v>
      </c>
      <c r="BW120" s="71">
        <f t="shared" si="217"/>
        <v>0</v>
      </c>
      <c r="BX120" s="71">
        <f t="shared" si="217"/>
        <v>0</v>
      </c>
      <c r="BZ120" s="71">
        <f t="shared" si="189"/>
        <v>16889688</v>
      </c>
      <c r="CA120" s="71">
        <f t="shared" si="190"/>
        <v>16889688</v>
      </c>
      <c r="CB120" s="71">
        <f t="shared" si="191"/>
        <v>16889688</v>
      </c>
      <c r="CC120" s="71">
        <f t="shared" si="192"/>
        <v>16889688</v>
      </c>
      <c r="CD120" s="71">
        <f t="shared" si="193"/>
        <v>16889688</v>
      </c>
      <c r="CE120" s="71">
        <f t="shared" si="194"/>
        <v>16889688</v>
      </c>
      <c r="CF120" s="71">
        <f t="shared" si="218"/>
        <v>16889688</v>
      </c>
      <c r="CG120" s="71">
        <f t="shared" si="218"/>
        <v>16889688</v>
      </c>
      <c r="CH120" s="71">
        <f t="shared" si="218"/>
        <v>16889688</v>
      </c>
      <c r="CI120" s="71"/>
      <c r="CJ120" s="71">
        <f t="shared" si="195"/>
        <v>16889688</v>
      </c>
      <c r="CK120" s="71">
        <f t="shared" ref="CK120:CR120" si="232">IF(OR($C120=1,$B120=1),MAX(CA120,CJ120,$AR120),CA120)</f>
        <v>16889688</v>
      </c>
      <c r="CL120" s="71">
        <f t="shared" si="232"/>
        <v>16889688</v>
      </c>
      <c r="CM120" s="71">
        <f t="shared" si="232"/>
        <v>16889688</v>
      </c>
      <c r="CN120" s="71">
        <f t="shared" si="232"/>
        <v>16889688</v>
      </c>
      <c r="CO120" s="71">
        <f t="shared" si="232"/>
        <v>16889688</v>
      </c>
      <c r="CP120" s="71">
        <f t="shared" si="232"/>
        <v>16889688</v>
      </c>
      <c r="CQ120" s="71">
        <f t="shared" si="232"/>
        <v>16889688</v>
      </c>
      <c r="CR120" s="71">
        <f t="shared" si="232"/>
        <v>16889688</v>
      </c>
    </row>
    <row r="121" spans="1:96" x14ac:dyDescent="0.2">
      <c r="A121" s="6" t="s">
        <v>189</v>
      </c>
      <c r="B121" s="6">
        <v>1</v>
      </c>
      <c r="C121" s="37">
        <v>1</v>
      </c>
      <c r="D121" s="37">
        <v>0</v>
      </c>
      <c r="E121" s="37">
        <v>1</v>
      </c>
      <c r="F121" s="2">
        <v>10</v>
      </c>
      <c r="G121">
        <v>12</v>
      </c>
      <c r="H121" s="6">
        <v>95</v>
      </c>
      <c r="I121" s="2" t="s">
        <v>272</v>
      </c>
      <c r="J121" s="57"/>
      <c r="K121" s="58">
        <v>3095.76</v>
      </c>
      <c r="L121" s="73"/>
      <c r="M121" s="60">
        <v>2657</v>
      </c>
      <c r="N121" s="61">
        <f t="shared" si="160"/>
        <v>797.1</v>
      </c>
      <c r="O121" s="61">
        <f t="shared" si="161"/>
        <v>1857.46</v>
      </c>
      <c r="P121" s="61">
        <f t="shared" si="162"/>
        <v>799.54</v>
      </c>
      <c r="Q121" s="61">
        <f t="shared" si="163"/>
        <v>119.93</v>
      </c>
      <c r="R121" s="62">
        <f t="shared" si="164"/>
        <v>0.86</v>
      </c>
      <c r="S121" s="62">
        <f t="shared" si="148"/>
        <v>0.26</v>
      </c>
      <c r="T121" s="61">
        <f t="shared" si="149"/>
        <v>804.9</v>
      </c>
      <c r="U121" s="61">
        <f t="shared" si="165"/>
        <v>120.74</v>
      </c>
      <c r="V121" s="60">
        <v>995</v>
      </c>
      <c r="W121" s="61">
        <f t="shared" si="166"/>
        <v>248.75</v>
      </c>
      <c r="X121" s="24">
        <f t="shared" si="167"/>
        <v>797.1</v>
      </c>
      <c r="Y121" s="11">
        <f t="shared" si="168"/>
        <v>4261.54</v>
      </c>
      <c r="Z121" s="58">
        <v>3174456633.3299999</v>
      </c>
      <c r="AA121" s="60">
        <v>27980</v>
      </c>
      <c r="AB121" s="24">
        <f t="shared" si="150"/>
        <v>113454.49</v>
      </c>
      <c r="AC121" s="10">
        <f t="shared" si="151"/>
        <v>0.442297</v>
      </c>
      <c r="AD121" s="60">
        <v>56237</v>
      </c>
      <c r="AE121" s="10">
        <f t="shared" si="152"/>
        <v>0.40770699999999999</v>
      </c>
      <c r="AF121" s="10">
        <f t="shared" si="197"/>
        <v>0.56808000000000003</v>
      </c>
      <c r="AG121" s="63">
        <f t="shared" si="153"/>
        <v>0.56808000000000003</v>
      </c>
      <c r="AH121" s="64">
        <f t="shared" si="154"/>
        <v>0.04</v>
      </c>
      <c r="AI121" s="65">
        <f t="shared" si="169"/>
        <v>0.60808000000000006</v>
      </c>
      <c r="AJ121" s="60">
        <v>0</v>
      </c>
      <c r="AK121">
        <v>0</v>
      </c>
      <c r="AL121" s="23">
        <f t="shared" si="170"/>
        <v>0</v>
      </c>
      <c r="AM121" s="60">
        <v>0</v>
      </c>
      <c r="AN121">
        <v>0</v>
      </c>
      <c r="AO121" s="23">
        <f t="shared" si="171"/>
        <v>0</v>
      </c>
      <c r="AP121" s="23">
        <f t="shared" si="155"/>
        <v>29865392</v>
      </c>
      <c r="AQ121" s="23">
        <f t="shared" si="172"/>
        <v>29865392</v>
      </c>
      <c r="AR121" s="66">
        <v>25806077</v>
      </c>
      <c r="AS121" s="66">
        <f t="shared" si="198"/>
        <v>31150657</v>
      </c>
      <c r="AT121" s="60">
        <v>31150657</v>
      </c>
      <c r="AU121" s="23">
        <f t="shared" si="199"/>
        <v>1285265</v>
      </c>
      <c r="AV121" s="67" t="str">
        <f t="shared" si="202"/>
        <v>No</v>
      </c>
      <c r="AW121" s="66">
        <f t="shared" si="173"/>
        <v>0</v>
      </c>
      <c r="AX121" s="68">
        <f t="shared" si="174"/>
        <v>31150657</v>
      </c>
      <c r="AY121" s="69">
        <f t="shared" si="200"/>
        <v>31150657</v>
      </c>
      <c r="AZ121" s="70">
        <f t="shared" si="175"/>
        <v>0</v>
      </c>
      <c r="BA121" s="70"/>
      <c r="BB121" s="70">
        <f t="shared" si="176"/>
        <v>15865.00520066155</v>
      </c>
      <c r="BC121" s="23"/>
      <c r="BE121" s="71">
        <f t="shared" si="177"/>
        <v>-1285265</v>
      </c>
      <c r="BF121" s="71">
        <f t="shared" si="178"/>
        <v>-1285265</v>
      </c>
      <c r="BG121" s="71">
        <f t="shared" si="179"/>
        <v>-1285265</v>
      </c>
      <c r="BH121" s="71">
        <f t="shared" si="180"/>
        <v>-1285265</v>
      </c>
      <c r="BI121" s="71">
        <f t="shared" si="181"/>
        <v>-1285265</v>
      </c>
      <c r="BJ121" s="71">
        <f t="shared" si="182"/>
        <v>-1285265</v>
      </c>
      <c r="BK121" s="71">
        <f t="shared" si="216"/>
        <v>-1285265</v>
      </c>
      <c r="BL121" s="71">
        <f t="shared" si="216"/>
        <v>-1285265</v>
      </c>
      <c r="BM121" s="71">
        <f t="shared" si="216"/>
        <v>-1285265</v>
      </c>
      <c r="BN121" s="71"/>
      <c r="BP121" s="71">
        <f t="shared" si="183"/>
        <v>0</v>
      </c>
      <c r="BQ121" s="71">
        <f t="shared" si="184"/>
        <v>0</v>
      </c>
      <c r="BR121" s="71">
        <f t="shared" si="185"/>
        <v>-183664.36850000001</v>
      </c>
      <c r="BS121" s="71">
        <f t="shared" si="186"/>
        <v>-214253.67549999998</v>
      </c>
      <c r="BT121" s="71">
        <f t="shared" si="187"/>
        <v>-257053</v>
      </c>
      <c r="BU121" s="71">
        <f t="shared" si="188"/>
        <v>-321316.25</v>
      </c>
      <c r="BV121" s="71">
        <f t="shared" si="217"/>
        <v>-428378.82449999999</v>
      </c>
      <c r="BW121" s="71">
        <f t="shared" si="217"/>
        <v>-642632.5</v>
      </c>
      <c r="BX121" s="71">
        <f t="shared" si="217"/>
        <v>-1285265</v>
      </c>
      <c r="BZ121" s="71">
        <f t="shared" si="189"/>
        <v>31150657</v>
      </c>
      <c r="CA121" s="71">
        <f t="shared" si="190"/>
        <v>31150657</v>
      </c>
      <c r="CB121" s="71">
        <f t="shared" si="191"/>
        <v>30966992.631499998</v>
      </c>
      <c r="CC121" s="71">
        <f t="shared" si="192"/>
        <v>30936403.324499998</v>
      </c>
      <c r="CD121" s="71">
        <f t="shared" si="193"/>
        <v>30893604</v>
      </c>
      <c r="CE121" s="71">
        <f t="shared" si="194"/>
        <v>30829340.75</v>
      </c>
      <c r="CF121" s="71">
        <f t="shared" si="218"/>
        <v>30722278.175500002</v>
      </c>
      <c r="CG121" s="71">
        <f t="shared" si="218"/>
        <v>30508024.5</v>
      </c>
      <c r="CH121" s="71">
        <f t="shared" si="218"/>
        <v>29865392</v>
      </c>
      <c r="CI121" s="71"/>
      <c r="CJ121" s="71">
        <f t="shared" si="195"/>
        <v>31150657</v>
      </c>
      <c r="CK121" s="71">
        <f t="shared" ref="CK121:CR121" si="233">IF(OR($C121=1,$B121=1),MAX(CA121,CJ121,$AR121),CA121)</f>
        <v>31150657</v>
      </c>
      <c r="CL121" s="71">
        <f t="shared" si="233"/>
        <v>31150657</v>
      </c>
      <c r="CM121" s="71">
        <f t="shared" si="233"/>
        <v>31150657</v>
      </c>
      <c r="CN121" s="71">
        <f t="shared" si="233"/>
        <v>31150657</v>
      </c>
      <c r="CO121" s="71">
        <f t="shared" si="233"/>
        <v>31150657</v>
      </c>
      <c r="CP121" s="71">
        <f t="shared" si="233"/>
        <v>31150657</v>
      </c>
      <c r="CQ121" s="71">
        <f t="shared" si="233"/>
        <v>31150657</v>
      </c>
      <c r="CR121" s="71">
        <f t="shared" si="233"/>
        <v>31150657</v>
      </c>
    </row>
    <row r="122" spans="1:96" x14ac:dyDescent="0.2">
      <c r="A122" s="6" t="s">
        <v>179</v>
      </c>
      <c r="B122" s="6"/>
      <c r="C122" s="37"/>
      <c r="D122" s="37"/>
      <c r="E122" s="37"/>
      <c r="F122" s="2">
        <v>5</v>
      </c>
      <c r="G122">
        <v>0</v>
      </c>
      <c r="H122" s="6">
        <v>96</v>
      </c>
      <c r="I122" s="2" t="s">
        <v>273</v>
      </c>
      <c r="J122" s="57"/>
      <c r="K122" s="58">
        <v>3526.99</v>
      </c>
      <c r="L122" s="59"/>
      <c r="M122" s="60">
        <v>1128</v>
      </c>
      <c r="N122" s="61">
        <f t="shared" si="160"/>
        <v>338.4</v>
      </c>
      <c r="O122" s="61">
        <f t="shared" si="161"/>
        <v>2116.19</v>
      </c>
      <c r="P122" s="61">
        <f t="shared" si="162"/>
        <v>0</v>
      </c>
      <c r="Q122" s="61">
        <f t="shared" si="163"/>
        <v>0</v>
      </c>
      <c r="R122" s="62">
        <f t="shared" si="164"/>
        <v>0.32</v>
      </c>
      <c r="S122" s="62">
        <f t="shared" si="148"/>
        <v>0</v>
      </c>
      <c r="T122" s="61">
        <f t="shared" si="149"/>
        <v>0</v>
      </c>
      <c r="U122" s="61">
        <f t="shared" si="165"/>
        <v>0</v>
      </c>
      <c r="V122" s="60">
        <v>325</v>
      </c>
      <c r="W122" s="61">
        <f t="shared" si="166"/>
        <v>81.25</v>
      </c>
      <c r="X122" s="24">
        <f t="shared" si="167"/>
        <v>338.4</v>
      </c>
      <c r="Y122" s="11">
        <f t="shared" si="168"/>
        <v>3946.64</v>
      </c>
      <c r="Z122" s="58">
        <v>5493022556.3299999</v>
      </c>
      <c r="AA122" s="60">
        <v>28275</v>
      </c>
      <c r="AB122" s="24">
        <f t="shared" si="150"/>
        <v>194271.35</v>
      </c>
      <c r="AC122" s="10">
        <f t="shared" si="151"/>
        <v>0.75735699999999995</v>
      </c>
      <c r="AD122" s="60">
        <v>98313</v>
      </c>
      <c r="AE122" s="10">
        <f t="shared" si="152"/>
        <v>0.71274899999999997</v>
      </c>
      <c r="AF122" s="10">
        <f t="shared" si="197"/>
        <v>0.256025</v>
      </c>
      <c r="AG122" s="63">
        <f t="shared" si="153"/>
        <v>0.256025</v>
      </c>
      <c r="AH122" s="64">
        <f t="shared" si="154"/>
        <v>0</v>
      </c>
      <c r="AI122" s="65">
        <f t="shared" si="169"/>
        <v>0.256025</v>
      </c>
      <c r="AJ122" s="60">
        <v>0</v>
      </c>
      <c r="AK122">
        <v>0</v>
      </c>
      <c r="AL122" s="23">
        <f t="shared" si="170"/>
        <v>0</v>
      </c>
      <c r="AM122" s="60">
        <v>0</v>
      </c>
      <c r="AN122">
        <v>0</v>
      </c>
      <c r="AO122" s="23">
        <f t="shared" si="171"/>
        <v>0</v>
      </c>
      <c r="AP122" s="23">
        <f t="shared" si="155"/>
        <v>11645304</v>
      </c>
      <c r="AQ122" s="23">
        <f t="shared" si="172"/>
        <v>11645304</v>
      </c>
      <c r="AR122" s="66">
        <v>11832806</v>
      </c>
      <c r="AS122" s="66">
        <f t="shared" si="198"/>
        <v>11645304</v>
      </c>
      <c r="AT122" s="60">
        <v>11554609</v>
      </c>
      <c r="AU122" s="23">
        <f t="shared" si="199"/>
        <v>90695</v>
      </c>
      <c r="AV122" s="67" t="str">
        <f t="shared" si="202"/>
        <v>Yes</v>
      </c>
      <c r="AW122" s="66">
        <f t="shared" si="173"/>
        <v>90695</v>
      </c>
      <c r="AX122" s="68">
        <f t="shared" si="174"/>
        <v>11645304</v>
      </c>
      <c r="AY122" s="69">
        <f t="shared" si="200"/>
        <v>11645304</v>
      </c>
      <c r="AZ122" s="70">
        <f t="shared" si="175"/>
        <v>90695</v>
      </c>
      <c r="BA122" s="70"/>
      <c r="BB122" s="70">
        <f t="shared" si="176"/>
        <v>12896.273026008013</v>
      </c>
      <c r="BC122" s="23"/>
      <c r="BE122" s="71">
        <f t="shared" si="177"/>
        <v>90695</v>
      </c>
      <c r="BF122" s="71">
        <f t="shared" si="178"/>
        <v>0</v>
      </c>
      <c r="BG122" s="71">
        <f t="shared" si="179"/>
        <v>0</v>
      </c>
      <c r="BH122" s="71">
        <f t="shared" si="180"/>
        <v>0</v>
      </c>
      <c r="BI122" s="71">
        <f t="shared" si="181"/>
        <v>0</v>
      </c>
      <c r="BJ122" s="71">
        <f t="shared" si="182"/>
        <v>0</v>
      </c>
      <c r="BK122" s="71">
        <f t="shared" si="216"/>
        <v>0</v>
      </c>
      <c r="BL122" s="71">
        <f t="shared" si="216"/>
        <v>0</v>
      </c>
      <c r="BM122" s="71">
        <f t="shared" si="216"/>
        <v>0</v>
      </c>
      <c r="BN122" s="71"/>
      <c r="BP122" s="71">
        <f t="shared" si="183"/>
        <v>90695</v>
      </c>
      <c r="BQ122" s="71">
        <f t="shared" si="184"/>
        <v>0</v>
      </c>
      <c r="BR122" s="71">
        <f t="shared" si="185"/>
        <v>0</v>
      </c>
      <c r="BS122" s="71">
        <f t="shared" si="186"/>
        <v>0</v>
      </c>
      <c r="BT122" s="71">
        <f t="shared" si="187"/>
        <v>0</v>
      </c>
      <c r="BU122" s="71">
        <f t="shared" si="188"/>
        <v>0</v>
      </c>
      <c r="BV122" s="71">
        <f t="shared" si="217"/>
        <v>0</v>
      </c>
      <c r="BW122" s="71">
        <f t="shared" si="217"/>
        <v>0</v>
      </c>
      <c r="BX122" s="71">
        <f t="shared" si="217"/>
        <v>0</v>
      </c>
      <c r="BZ122" s="71">
        <f t="shared" si="189"/>
        <v>11645304</v>
      </c>
      <c r="CA122" s="71">
        <f t="shared" si="190"/>
        <v>11645304</v>
      </c>
      <c r="CB122" s="71">
        <f t="shared" si="191"/>
        <v>11645304</v>
      </c>
      <c r="CC122" s="71">
        <f t="shared" si="192"/>
        <v>11645304</v>
      </c>
      <c r="CD122" s="71">
        <f t="shared" si="193"/>
        <v>11645304</v>
      </c>
      <c r="CE122" s="71">
        <f t="shared" si="194"/>
        <v>11645304</v>
      </c>
      <c r="CF122" s="71">
        <f t="shared" si="218"/>
        <v>11645304</v>
      </c>
      <c r="CG122" s="71">
        <f t="shared" si="218"/>
        <v>11645304</v>
      </c>
      <c r="CH122" s="71">
        <f t="shared" si="218"/>
        <v>11645304</v>
      </c>
      <c r="CI122" s="71"/>
      <c r="CJ122" s="71">
        <f t="shared" si="195"/>
        <v>11645304</v>
      </c>
      <c r="CK122" s="71">
        <f t="shared" ref="CK122:CR122" si="234">IF(OR($C122=1,$B122=1),MAX(CA122,CJ122,$AR122),CA122)</f>
        <v>11645304</v>
      </c>
      <c r="CL122" s="71">
        <f t="shared" si="234"/>
        <v>11645304</v>
      </c>
      <c r="CM122" s="71">
        <f t="shared" si="234"/>
        <v>11645304</v>
      </c>
      <c r="CN122" s="71">
        <f t="shared" si="234"/>
        <v>11645304</v>
      </c>
      <c r="CO122" s="71">
        <f t="shared" si="234"/>
        <v>11645304</v>
      </c>
      <c r="CP122" s="71">
        <f t="shared" si="234"/>
        <v>11645304</v>
      </c>
      <c r="CQ122" s="71">
        <f t="shared" si="234"/>
        <v>11645304</v>
      </c>
      <c r="CR122" s="71">
        <f t="shared" si="234"/>
        <v>11645304</v>
      </c>
    </row>
    <row r="123" spans="1:96" x14ac:dyDescent="0.2">
      <c r="A123" s="6" t="s">
        <v>175</v>
      </c>
      <c r="B123" s="6"/>
      <c r="C123" s="37"/>
      <c r="D123" s="37"/>
      <c r="E123" s="37"/>
      <c r="F123" s="2">
        <v>3</v>
      </c>
      <c r="G123">
        <v>0</v>
      </c>
      <c r="H123" s="6">
        <v>97</v>
      </c>
      <c r="I123" s="2" t="s">
        <v>274</v>
      </c>
      <c r="J123" s="57"/>
      <c r="K123" s="58">
        <v>3957.3</v>
      </c>
      <c r="L123" s="59"/>
      <c r="M123" s="60">
        <v>601</v>
      </c>
      <c r="N123" s="61">
        <f t="shared" si="160"/>
        <v>180.3</v>
      </c>
      <c r="O123" s="61">
        <f t="shared" si="161"/>
        <v>2374.38</v>
      </c>
      <c r="P123" s="61">
        <f t="shared" si="162"/>
        <v>0</v>
      </c>
      <c r="Q123" s="61">
        <f t="shared" si="163"/>
        <v>0</v>
      </c>
      <c r="R123" s="62">
        <f t="shared" si="164"/>
        <v>0.15</v>
      </c>
      <c r="S123" s="62">
        <f t="shared" si="148"/>
        <v>0</v>
      </c>
      <c r="T123" s="61">
        <f t="shared" si="149"/>
        <v>0</v>
      </c>
      <c r="U123" s="61">
        <f t="shared" si="165"/>
        <v>0</v>
      </c>
      <c r="V123" s="60">
        <v>71</v>
      </c>
      <c r="W123" s="61">
        <f t="shared" si="166"/>
        <v>17.75</v>
      </c>
      <c r="X123" s="24">
        <f t="shared" si="167"/>
        <v>180.3</v>
      </c>
      <c r="Y123" s="11">
        <f t="shared" si="168"/>
        <v>4155.3500000000004</v>
      </c>
      <c r="Z123" s="58">
        <v>6286773373.3299999</v>
      </c>
      <c r="AA123" s="60">
        <v>27577</v>
      </c>
      <c r="AB123" s="24">
        <f t="shared" si="150"/>
        <v>227971.62</v>
      </c>
      <c r="AC123" s="10">
        <f t="shared" si="151"/>
        <v>0.88873599999999997</v>
      </c>
      <c r="AD123" s="60">
        <v>142039</v>
      </c>
      <c r="AE123" s="10">
        <f t="shared" si="152"/>
        <v>1.0297540000000001</v>
      </c>
      <c r="AF123" s="10">
        <f t="shared" si="197"/>
        <v>6.8959000000000006E-2</v>
      </c>
      <c r="AG123" s="63">
        <f t="shared" si="153"/>
        <v>6.8959000000000006E-2</v>
      </c>
      <c r="AH123" s="64">
        <f t="shared" si="154"/>
        <v>0</v>
      </c>
      <c r="AI123" s="65">
        <f t="shared" si="169"/>
        <v>6.8959000000000006E-2</v>
      </c>
      <c r="AJ123" s="60">
        <v>0</v>
      </c>
      <c r="AK123">
        <v>0</v>
      </c>
      <c r="AL123" s="23">
        <f t="shared" si="170"/>
        <v>0</v>
      </c>
      <c r="AM123" s="60">
        <v>0</v>
      </c>
      <c r="AN123">
        <v>0</v>
      </c>
      <c r="AO123" s="23">
        <f t="shared" si="171"/>
        <v>0</v>
      </c>
      <c r="AP123" s="23">
        <f t="shared" si="155"/>
        <v>3302475</v>
      </c>
      <c r="AQ123" s="23">
        <f t="shared" si="172"/>
        <v>3302475</v>
      </c>
      <c r="AR123" s="66">
        <v>4893944</v>
      </c>
      <c r="AS123" s="66">
        <f t="shared" si="198"/>
        <v>3302475</v>
      </c>
      <c r="AT123" s="60">
        <v>4495691</v>
      </c>
      <c r="AU123" s="23">
        <f t="shared" si="199"/>
        <v>1193216</v>
      </c>
      <c r="AV123" s="67" t="str">
        <f t="shared" si="202"/>
        <v>No</v>
      </c>
      <c r="AW123" s="66">
        <f t="shared" si="173"/>
        <v>0</v>
      </c>
      <c r="AX123" s="68">
        <f t="shared" si="174"/>
        <v>4495691</v>
      </c>
      <c r="AY123" s="69">
        <f t="shared" si="200"/>
        <v>4495691</v>
      </c>
      <c r="AZ123" s="70">
        <f t="shared" si="175"/>
        <v>0</v>
      </c>
      <c r="BA123" s="70"/>
      <c r="BB123" s="70">
        <f t="shared" si="176"/>
        <v>12101.788782755921</v>
      </c>
      <c r="BC123" s="23"/>
      <c r="BE123" s="71">
        <f t="shared" si="177"/>
        <v>-1193216</v>
      </c>
      <c r="BF123" s="71">
        <f t="shared" si="178"/>
        <v>-1193216</v>
      </c>
      <c r="BG123" s="71">
        <f t="shared" si="179"/>
        <v>-1193216</v>
      </c>
      <c r="BH123" s="71">
        <f t="shared" si="180"/>
        <v>-1022705.4336000001</v>
      </c>
      <c r="BI123" s="71">
        <f t="shared" si="181"/>
        <v>-852220.43781888019</v>
      </c>
      <c r="BJ123" s="71">
        <f t="shared" si="182"/>
        <v>-681776.35025510425</v>
      </c>
      <c r="BK123" s="71">
        <f t="shared" ref="BK123:BM138" si="235">$AQ123-CO123</f>
        <v>-511332.2626913283</v>
      </c>
      <c r="BL123" s="71">
        <f t="shared" si="235"/>
        <v>-340905.21953630866</v>
      </c>
      <c r="BM123" s="71">
        <f t="shared" si="235"/>
        <v>-170452.6097681541</v>
      </c>
      <c r="BN123" s="71"/>
      <c r="BP123" s="71">
        <f t="shared" si="183"/>
        <v>0</v>
      </c>
      <c r="BQ123" s="71">
        <f t="shared" si="184"/>
        <v>0</v>
      </c>
      <c r="BR123" s="71">
        <f t="shared" si="185"/>
        <v>-170510.56640000001</v>
      </c>
      <c r="BS123" s="71">
        <f t="shared" si="186"/>
        <v>-170484.99578112</v>
      </c>
      <c r="BT123" s="71">
        <f t="shared" si="187"/>
        <v>-170444.08756377606</v>
      </c>
      <c r="BU123" s="71">
        <f t="shared" si="188"/>
        <v>-170444.08756377606</v>
      </c>
      <c r="BV123" s="71">
        <f t="shared" ref="BV123:BX138" si="236">BK123*BV$16</f>
        <v>-170427.04315501972</v>
      </c>
      <c r="BW123" s="71">
        <f t="shared" si="236"/>
        <v>-170452.60976815433</v>
      </c>
      <c r="BX123" s="71">
        <f t="shared" si="236"/>
        <v>-170452.6097681541</v>
      </c>
      <c r="BZ123" s="71">
        <f t="shared" si="189"/>
        <v>4495691</v>
      </c>
      <c r="CA123" s="71">
        <f t="shared" si="190"/>
        <v>4495691</v>
      </c>
      <c r="CB123" s="71">
        <f t="shared" si="191"/>
        <v>4325180.4336000001</v>
      </c>
      <c r="CC123" s="71">
        <f t="shared" si="192"/>
        <v>4154695.4378188802</v>
      </c>
      <c r="CD123" s="71">
        <f t="shared" si="193"/>
        <v>3984251.3502551042</v>
      </c>
      <c r="CE123" s="71">
        <f t="shared" si="194"/>
        <v>3813807.2626913283</v>
      </c>
      <c r="CF123" s="71">
        <f t="shared" ref="CF123:CH138" si="237">CO123+BV123</f>
        <v>3643380.2195363087</v>
      </c>
      <c r="CG123" s="71">
        <f t="shared" si="237"/>
        <v>3472927.6097681541</v>
      </c>
      <c r="CH123" s="71">
        <f t="shared" si="237"/>
        <v>3302475</v>
      </c>
      <c r="CI123" s="71"/>
      <c r="CJ123" s="71">
        <f t="shared" si="195"/>
        <v>4495691</v>
      </c>
      <c r="CK123" s="71">
        <f t="shared" ref="CK123:CR123" si="238">IF(OR($C123=1,$B123=1),MAX(CA123,CJ123,$AR123),CA123)</f>
        <v>4495691</v>
      </c>
      <c r="CL123" s="71">
        <f t="shared" si="238"/>
        <v>4325180.4336000001</v>
      </c>
      <c r="CM123" s="71">
        <f t="shared" si="238"/>
        <v>4154695.4378188802</v>
      </c>
      <c r="CN123" s="71">
        <f t="shared" si="238"/>
        <v>3984251.3502551042</v>
      </c>
      <c r="CO123" s="71">
        <f t="shared" si="238"/>
        <v>3813807.2626913283</v>
      </c>
      <c r="CP123" s="71">
        <f t="shared" si="238"/>
        <v>3643380.2195363087</v>
      </c>
      <c r="CQ123" s="71">
        <f t="shared" si="238"/>
        <v>3472927.6097681541</v>
      </c>
      <c r="CR123" s="71">
        <f t="shared" si="238"/>
        <v>3302475</v>
      </c>
    </row>
    <row r="124" spans="1:96" x14ac:dyDescent="0.2">
      <c r="A124" s="6" t="s">
        <v>173</v>
      </c>
      <c r="B124" s="6"/>
      <c r="C124" s="37"/>
      <c r="D124" s="37"/>
      <c r="E124" s="37"/>
      <c r="F124" s="2">
        <v>2</v>
      </c>
      <c r="G124">
        <v>0</v>
      </c>
      <c r="H124" s="6">
        <v>98</v>
      </c>
      <c r="I124" s="2" t="s">
        <v>275</v>
      </c>
      <c r="J124" s="57"/>
      <c r="K124" s="58">
        <v>124.42</v>
      </c>
      <c r="L124" s="59"/>
      <c r="M124" s="60">
        <v>41</v>
      </c>
      <c r="N124" s="61">
        <f t="shared" si="160"/>
        <v>12.3</v>
      </c>
      <c r="O124" s="61">
        <f t="shared" si="161"/>
        <v>74.650000000000006</v>
      </c>
      <c r="P124" s="61">
        <f t="shared" si="162"/>
        <v>0</v>
      </c>
      <c r="Q124" s="61">
        <f t="shared" si="163"/>
        <v>0</v>
      </c>
      <c r="R124" s="62">
        <f t="shared" si="164"/>
        <v>0.33</v>
      </c>
      <c r="S124" s="62">
        <f t="shared" si="148"/>
        <v>0</v>
      </c>
      <c r="T124" s="61">
        <f t="shared" si="149"/>
        <v>0</v>
      </c>
      <c r="U124" s="61">
        <f t="shared" si="165"/>
        <v>0</v>
      </c>
      <c r="V124" s="60">
        <v>2</v>
      </c>
      <c r="W124" s="61">
        <f t="shared" si="166"/>
        <v>0.5</v>
      </c>
      <c r="X124" s="24">
        <f t="shared" si="167"/>
        <v>12.3</v>
      </c>
      <c r="Y124" s="11">
        <f t="shared" si="168"/>
        <v>137.22</v>
      </c>
      <c r="Z124" s="58">
        <v>524407684.32999998</v>
      </c>
      <c r="AA124" s="60">
        <v>1594</v>
      </c>
      <c r="AB124" s="24">
        <f t="shared" si="150"/>
        <v>328988.51</v>
      </c>
      <c r="AC124" s="10">
        <f t="shared" si="151"/>
        <v>1.282545</v>
      </c>
      <c r="AD124" s="60">
        <v>92500</v>
      </c>
      <c r="AE124" s="10">
        <f t="shared" si="152"/>
        <v>0.67060600000000004</v>
      </c>
      <c r="AF124" s="10">
        <f t="shared" si="197"/>
        <v>-9.8962999999999995E-2</v>
      </c>
      <c r="AG124" s="63">
        <f t="shared" si="153"/>
        <v>0.01</v>
      </c>
      <c r="AH124" s="64">
        <f t="shared" si="154"/>
        <v>0</v>
      </c>
      <c r="AI124" s="65">
        <f t="shared" si="169"/>
        <v>0.01</v>
      </c>
      <c r="AJ124" s="60">
        <v>66</v>
      </c>
      <c r="AK124">
        <v>6</v>
      </c>
      <c r="AL124" s="23">
        <f t="shared" si="170"/>
        <v>39600</v>
      </c>
      <c r="AM124" s="60">
        <v>0</v>
      </c>
      <c r="AN124">
        <v>0</v>
      </c>
      <c r="AO124" s="23">
        <f t="shared" si="171"/>
        <v>0</v>
      </c>
      <c r="AP124" s="23">
        <f t="shared" si="155"/>
        <v>15815</v>
      </c>
      <c r="AQ124" s="23">
        <f t="shared" si="172"/>
        <v>55415</v>
      </c>
      <c r="AR124" s="66">
        <v>25815</v>
      </c>
      <c r="AS124" s="66">
        <f t="shared" si="198"/>
        <v>55415</v>
      </c>
      <c r="AT124" s="60">
        <v>53125</v>
      </c>
      <c r="AU124" s="23">
        <f t="shared" si="199"/>
        <v>2290</v>
      </c>
      <c r="AV124" s="67" t="str">
        <f t="shared" si="202"/>
        <v>Yes</v>
      </c>
      <c r="AW124" s="66">
        <f t="shared" si="173"/>
        <v>2290</v>
      </c>
      <c r="AX124" s="68">
        <f t="shared" si="174"/>
        <v>55415</v>
      </c>
      <c r="AY124" s="69">
        <f t="shared" si="200"/>
        <v>55415</v>
      </c>
      <c r="AZ124" s="70">
        <f t="shared" si="175"/>
        <v>2290</v>
      </c>
      <c r="BA124" s="70"/>
      <c r="BB124" s="70">
        <f t="shared" si="176"/>
        <v>12710.661469217168</v>
      </c>
      <c r="BC124" s="23"/>
      <c r="BE124" s="71">
        <f t="shared" si="177"/>
        <v>2290</v>
      </c>
      <c r="BF124" s="71">
        <f t="shared" si="178"/>
        <v>0</v>
      </c>
      <c r="BG124" s="71">
        <f t="shared" ref="BG124:BG155" si="239">$AQ124-CK124</f>
        <v>0</v>
      </c>
      <c r="BH124" s="71">
        <f t="shared" ref="BH124:BH155" si="240">$AQ124-CL124</f>
        <v>0</v>
      </c>
      <c r="BI124" s="71">
        <f t="shared" ref="BI124:BI155" si="241">$AQ124-CM124</f>
        <v>0</v>
      </c>
      <c r="BJ124" s="71">
        <f t="shared" ref="BJ124:BJ155" si="242">$AQ124-CN124</f>
        <v>0</v>
      </c>
      <c r="BK124" s="71">
        <f t="shared" si="235"/>
        <v>0</v>
      </c>
      <c r="BL124" s="71">
        <f t="shared" si="235"/>
        <v>0</v>
      </c>
      <c r="BM124" s="71">
        <f t="shared" si="235"/>
        <v>0</v>
      </c>
      <c r="BN124" s="71"/>
      <c r="BP124" s="71">
        <f t="shared" si="183"/>
        <v>2290</v>
      </c>
      <c r="BQ124" s="71">
        <f t="shared" ref="BQ124:BQ155" si="243">BF124*BQ$16</f>
        <v>0</v>
      </c>
      <c r="BR124" s="71">
        <f t="shared" ref="BR124:BR155" si="244">BG124*BR$16</f>
        <v>0</v>
      </c>
      <c r="BS124" s="71">
        <f t="shared" ref="BS124:BS155" si="245">BH124*BS$16</f>
        <v>0</v>
      </c>
      <c r="BT124" s="71">
        <f t="shared" ref="BT124:BT155" si="246">BI124*BT$16</f>
        <v>0</v>
      </c>
      <c r="BU124" s="71">
        <f t="shared" ref="BU124:BU155" si="247">BJ124*BU$16</f>
        <v>0</v>
      </c>
      <c r="BV124" s="71">
        <f t="shared" si="236"/>
        <v>0</v>
      </c>
      <c r="BW124" s="71">
        <f t="shared" si="236"/>
        <v>0</v>
      </c>
      <c r="BX124" s="71">
        <f t="shared" si="236"/>
        <v>0</v>
      </c>
      <c r="BZ124" s="71">
        <f t="shared" si="189"/>
        <v>55415</v>
      </c>
      <c r="CA124" s="71">
        <f t="shared" ref="CA124:CA155" si="248">CJ124+BQ124</f>
        <v>55415</v>
      </c>
      <c r="CB124" s="71">
        <f t="shared" ref="CB124:CB155" si="249">CK124+BR124</f>
        <v>55415</v>
      </c>
      <c r="CC124" s="71">
        <f t="shared" ref="CC124:CC155" si="250">CL124+BS124</f>
        <v>55415</v>
      </c>
      <c r="CD124" s="71">
        <f t="shared" ref="CD124:CD155" si="251">CM124+BT124</f>
        <v>55415</v>
      </c>
      <c r="CE124" s="71">
        <f t="shared" ref="CE124:CE155" si="252">CN124+BU124</f>
        <v>55415</v>
      </c>
      <c r="CF124" s="71">
        <f t="shared" si="237"/>
        <v>55415</v>
      </c>
      <c r="CG124" s="71">
        <f t="shared" si="237"/>
        <v>55415</v>
      </c>
      <c r="CH124" s="71">
        <f t="shared" si="237"/>
        <v>55415</v>
      </c>
      <c r="CI124" s="71"/>
      <c r="CJ124" s="71">
        <f t="shared" si="195"/>
        <v>55415</v>
      </c>
      <c r="CK124" s="71">
        <f t="shared" ref="CK124:CR124" si="253">IF(OR($C124=1,$B124=1),MAX(CA124,CJ124,$AR124),CA124)</f>
        <v>55415</v>
      </c>
      <c r="CL124" s="71">
        <f t="shared" si="253"/>
        <v>55415</v>
      </c>
      <c r="CM124" s="71">
        <f t="shared" si="253"/>
        <v>55415</v>
      </c>
      <c r="CN124" s="71">
        <f t="shared" si="253"/>
        <v>55415</v>
      </c>
      <c r="CO124" s="71">
        <f t="shared" si="253"/>
        <v>55415</v>
      </c>
      <c r="CP124" s="71">
        <f t="shared" si="253"/>
        <v>55415</v>
      </c>
      <c r="CQ124" s="71">
        <f t="shared" si="253"/>
        <v>55415</v>
      </c>
      <c r="CR124" s="71">
        <f t="shared" si="253"/>
        <v>55415</v>
      </c>
    </row>
    <row r="125" spans="1:96" x14ac:dyDescent="0.2">
      <c r="A125" s="6" t="s">
        <v>173</v>
      </c>
      <c r="B125" s="6"/>
      <c r="C125" s="37"/>
      <c r="D125" s="37"/>
      <c r="E125" s="37"/>
      <c r="F125" s="2">
        <v>6</v>
      </c>
      <c r="G125">
        <v>0</v>
      </c>
      <c r="H125" s="6">
        <v>99</v>
      </c>
      <c r="I125" s="2" t="s">
        <v>276</v>
      </c>
      <c r="J125" s="57"/>
      <c r="K125" s="58">
        <v>1582.16</v>
      </c>
      <c r="L125" s="59"/>
      <c r="M125" s="60">
        <v>396</v>
      </c>
      <c r="N125" s="61">
        <f t="shared" si="160"/>
        <v>118.8</v>
      </c>
      <c r="O125" s="61">
        <f t="shared" si="161"/>
        <v>949.3</v>
      </c>
      <c r="P125" s="61">
        <f t="shared" si="162"/>
        <v>0</v>
      </c>
      <c r="Q125" s="61">
        <f t="shared" si="163"/>
        <v>0</v>
      </c>
      <c r="R125" s="62">
        <f t="shared" si="164"/>
        <v>0.25</v>
      </c>
      <c r="S125" s="62">
        <f t="shared" si="148"/>
        <v>0</v>
      </c>
      <c r="T125" s="61">
        <f t="shared" si="149"/>
        <v>0</v>
      </c>
      <c r="U125" s="61">
        <f t="shared" si="165"/>
        <v>0</v>
      </c>
      <c r="V125" s="60">
        <v>22</v>
      </c>
      <c r="W125" s="61">
        <f t="shared" si="166"/>
        <v>5.5</v>
      </c>
      <c r="X125" s="24">
        <f t="shared" si="167"/>
        <v>118.8</v>
      </c>
      <c r="Y125" s="11">
        <f t="shared" si="168"/>
        <v>1706.46</v>
      </c>
      <c r="Z125" s="58">
        <v>2295315303</v>
      </c>
      <c r="AA125" s="60">
        <v>13464</v>
      </c>
      <c r="AB125" s="24">
        <f t="shared" si="150"/>
        <v>170477.96</v>
      </c>
      <c r="AC125" s="10">
        <f t="shared" si="151"/>
        <v>0.66459999999999997</v>
      </c>
      <c r="AD125" s="60">
        <v>114167</v>
      </c>
      <c r="AE125" s="10">
        <f t="shared" si="152"/>
        <v>0.82768799999999998</v>
      </c>
      <c r="AF125" s="10">
        <f t="shared" si="197"/>
        <v>0.28647400000000001</v>
      </c>
      <c r="AG125" s="63">
        <f t="shared" si="153"/>
        <v>0.28647400000000001</v>
      </c>
      <c r="AH125" s="64">
        <f t="shared" si="154"/>
        <v>0</v>
      </c>
      <c r="AI125" s="65">
        <f t="shared" si="169"/>
        <v>0.28647400000000001</v>
      </c>
      <c r="AJ125" s="60">
        <v>0</v>
      </c>
      <c r="AK125">
        <v>0</v>
      </c>
      <c r="AL125" s="23">
        <f t="shared" si="170"/>
        <v>0</v>
      </c>
      <c r="AM125" s="60">
        <v>0</v>
      </c>
      <c r="AN125">
        <v>0</v>
      </c>
      <c r="AO125" s="23">
        <f t="shared" si="171"/>
        <v>0</v>
      </c>
      <c r="AP125" s="23">
        <f t="shared" si="155"/>
        <v>5634070</v>
      </c>
      <c r="AQ125" s="23">
        <f t="shared" si="172"/>
        <v>5634070</v>
      </c>
      <c r="AR125" s="66">
        <v>8076776</v>
      </c>
      <c r="AS125" s="66">
        <f t="shared" si="198"/>
        <v>5634070</v>
      </c>
      <c r="AT125" s="60">
        <v>7331325</v>
      </c>
      <c r="AU125" s="23">
        <f t="shared" si="199"/>
        <v>1697255</v>
      </c>
      <c r="AV125" s="67" t="str">
        <f t="shared" si="202"/>
        <v>No</v>
      </c>
      <c r="AW125" s="66">
        <f t="shared" si="173"/>
        <v>0</v>
      </c>
      <c r="AX125" s="68">
        <f t="shared" si="174"/>
        <v>7331325</v>
      </c>
      <c r="AY125" s="69">
        <f t="shared" si="200"/>
        <v>7331325</v>
      </c>
      <c r="AZ125" s="70">
        <f t="shared" si="175"/>
        <v>0</v>
      </c>
      <c r="BA125" s="70"/>
      <c r="BB125" s="70">
        <f t="shared" si="176"/>
        <v>12430.444139657176</v>
      </c>
      <c r="BC125" s="23"/>
      <c r="BE125" s="71">
        <f t="shared" si="177"/>
        <v>-1697255</v>
      </c>
      <c r="BF125" s="71">
        <f t="shared" si="178"/>
        <v>-1697255</v>
      </c>
      <c r="BG125" s="71">
        <f t="shared" si="239"/>
        <v>-1697255</v>
      </c>
      <c r="BH125" s="71">
        <f t="shared" si="240"/>
        <v>-1454717.2604999999</v>
      </c>
      <c r="BI125" s="71">
        <f t="shared" si="241"/>
        <v>-1212215.8931746501</v>
      </c>
      <c r="BJ125" s="71">
        <f t="shared" si="242"/>
        <v>-969772.71453971975</v>
      </c>
      <c r="BK125" s="71">
        <f t="shared" si="235"/>
        <v>-727329.53590478934</v>
      </c>
      <c r="BL125" s="71">
        <f t="shared" si="235"/>
        <v>-484910.60158772301</v>
      </c>
      <c r="BM125" s="71">
        <f t="shared" si="235"/>
        <v>-242455.30079386197</v>
      </c>
      <c r="BN125" s="71"/>
      <c r="BP125" s="71">
        <f t="shared" si="183"/>
        <v>0</v>
      </c>
      <c r="BQ125" s="71">
        <f t="shared" si="243"/>
        <v>0</v>
      </c>
      <c r="BR125" s="71">
        <f t="shared" si="244"/>
        <v>-242537.7395</v>
      </c>
      <c r="BS125" s="71">
        <f t="shared" si="245"/>
        <v>-242501.36732534994</v>
      </c>
      <c r="BT125" s="71">
        <f t="shared" si="246"/>
        <v>-242443.17863493005</v>
      </c>
      <c r="BU125" s="71">
        <f t="shared" si="247"/>
        <v>-242443.17863492994</v>
      </c>
      <c r="BV125" s="71">
        <f t="shared" si="236"/>
        <v>-242418.93431706628</v>
      </c>
      <c r="BW125" s="71">
        <f t="shared" si="236"/>
        <v>-242455.3007938615</v>
      </c>
      <c r="BX125" s="71">
        <f t="shared" si="236"/>
        <v>-242455.30079386197</v>
      </c>
      <c r="BZ125" s="71">
        <f t="shared" si="189"/>
        <v>7331325</v>
      </c>
      <c r="CA125" s="71">
        <f t="shared" si="248"/>
        <v>7331325</v>
      </c>
      <c r="CB125" s="71">
        <f t="shared" si="249"/>
        <v>7088787.2604999999</v>
      </c>
      <c r="CC125" s="71">
        <f t="shared" si="250"/>
        <v>6846285.8931746501</v>
      </c>
      <c r="CD125" s="71">
        <f t="shared" si="251"/>
        <v>6603842.7145397197</v>
      </c>
      <c r="CE125" s="71">
        <f t="shared" si="252"/>
        <v>6361399.5359047893</v>
      </c>
      <c r="CF125" s="71">
        <f t="shared" si="237"/>
        <v>6118980.601587723</v>
      </c>
      <c r="CG125" s="71">
        <f t="shared" si="237"/>
        <v>5876525.300793862</v>
      </c>
      <c r="CH125" s="71">
        <f t="shared" si="237"/>
        <v>5634070</v>
      </c>
      <c r="CI125" s="71"/>
      <c r="CJ125" s="71">
        <f t="shared" si="195"/>
        <v>7331325</v>
      </c>
      <c r="CK125" s="71">
        <f t="shared" ref="CK125:CR125" si="254">IF(OR($C125=1,$B125=1),MAX(CA125,CJ125,$AR125),CA125)</f>
        <v>7331325</v>
      </c>
      <c r="CL125" s="71">
        <f t="shared" si="254"/>
        <v>7088787.2604999999</v>
      </c>
      <c r="CM125" s="71">
        <f t="shared" si="254"/>
        <v>6846285.8931746501</v>
      </c>
      <c r="CN125" s="71">
        <f t="shared" si="254"/>
        <v>6603842.7145397197</v>
      </c>
      <c r="CO125" s="71">
        <f t="shared" si="254"/>
        <v>6361399.5359047893</v>
      </c>
      <c r="CP125" s="71">
        <f t="shared" si="254"/>
        <v>6118980.601587723</v>
      </c>
      <c r="CQ125" s="71">
        <f t="shared" si="254"/>
        <v>5876525.300793862</v>
      </c>
      <c r="CR125" s="71">
        <f t="shared" si="254"/>
        <v>5634070</v>
      </c>
    </row>
    <row r="126" spans="1:96" x14ac:dyDescent="0.2">
      <c r="A126" s="6" t="s">
        <v>197</v>
      </c>
      <c r="B126" s="6"/>
      <c r="C126" s="37"/>
      <c r="D126" s="37"/>
      <c r="E126" s="37"/>
      <c r="F126" s="2">
        <v>8</v>
      </c>
      <c r="G126">
        <v>0</v>
      </c>
      <c r="H126" s="6">
        <v>100</v>
      </c>
      <c r="I126" s="2" t="s">
        <v>277</v>
      </c>
      <c r="J126" s="57"/>
      <c r="K126" s="58">
        <v>347.8</v>
      </c>
      <c r="L126" s="59"/>
      <c r="M126" s="60">
        <v>142</v>
      </c>
      <c r="N126" s="61">
        <f t="shared" si="160"/>
        <v>42.6</v>
      </c>
      <c r="O126" s="61">
        <f t="shared" si="161"/>
        <v>208.68</v>
      </c>
      <c r="P126" s="61">
        <f t="shared" si="162"/>
        <v>0</v>
      </c>
      <c r="Q126" s="61">
        <f t="shared" si="163"/>
        <v>0</v>
      </c>
      <c r="R126" s="62">
        <f t="shared" si="164"/>
        <v>0.41</v>
      </c>
      <c r="S126" s="62">
        <f t="shared" si="148"/>
        <v>0</v>
      </c>
      <c r="T126" s="61">
        <f t="shared" si="149"/>
        <v>0</v>
      </c>
      <c r="U126" s="61">
        <f t="shared" si="165"/>
        <v>0</v>
      </c>
      <c r="V126" s="60">
        <v>22</v>
      </c>
      <c r="W126" s="61">
        <f t="shared" si="166"/>
        <v>5.5</v>
      </c>
      <c r="X126" s="24">
        <f t="shared" si="167"/>
        <v>42.6</v>
      </c>
      <c r="Y126" s="11">
        <f t="shared" si="168"/>
        <v>395.90000000000003</v>
      </c>
      <c r="Z126" s="58">
        <v>568449934</v>
      </c>
      <c r="AA126" s="60">
        <v>3209</v>
      </c>
      <c r="AB126" s="24">
        <f t="shared" si="150"/>
        <v>177142.39</v>
      </c>
      <c r="AC126" s="10">
        <f t="shared" si="151"/>
        <v>0.690581</v>
      </c>
      <c r="AD126" s="60">
        <v>60962</v>
      </c>
      <c r="AE126" s="10">
        <f t="shared" si="152"/>
        <v>0.44196200000000002</v>
      </c>
      <c r="AF126" s="10">
        <f t="shared" si="197"/>
        <v>0.38400499999999999</v>
      </c>
      <c r="AG126" s="63">
        <f t="shared" si="153"/>
        <v>0.38400499999999999</v>
      </c>
      <c r="AH126" s="64">
        <f t="shared" si="154"/>
        <v>0</v>
      </c>
      <c r="AI126" s="65">
        <f t="shared" si="169"/>
        <v>0.38400499999999999</v>
      </c>
      <c r="AJ126" s="60">
        <v>113</v>
      </c>
      <c r="AK126">
        <v>4</v>
      </c>
      <c r="AL126" s="23">
        <f t="shared" si="170"/>
        <v>45200</v>
      </c>
      <c r="AM126" s="60">
        <v>0</v>
      </c>
      <c r="AN126">
        <v>0</v>
      </c>
      <c r="AO126" s="23">
        <f t="shared" si="171"/>
        <v>0</v>
      </c>
      <c r="AP126" s="23">
        <f t="shared" si="155"/>
        <v>1752118</v>
      </c>
      <c r="AQ126" s="23">
        <f t="shared" si="172"/>
        <v>1797318</v>
      </c>
      <c r="AR126" s="66">
        <v>2044243</v>
      </c>
      <c r="AS126" s="66">
        <f t="shared" si="198"/>
        <v>1797318</v>
      </c>
      <c r="AT126" s="60">
        <v>1781954</v>
      </c>
      <c r="AU126" s="23">
        <f t="shared" si="199"/>
        <v>15364</v>
      </c>
      <c r="AV126" s="67" t="str">
        <f t="shared" si="202"/>
        <v>Yes</v>
      </c>
      <c r="AW126" s="66">
        <f t="shared" si="173"/>
        <v>15364</v>
      </c>
      <c r="AX126" s="68">
        <f t="shared" si="174"/>
        <v>1797318</v>
      </c>
      <c r="AY126" s="69">
        <f t="shared" si="200"/>
        <v>1797318</v>
      </c>
      <c r="AZ126" s="70">
        <f t="shared" si="175"/>
        <v>15364</v>
      </c>
      <c r="BA126" s="70"/>
      <c r="BB126" s="70">
        <f t="shared" si="176"/>
        <v>13118.882978723404</v>
      </c>
      <c r="BC126" s="23"/>
      <c r="BE126" s="71">
        <f t="shared" si="177"/>
        <v>15364</v>
      </c>
      <c r="BF126" s="71">
        <f t="shared" si="178"/>
        <v>0</v>
      </c>
      <c r="BG126" s="71">
        <f t="shared" si="239"/>
        <v>0</v>
      </c>
      <c r="BH126" s="71">
        <f t="shared" si="240"/>
        <v>0</v>
      </c>
      <c r="BI126" s="71">
        <f t="shared" si="241"/>
        <v>0</v>
      </c>
      <c r="BJ126" s="71">
        <f t="shared" si="242"/>
        <v>0</v>
      </c>
      <c r="BK126" s="71">
        <f t="shared" si="235"/>
        <v>0</v>
      </c>
      <c r="BL126" s="71">
        <f t="shared" si="235"/>
        <v>0</v>
      </c>
      <c r="BM126" s="71">
        <f t="shared" si="235"/>
        <v>0</v>
      </c>
      <c r="BN126" s="71"/>
      <c r="BP126" s="71">
        <f t="shared" si="183"/>
        <v>15364</v>
      </c>
      <c r="BQ126" s="71">
        <f t="shared" si="243"/>
        <v>0</v>
      </c>
      <c r="BR126" s="71">
        <f t="shared" si="244"/>
        <v>0</v>
      </c>
      <c r="BS126" s="71">
        <f t="shared" si="245"/>
        <v>0</v>
      </c>
      <c r="BT126" s="71">
        <f t="shared" si="246"/>
        <v>0</v>
      </c>
      <c r="BU126" s="71">
        <f t="shared" si="247"/>
        <v>0</v>
      </c>
      <c r="BV126" s="71">
        <f t="shared" si="236"/>
        <v>0</v>
      </c>
      <c r="BW126" s="71">
        <f t="shared" si="236"/>
        <v>0</v>
      </c>
      <c r="BX126" s="71">
        <f t="shared" si="236"/>
        <v>0</v>
      </c>
      <c r="BZ126" s="71">
        <f t="shared" si="189"/>
        <v>1797318</v>
      </c>
      <c r="CA126" s="71">
        <f t="shared" si="248"/>
        <v>1797318</v>
      </c>
      <c r="CB126" s="71">
        <f t="shared" si="249"/>
        <v>1797318</v>
      </c>
      <c r="CC126" s="71">
        <f t="shared" si="250"/>
        <v>1797318</v>
      </c>
      <c r="CD126" s="71">
        <f t="shared" si="251"/>
        <v>1797318</v>
      </c>
      <c r="CE126" s="71">
        <f t="shared" si="252"/>
        <v>1797318</v>
      </c>
      <c r="CF126" s="71">
        <f t="shared" si="237"/>
        <v>1797318</v>
      </c>
      <c r="CG126" s="71">
        <f t="shared" si="237"/>
        <v>1797318</v>
      </c>
      <c r="CH126" s="71">
        <f t="shared" si="237"/>
        <v>1797318</v>
      </c>
      <c r="CI126" s="71"/>
      <c r="CJ126" s="71">
        <f t="shared" si="195"/>
        <v>1797318</v>
      </c>
      <c r="CK126" s="71">
        <f t="shared" ref="CK126:CR126" si="255">IF(OR($C126=1,$B126=1),MAX(CA126,CJ126,$AR126),CA126)</f>
        <v>1797318</v>
      </c>
      <c r="CL126" s="71">
        <f t="shared" si="255"/>
        <v>1797318</v>
      </c>
      <c r="CM126" s="71">
        <f t="shared" si="255"/>
        <v>1797318</v>
      </c>
      <c r="CN126" s="71">
        <f t="shared" si="255"/>
        <v>1797318</v>
      </c>
      <c r="CO126" s="71">
        <f t="shared" si="255"/>
        <v>1797318</v>
      </c>
      <c r="CP126" s="71">
        <f t="shared" si="255"/>
        <v>1797318</v>
      </c>
      <c r="CQ126" s="71">
        <f t="shared" si="255"/>
        <v>1797318</v>
      </c>
      <c r="CR126" s="71">
        <f t="shared" si="255"/>
        <v>1797318</v>
      </c>
    </row>
    <row r="127" spans="1:96" x14ac:dyDescent="0.2">
      <c r="A127" s="6" t="s">
        <v>179</v>
      </c>
      <c r="B127" s="6"/>
      <c r="C127" s="37"/>
      <c r="D127" s="37"/>
      <c r="E127" s="37"/>
      <c r="F127" s="2">
        <v>4</v>
      </c>
      <c r="G127">
        <v>0</v>
      </c>
      <c r="H127" s="6">
        <v>101</v>
      </c>
      <c r="I127" s="2" t="s">
        <v>278</v>
      </c>
      <c r="J127" s="57"/>
      <c r="K127" s="58">
        <v>3242.55</v>
      </c>
      <c r="L127" s="59"/>
      <c r="M127" s="60">
        <v>753</v>
      </c>
      <c r="N127" s="61">
        <f t="shared" si="160"/>
        <v>225.9</v>
      </c>
      <c r="O127" s="61">
        <f t="shared" si="161"/>
        <v>1945.53</v>
      </c>
      <c r="P127" s="61">
        <f t="shared" si="162"/>
        <v>0</v>
      </c>
      <c r="Q127" s="61">
        <f t="shared" si="163"/>
        <v>0</v>
      </c>
      <c r="R127" s="62">
        <f t="shared" si="164"/>
        <v>0.23</v>
      </c>
      <c r="S127" s="62">
        <f t="shared" si="148"/>
        <v>0</v>
      </c>
      <c r="T127" s="61">
        <f t="shared" si="149"/>
        <v>0</v>
      </c>
      <c r="U127" s="61">
        <f t="shared" si="165"/>
        <v>0</v>
      </c>
      <c r="V127" s="60">
        <v>196</v>
      </c>
      <c r="W127" s="61">
        <f t="shared" si="166"/>
        <v>49</v>
      </c>
      <c r="X127" s="24">
        <f t="shared" si="167"/>
        <v>225.9</v>
      </c>
      <c r="Y127" s="11">
        <f t="shared" si="168"/>
        <v>3517.4500000000003</v>
      </c>
      <c r="Z127" s="58">
        <v>5635439103.6700001</v>
      </c>
      <c r="AA127" s="60">
        <v>24114</v>
      </c>
      <c r="AB127" s="24">
        <f t="shared" si="150"/>
        <v>233699.89</v>
      </c>
      <c r="AC127" s="10">
        <f t="shared" si="151"/>
        <v>0.91106699999999996</v>
      </c>
      <c r="AD127" s="60">
        <v>121250</v>
      </c>
      <c r="AE127" s="10">
        <f t="shared" si="152"/>
        <v>0.87903799999999999</v>
      </c>
      <c r="AF127" s="10">
        <f t="shared" si="197"/>
        <v>9.8542000000000005E-2</v>
      </c>
      <c r="AG127" s="63">
        <f t="shared" si="153"/>
        <v>9.8542000000000005E-2</v>
      </c>
      <c r="AH127" s="64">
        <f t="shared" si="154"/>
        <v>0</v>
      </c>
      <c r="AI127" s="65">
        <f t="shared" si="169"/>
        <v>9.8542000000000005E-2</v>
      </c>
      <c r="AJ127" s="60">
        <v>0</v>
      </c>
      <c r="AK127">
        <v>0</v>
      </c>
      <c r="AL127" s="23">
        <f t="shared" si="170"/>
        <v>0</v>
      </c>
      <c r="AM127" s="60">
        <v>0</v>
      </c>
      <c r="AN127">
        <v>0</v>
      </c>
      <c r="AO127" s="23">
        <f t="shared" si="171"/>
        <v>0</v>
      </c>
      <c r="AP127" s="23">
        <f t="shared" si="155"/>
        <v>3994756</v>
      </c>
      <c r="AQ127" s="23">
        <f t="shared" si="172"/>
        <v>3994756</v>
      </c>
      <c r="AR127" s="66">
        <v>3842088</v>
      </c>
      <c r="AS127" s="66">
        <f t="shared" si="198"/>
        <v>3994756</v>
      </c>
      <c r="AT127" s="60">
        <v>4399467</v>
      </c>
      <c r="AU127" s="23">
        <f t="shared" si="199"/>
        <v>404711</v>
      </c>
      <c r="AV127" s="67" t="str">
        <f t="shared" si="202"/>
        <v>No</v>
      </c>
      <c r="AW127" s="66">
        <f t="shared" si="173"/>
        <v>0</v>
      </c>
      <c r="AX127" s="68">
        <f t="shared" si="174"/>
        <v>4399467</v>
      </c>
      <c r="AY127" s="69">
        <f t="shared" si="200"/>
        <v>4399467</v>
      </c>
      <c r="AZ127" s="70">
        <f t="shared" si="175"/>
        <v>0</v>
      </c>
      <c r="BA127" s="70"/>
      <c r="BB127" s="70">
        <f t="shared" si="176"/>
        <v>12502.077454472559</v>
      </c>
      <c r="BC127" s="23"/>
      <c r="BE127" s="71">
        <f t="shared" si="177"/>
        <v>-404711</v>
      </c>
      <c r="BF127" s="71">
        <f t="shared" si="178"/>
        <v>-404711</v>
      </c>
      <c r="BG127" s="71">
        <f t="shared" si="239"/>
        <v>-404711</v>
      </c>
      <c r="BH127" s="71">
        <f t="shared" si="240"/>
        <v>-346877.79810000025</v>
      </c>
      <c r="BI127" s="71">
        <f t="shared" si="241"/>
        <v>-289053.2691567298</v>
      </c>
      <c r="BJ127" s="71">
        <f t="shared" si="242"/>
        <v>-231242.61532538384</v>
      </c>
      <c r="BK127" s="71">
        <f t="shared" si="235"/>
        <v>-173431.96149403788</v>
      </c>
      <c r="BL127" s="71">
        <f t="shared" si="235"/>
        <v>-115627.08872807492</v>
      </c>
      <c r="BM127" s="71">
        <f t="shared" si="235"/>
        <v>-57813.544364037458</v>
      </c>
      <c r="BN127" s="71"/>
      <c r="BP127" s="71">
        <f t="shared" si="183"/>
        <v>0</v>
      </c>
      <c r="BQ127" s="71">
        <f t="shared" si="243"/>
        <v>0</v>
      </c>
      <c r="BR127" s="71">
        <f t="shared" si="244"/>
        <v>-57833.2019</v>
      </c>
      <c r="BS127" s="71">
        <f t="shared" si="245"/>
        <v>-57824.528943270037</v>
      </c>
      <c r="BT127" s="71">
        <f t="shared" si="246"/>
        <v>-57810.65383134596</v>
      </c>
      <c r="BU127" s="71">
        <f t="shared" si="247"/>
        <v>-57810.65383134596</v>
      </c>
      <c r="BV127" s="71">
        <f t="shared" si="236"/>
        <v>-57804.87276596282</v>
      </c>
      <c r="BW127" s="71">
        <f t="shared" si="236"/>
        <v>-57813.544364037458</v>
      </c>
      <c r="BX127" s="71">
        <f t="shared" si="236"/>
        <v>-57813.544364037458</v>
      </c>
      <c r="BZ127" s="71">
        <f t="shared" si="189"/>
        <v>4399467</v>
      </c>
      <c r="CA127" s="71">
        <f t="shared" si="248"/>
        <v>4399467</v>
      </c>
      <c r="CB127" s="71">
        <f t="shared" si="249"/>
        <v>4341633.7981000002</v>
      </c>
      <c r="CC127" s="71">
        <f t="shared" si="250"/>
        <v>4283809.2691567298</v>
      </c>
      <c r="CD127" s="71">
        <f t="shared" si="251"/>
        <v>4225998.6153253838</v>
      </c>
      <c r="CE127" s="71">
        <f t="shared" si="252"/>
        <v>4168187.9614940379</v>
      </c>
      <c r="CF127" s="71">
        <f t="shared" si="237"/>
        <v>4110383.0887280749</v>
      </c>
      <c r="CG127" s="71">
        <f t="shared" si="237"/>
        <v>4052569.5443640375</v>
      </c>
      <c r="CH127" s="71">
        <f t="shared" si="237"/>
        <v>3994756</v>
      </c>
      <c r="CI127" s="71"/>
      <c r="CJ127" s="71">
        <f t="shared" si="195"/>
        <v>4399467</v>
      </c>
      <c r="CK127" s="71">
        <f t="shared" ref="CK127:CR127" si="256">IF(OR($C127=1,$B127=1),MAX(CA127,CJ127,$AR127),CA127)</f>
        <v>4399467</v>
      </c>
      <c r="CL127" s="71">
        <f t="shared" si="256"/>
        <v>4341633.7981000002</v>
      </c>
      <c r="CM127" s="71">
        <f t="shared" si="256"/>
        <v>4283809.2691567298</v>
      </c>
      <c r="CN127" s="71">
        <f t="shared" si="256"/>
        <v>4225998.6153253838</v>
      </c>
      <c r="CO127" s="71">
        <f t="shared" si="256"/>
        <v>4168187.9614940379</v>
      </c>
      <c r="CP127" s="71">
        <f t="shared" si="256"/>
        <v>4110383.0887280749</v>
      </c>
      <c r="CQ127" s="71">
        <f t="shared" si="256"/>
        <v>4052569.5443640375</v>
      </c>
      <c r="CR127" s="71">
        <f t="shared" si="256"/>
        <v>3994756</v>
      </c>
    </row>
    <row r="128" spans="1:96" x14ac:dyDescent="0.2">
      <c r="A128" s="6" t="s">
        <v>173</v>
      </c>
      <c r="B128" s="6"/>
      <c r="C128" s="37"/>
      <c r="D128" s="37"/>
      <c r="E128" s="37"/>
      <c r="F128" s="2">
        <v>4</v>
      </c>
      <c r="G128">
        <v>0</v>
      </c>
      <c r="H128" s="6">
        <v>102</v>
      </c>
      <c r="I128" s="2" t="s">
        <v>279</v>
      </c>
      <c r="J128" s="57"/>
      <c r="K128" s="58">
        <v>707.27</v>
      </c>
      <c r="L128" s="59"/>
      <c r="M128" s="60">
        <v>125</v>
      </c>
      <c r="N128" s="61">
        <f t="shared" si="160"/>
        <v>37.5</v>
      </c>
      <c r="O128" s="61">
        <f t="shared" si="161"/>
        <v>424.36</v>
      </c>
      <c r="P128" s="61">
        <f t="shared" si="162"/>
        <v>0</v>
      </c>
      <c r="Q128" s="61">
        <f t="shared" si="163"/>
        <v>0</v>
      </c>
      <c r="R128" s="62">
        <f t="shared" si="164"/>
        <v>0.18</v>
      </c>
      <c r="S128" s="62">
        <f t="shared" si="148"/>
        <v>0</v>
      </c>
      <c r="T128" s="61">
        <f t="shared" si="149"/>
        <v>0</v>
      </c>
      <c r="U128" s="61">
        <f t="shared" si="165"/>
        <v>0</v>
      </c>
      <c r="V128" s="60">
        <v>3</v>
      </c>
      <c r="W128" s="61">
        <f t="shared" si="166"/>
        <v>0.75</v>
      </c>
      <c r="X128" s="24">
        <f t="shared" si="167"/>
        <v>37.5</v>
      </c>
      <c r="Y128" s="11">
        <f t="shared" si="168"/>
        <v>745.52</v>
      </c>
      <c r="Z128" s="58">
        <v>1077907581.3299999</v>
      </c>
      <c r="AA128" s="60">
        <v>5174</v>
      </c>
      <c r="AB128" s="24">
        <f t="shared" si="150"/>
        <v>208331.58</v>
      </c>
      <c r="AC128" s="10">
        <f t="shared" si="151"/>
        <v>0.81216999999999995</v>
      </c>
      <c r="AD128" s="60">
        <v>91932</v>
      </c>
      <c r="AE128" s="10">
        <f t="shared" si="152"/>
        <v>0.66648799999999997</v>
      </c>
      <c r="AF128" s="10">
        <f t="shared" si="197"/>
        <v>0.23153499999999999</v>
      </c>
      <c r="AG128" s="63">
        <f t="shared" si="153"/>
        <v>0.23153499999999999</v>
      </c>
      <c r="AH128" s="64">
        <f t="shared" si="154"/>
        <v>0</v>
      </c>
      <c r="AI128" s="65">
        <f t="shared" si="169"/>
        <v>0.23153499999999999</v>
      </c>
      <c r="AJ128" s="60">
        <v>0</v>
      </c>
      <c r="AK128">
        <v>0</v>
      </c>
      <c r="AL128" s="23">
        <f t="shared" si="170"/>
        <v>0</v>
      </c>
      <c r="AM128" s="60">
        <v>0</v>
      </c>
      <c r="AN128">
        <v>0</v>
      </c>
      <c r="AO128" s="23">
        <f t="shared" si="171"/>
        <v>0</v>
      </c>
      <c r="AP128" s="23">
        <f t="shared" si="155"/>
        <v>1989376</v>
      </c>
      <c r="AQ128" s="23">
        <f t="shared" si="172"/>
        <v>1989376</v>
      </c>
      <c r="AR128" s="66">
        <v>2834470</v>
      </c>
      <c r="AS128" s="66">
        <f t="shared" si="198"/>
        <v>1989376</v>
      </c>
      <c r="AT128" s="60">
        <v>2660307</v>
      </c>
      <c r="AU128" s="23">
        <f t="shared" si="199"/>
        <v>670931</v>
      </c>
      <c r="AV128" s="67" t="str">
        <f t="shared" si="202"/>
        <v>No</v>
      </c>
      <c r="AW128" s="66">
        <f t="shared" si="173"/>
        <v>0</v>
      </c>
      <c r="AX128" s="68">
        <f t="shared" si="174"/>
        <v>2660307</v>
      </c>
      <c r="AY128" s="69">
        <f t="shared" si="200"/>
        <v>2660307</v>
      </c>
      <c r="AZ128" s="70">
        <f t="shared" si="175"/>
        <v>0</v>
      </c>
      <c r="BA128" s="70"/>
      <c r="BB128" s="70">
        <f t="shared" si="176"/>
        <v>12148.285661769904</v>
      </c>
      <c r="BC128" s="23"/>
      <c r="BE128" s="71">
        <f t="shared" si="177"/>
        <v>-670931</v>
      </c>
      <c r="BF128" s="71">
        <f t="shared" si="178"/>
        <v>-670931</v>
      </c>
      <c r="BG128" s="71">
        <f t="shared" si="239"/>
        <v>-670931</v>
      </c>
      <c r="BH128" s="71">
        <f t="shared" si="240"/>
        <v>-575054.96009999979</v>
      </c>
      <c r="BI128" s="71">
        <f t="shared" si="241"/>
        <v>-479193.29825132992</v>
      </c>
      <c r="BJ128" s="71">
        <f t="shared" si="242"/>
        <v>-383354.63860106375</v>
      </c>
      <c r="BK128" s="71">
        <f t="shared" si="235"/>
        <v>-287515.97895079758</v>
      </c>
      <c r="BL128" s="71">
        <f t="shared" si="235"/>
        <v>-191686.90316649666</v>
      </c>
      <c r="BM128" s="71">
        <f t="shared" si="235"/>
        <v>-95843.45158324833</v>
      </c>
      <c r="BN128" s="71"/>
      <c r="BP128" s="71">
        <f t="shared" si="183"/>
        <v>0</v>
      </c>
      <c r="BQ128" s="71">
        <f t="shared" si="243"/>
        <v>0</v>
      </c>
      <c r="BR128" s="71">
        <f t="shared" si="244"/>
        <v>-95876.039900000003</v>
      </c>
      <c r="BS128" s="71">
        <f t="shared" si="245"/>
        <v>-95861.661848669959</v>
      </c>
      <c r="BT128" s="71">
        <f t="shared" si="246"/>
        <v>-95838.659650265996</v>
      </c>
      <c r="BU128" s="71">
        <f t="shared" si="247"/>
        <v>-95838.659650265938</v>
      </c>
      <c r="BV128" s="71">
        <f t="shared" si="236"/>
        <v>-95829.075784300832</v>
      </c>
      <c r="BW128" s="71">
        <f t="shared" si="236"/>
        <v>-95843.45158324833</v>
      </c>
      <c r="BX128" s="71">
        <f t="shared" si="236"/>
        <v>-95843.45158324833</v>
      </c>
      <c r="BZ128" s="71">
        <f t="shared" si="189"/>
        <v>2660307</v>
      </c>
      <c r="CA128" s="71">
        <f t="shared" si="248"/>
        <v>2660307</v>
      </c>
      <c r="CB128" s="71">
        <f t="shared" si="249"/>
        <v>2564430.9600999998</v>
      </c>
      <c r="CC128" s="71">
        <f t="shared" si="250"/>
        <v>2468569.2982513299</v>
      </c>
      <c r="CD128" s="71">
        <f t="shared" si="251"/>
        <v>2372730.6386010638</v>
      </c>
      <c r="CE128" s="71">
        <f t="shared" si="252"/>
        <v>2276891.9789507976</v>
      </c>
      <c r="CF128" s="71">
        <f t="shared" si="237"/>
        <v>2181062.9031664967</v>
      </c>
      <c r="CG128" s="71">
        <f t="shared" si="237"/>
        <v>2085219.4515832483</v>
      </c>
      <c r="CH128" s="71">
        <f t="shared" si="237"/>
        <v>1989376</v>
      </c>
      <c r="CI128" s="71"/>
      <c r="CJ128" s="71">
        <f t="shared" si="195"/>
        <v>2660307</v>
      </c>
      <c r="CK128" s="71">
        <f t="shared" ref="CK128:CR128" si="257">IF(OR($C128=1,$B128=1),MAX(CA128,CJ128,$AR128),CA128)</f>
        <v>2660307</v>
      </c>
      <c r="CL128" s="71">
        <f t="shared" si="257"/>
        <v>2564430.9600999998</v>
      </c>
      <c r="CM128" s="71">
        <f t="shared" si="257"/>
        <v>2468569.2982513299</v>
      </c>
      <c r="CN128" s="71">
        <f t="shared" si="257"/>
        <v>2372730.6386010638</v>
      </c>
      <c r="CO128" s="71">
        <f t="shared" si="257"/>
        <v>2276891.9789507976</v>
      </c>
      <c r="CP128" s="71">
        <f t="shared" si="257"/>
        <v>2181062.9031664967</v>
      </c>
      <c r="CQ128" s="71">
        <f t="shared" si="257"/>
        <v>2085219.4515832483</v>
      </c>
      <c r="CR128" s="71">
        <f t="shared" si="257"/>
        <v>1989376</v>
      </c>
    </row>
    <row r="129" spans="1:96" x14ac:dyDescent="0.2">
      <c r="A129" s="6" t="s">
        <v>171</v>
      </c>
      <c r="B129" s="6">
        <v>1</v>
      </c>
      <c r="C129" s="75">
        <v>1</v>
      </c>
      <c r="D129" s="75">
        <v>1</v>
      </c>
      <c r="E129" s="37"/>
      <c r="F129" s="2">
        <v>3</v>
      </c>
      <c r="G129">
        <v>0</v>
      </c>
      <c r="H129" s="6">
        <v>103</v>
      </c>
      <c r="I129" s="2" t="s">
        <v>280</v>
      </c>
      <c r="J129" s="57"/>
      <c r="K129" s="58">
        <v>11808.17</v>
      </c>
      <c r="L129" s="59"/>
      <c r="M129" s="60">
        <v>5961</v>
      </c>
      <c r="N129" s="61">
        <f t="shared" si="160"/>
        <v>1788.3</v>
      </c>
      <c r="O129" s="61">
        <f t="shared" si="161"/>
        <v>7084.9</v>
      </c>
      <c r="P129" s="61">
        <f t="shared" si="162"/>
        <v>0</v>
      </c>
      <c r="Q129" s="61">
        <f t="shared" si="163"/>
        <v>0</v>
      </c>
      <c r="R129" s="62">
        <f t="shared" si="164"/>
        <v>0.5</v>
      </c>
      <c r="S129" s="62">
        <f t="shared" si="148"/>
        <v>0</v>
      </c>
      <c r="T129" s="61">
        <f t="shared" si="149"/>
        <v>0</v>
      </c>
      <c r="U129" s="61">
        <f t="shared" si="165"/>
        <v>0</v>
      </c>
      <c r="V129" s="60">
        <v>2698</v>
      </c>
      <c r="W129" s="61">
        <f t="shared" si="166"/>
        <v>674.5</v>
      </c>
      <c r="X129" s="24">
        <f t="shared" si="167"/>
        <v>1788.3</v>
      </c>
      <c r="Y129" s="11">
        <f t="shared" si="168"/>
        <v>14270.97</v>
      </c>
      <c r="Z129" s="58">
        <v>25618279327.330002</v>
      </c>
      <c r="AA129" s="60">
        <v>91401</v>
      </c>
      <c r="AB129" s="24">
        <f t="shared" si="150"/>
        <v>280284.45</v>
      </c>
      <c r="AC129" s="10">
        <f t="shared" si="151"/>
        <v>1.0926750000000001</v>
      </c>
      <c r="AD129" s="60">
        <v>97879</v>
      </c>
      <c r="AE129" s="10">
        <f t="shared" si="152"/>
        <v>0.70960299999999998</v>
      </c>
      <c r="AF129" s="10">
        <f t="shared" si="197"/>
        <v>2.2246999999999999E-2</v>
      </c>
      <c r="AG129" s="63">
        <f t="shared" si="153"/>
        <v>0.1</v>
      </c>
      <c r="AH129" s="64">
        <f t="shared" si="154"/>
        <v>0</v>
      </c>
      <c r="AI129" s="65">
        <f t="shared" si="169"/>
        <v>0.1</v>
      </c>
      <c r="AJ129" s="60">
        <v>0</v>
      </c>
      <c r="AK129">
        <v>0</v>
      </c>
      <c r="AL129" s="23">
        <f t="shared" si="170"/>
        <v>0</v>
      </c>
      <c r="AM129" s="60">
        <v>0</v>
      </c>
      <c r="AN129">
        <v>0</v>
      </c>
      <c r="AO129" s="23">
        <f t="shared" si="171"/>
        <v>0</v>
      </c>
      <c r="AP129" s="23">
        <f t="shared" si="155"/>
        <v>16447293</v>
      </c>
      <c r="AQ129" s="23">
        <f t="shared" si="172"/>
        <v>16447293</v>
      </c>
      <c r="AR129" s="66">
        <v>11243340</v>
      </c>
      <c r="AS129" s="66">
        <f t="shared" si="198"/>
        <v>16447293</v>
      </c>
      <c r="AT129" s="60">
        <v>15498345</v>
      </c>
      <c r="AU129" s="23">
        <f t="shared" si="199"/>
        <v>948948</v>
      </c>
      <c r="AV129" s="67" t="str">
        <f t="shared" si="202"/>
        <v>Yes</v>
      </c>
      <c r="AW129" s="66">
        <f t="shared" si="173"/>
        <v>948948</v>
      </c>
      <c r="AX129" s="68">
        <f t="shared" si="174"/>
        <v>16447293</v>
      </c>
      <c r="AY129" s="69">
        <f t="shared" si="200"/>
        <v>16447293</v>
      </c>
      <c r="AZ129" s="70">
        <f t="shared" si="175"/>
        <v>948948</v>
      </c>
      <c r="BA129" s="70"/>
      <c r="BB129" s="70">
        <f t="shared" si="176"/>
        <v>13928.739952930895</v>
      </c>
      <c r="BC129" s="23"/>
      <c r="BE129" s="71">
        <f t="shared" si="177"/>
        <v>948948</v>
      </c>
      <c r="BF129" s="71">
        <f t="shared" si="178"/>
        <v>0</v>
      </c>
      <c r="BG129" s="71">
        <f t="shared" si="239"/>
        <v>0</v>
      </c>
      <c r="BH129" s="71">
        <f t="shared" si="240"/>
        <v>0</v>
      </c>
      <c r="BI129" s="71">
        <f t="shared" si="241"/>
        <v>0</v>
      </c>
      <c r="BJ129" s="71">
        <f t="shared" si="242"/>
        <v>0</v>
      </c>
      <c r="BK129" s="71">
        <f t="shared" si="235"/>
        <v>0</v>
      </c>
      <c r="BL129" s="71">
        <f t="shared" si="235"/>
        <v>0</v>
      </c>
      <c r="BM129" s="71">
        <f t="shared" si="235"/>
        <v>0</v>
      </c>
      <c r="BN129" s="71"/>
      <c r="BP129" s="71">
        <f t="shared" si="183"/>
        <v>948948</v>
      </c>
      <c r="BQ129" s="71">
        <f t="shared" si="243"/>
        <v>0</v>
      </c>
      <c r="BR129" s="71">
        <f t="shared" si="244"/>
        <v>0</v>
      </c>
      <c r="BS129" s="71">
        <f t="shared" si="245"/>
        <v>0</v>
      </c>
      <c r="BT129" s="71">
        <f t="shared" si="246"/>
        <v>0</v>
      </c>
      <c r="BU129" s="71">
        <f t="shared" si="247"/>
        <v>0</v>
      </c>
      <c r="BV129" s="71">
        <f t="shared" si="236"/>
        <v>0</v>
      </c>
      <c r="BW129" s="71">
        <f t="shared" si="236"/>
        <v>0</v>
      </c>
      <c r="BX129" s="71">
        <f t="shared" si="236"/>
        <v>0</v>
      </c>
      <c r="BZ129" s="71">
        <f t="shared" si="189"/>
        <v>16447293</v>
      </c>
      <c r="CA129" s="71">
        <f t="shared" si="248"/>
        <v>16447293</v>
      </c>
      <c r="CB129" s="71">
        <f t="shared" si="249"/>
        <v>16447293</v>
      </c>
      <c r="CC129" s="71">
        <f t="shared" si="250"/>
        <v>16447293</v>
      </c>
      <c r="CD129" s="71">
        <f t="shared" si="251"/>
        <v>16447293</v>
      </c>
      <c r="CE129" s="71">
        <f t="shared" si="252"/>
        <v>16447293</v>
      </c>
      <c r="CF129" s="71">
        <f t="shared" si="237"/>
        <v>16447293</v>
      </c>
      <c r="CG129" s="71">
        <f t="shared" si="237"/>
        <v>16447293</v>
      </c>
      <c r="CH129" s="71">
        <f t="shared" si="237"/>
        <v>16447293</v>
      </c>
      <c r="CI129" s="71"/>
      <c r="CJ129" s="71">
        <f t="shared" si="195"/>
        <v>16447293</v>
      </c>
      <c r="CK129" s="71">
        <f t="shared" ref="CK129:CR129" si="258">IF(OR($C129=1,$B129=1),MAX(CA129,CJ129,$AR129),CA129)</f>
        <v>16447293</v>
      </c>
      <c r="CL129" s="71">
        <f t="shared" si="258"/>
        <v>16447293</v>
      </c>
      <c r="CM129" s="71">
        <f t="shared" si="258"/>
        <v>16447293</v>
      </c>
      <c r="CN129" s="71">
        <f t="shared" si="258"/>
        <v>16447293</v>
      </c>
      <c r="CO129" s="71">
        <f t="shared" si="258"/>
        <v>16447293</v>
      </c>
      <c r="CP129" s="71">
        <f t="shared" si="258"/>
        <v>16447293</v>
      </c>
      <c r="CQ129" s="71">
        <f t="shared" si="258"/>
        <v>16447293</v>
      </c>
      <c r="CR129" s="71">
        <f t="shared" si="258"/>
        <v>16447293</v>
      </c>
    </row>
    <row r="130" spans="1:96" x14ac:dyDescent="0.2">
      <c r="A130" s="6" t="s">
        <v>171</v>
      </c>
      <c r="B130" s="6">
        <v>1</v>
      </c>
      <c r="C130" s="37">
        <v>1</v>
      </c>
      <c r="D130" s="37">
        <v>0</v>
      </c>
      <c r="E130" s="37">
        <v>1</v>
      </c>
      <c r="F130" s="2">
        <v>10</v>
      </c>
      <c r="G130">
        <v>7</v>
      </c>
      <c r="H130" s="6">
        <v>104</v>
      </c>
      <c r="I130" s="2" t="s">
        <v>281</v>
      </c>
      <c r="J130" s="57"/>
      <c r="K130" s="58">
        <v>4924</v>
      </c>
      <c r="L130" s="73"/>
      <c r="M130" s="60">
        <v>3722</v>
      </c>
      <c r="N130" s="61">
        <f t="shared" si="160"/>
        <v>1116.5999999999999</v>
      </c>
      <c r="O130" s="61">
        <f t="shared" si="161"/>
        <v>2954.4</v>
      </c>
      <c r="P130" s="61">
        <f t="shared" si="162"/>
        <v>767.59999999999991</v>
      </c>
      <c r="Q130" s="61">
        <f t="shared" si="163"/>
        <v>115.14</v>
      </c>
      <c r="R130" s="62">
        <f t="shared" si="164"/>
        <v>0.76</v>
      </c>
      <c r="S130" s="62">
        <f t="shared" si="148"/>
        <v>0.16000000000000003</v>
      </c>
      <c r="T130" s="61">
        <f t="shared" si="149"/>
        <v>787.84</v>
      </c>
      <c r="U130" s="61">
        <f t="shared" si="165"/>
        <v>118.18</v>
      </c>
      <c r="V130" s="60">
        <v>1123</v>
      </c>
      <c r="W130" s="61">
        <f t="shared" si="166"/>
        <v>280.75</v>
      </c>
      <c r="X130" s="24">
        <f t="shared" si="167"/>
        <v>1116.5999999999999</v>
      </c>
      <c r="Y130" s="11">
        <f t="shared" si="168"/>
        <v>6436.4900000000007</v>
      </c>
      <c r="Z130" s="58">
        <v>3785281971.6700001</v>
      </c>
      <c r="AA130" s="60">
        <v>40009</v>
      </c>
      <c r="AB130" s="24">
        <f t="shared" si="150"/>
        <v>94610.76</v>
      </c>
      <c r="AC130" s="10">
        <f t="shared" si="151"/>
        <v>0.36883500000000002</v>
      </c>
      <c r="AD130" s="60">
        <v>62713</v>
      </c>
      <c r="AE130" s="10">
        <f t="shared" si="152"/>
        <v>0.45465699999999998</v>
      </c>
      <c r="AF130" s="10">
        <f t="shared" si="197"/>
        <v>0.60541800000000001</v>
      </c>
      <c r="AG130" s="63">
        <f t="shared" si="153"/>
        <v>0.60541800000000001</v>
      </c>
      <c r="AH130" s="64">
        <f t="shared" si="154"/>
        <v>0.05</v>
      </c>
      <c r="AI130" s="65">
        <f t="shared" si="169"/>
        <v>0.65541800000000006</v>
      </c>
      <c r="AJ130" s="60">
        <v>0</v>
      </c>
      <c r="AK130">
        <v>0</v>
      </c>
      <c r="AL130" s="23">
        <f t="shared" si="170"/>
        <v>0</v>
      </c>
      <c r="AM130" s="60">
        <v>1530</v>
      </c>
      <c r="AN130">
        <v>4</v>
      </c>
      <c r="AO130" s="23">
        <f t="shared" si="171"/>
        <v>612000</v>
      </c>
      <c r="AP130" s="23">
        <f t="shared" si="155"/>
        <v>48619266</v>
      </c>
      <c r="AQ130" s="23">
        <f t="shared" si="172"/>
        <v>49231266</v>
      </c>
      <c r="AR130" s="66">
        <v>36209664</v>
      </c>
      <c r="AS130" s="66">
        <f t="shared" si="198"/>
        <v>49231266</v>
      </c>
      <c r="AT130" s="60">
        <v>46690778</v>
      </c>
      <c r="AU130" s="23">
        <f t="shared" si="199"/>
        <v>2540488</v>
      </c>
      <c r="AV130" s="67" t="str">
        <f t="shared" si="202"/>
        <v>Yes</v>
      </c>
      <c r="AW130" s="66">
        <f t="shared" si="173"/>
        <v>2540488</v>
      </c>
      <c r="AX130" s="68">
        <f t="shared" si="174"/>
        <v>49231266</v>
      </c>
      <c r="AY130" s="69">
        <f t="shared" si="200"/>
        <v>49231266</v>
      </c>
      <c r="AZ130" s="70">
        <f t="shared" si="175"/>
        <v>2540488</v>
      </c>
      <c r="BA130" s="70"/>
      <c r="BB130" s="70">
        <f t="shared" si="176"/>
        <v>15065.098954102359</v>
      </c>
      <c r="BC130" s="23"/>
      <c r="BE130" s="71">
        <f t="shared" si="177"/>
        <v>2540488</v>
      </c>
      <c r="BF130" s="71">
        <f t="shared" si="178"/>
        <v>0</v>
      </c>
      <c r="BG130" s="71">
        <f t="shared" si="239"/>
        <v>0</v>
      </c>
      <c r="BH130" s="71">
        <f t="shared" si="240"/>
        <v>0</v>
      </c>
      <c r="BI130" s="71">
        <f t="shared" si="241"/>
        <v>0</v>
      </c>
      <c r="BJ130" s="71">
        <f t="shared" si="242"/>
        <v>0</v>
      </c>
      <c r="BK130" s="71">
        <f t="shared" si="235"/>
        <v>0</v>
      </c>
      <c r="BL130" s="71">
        <f t="shared" si="235"/>
        <v>0</v>
      </c>
      <c r="BM130" s="71">
        <f t="shared" si="235"/>
        <v>0</v>
      </c>
      <c r="BN130" s="71"/>
      <c r="BP130" s="71">
        <f t="shared" si="183"/>
        <v>2540488</v>
      </c>
      <c r="BQ130" s="71">
        <f t="shared" si="243"/>
        <v>0</v>
      </c>
      <c r="BR130" s="71">
        <f t="shared" si="244"/>
        <v>0</v>
      </c>
      <c r="BS130" s="71">
        <f t="shared" si="245"/>
        <v>0</v>
      </c>
      <c r="BT130" s="71">
        <f t="shared" si="246"/>
        <v>0</v>
      </c>
      <c r="BU130" s="71">
        <f t="shared" si="247"/>
        <v>0</v>
      </c>
      <c r="BV130" s="71">
        <f t="shared" si="236"/>
        <v>0</v>
      </c>
      <c r="BW130" s="71">
        <f t="shared" si="236"/>
        <v>0</v>
      </c>
      <c r="BX130" s="71">
        <f t="shared" si="236"/>
        <v>0</v>
      </c>
      <c r="BZ130" s="71">
        <f t="shared" si="189"/>
        <v>49231266</v>
      </c>
      <c r="CA130" s="71">
        <f t="shared" si="248"/>
        <v>49231266</v>
      </c>
      <c r="CB130" s="71">
        <f t="shared" si="249"/>
        <v>49231266</v>
      </c>
      <c r="CC130" s="71">
        <f t="shared" si="250"/>
        <v>49231266</v>
      </c>
      <c r="CD130" s="71">
        <f t="shared" si="251"/>
        <v>49231266</v>
      </c>
      <c r="CE130" s="71">
        <f t="shared" si="252"/>
        <v>49231266</v>
      </c>
      <c r="CF130" s="71">
        <f t="shared" si="237"/>
        <v>49231266</v>
      </c>
      <c r="CG130" s="71">
        <f t="shared" si="237"/>
        <v>49231266</v>
      </c>
      <c r="CH130" s="71">
        <f t="shared" si="237"/>
        <v>49231266</v>
      </c>
      <c r="CI130" s="71"/>
      <c r="CJ130" s="71">
        <f t="shared" si="195"/>
        <v>49231266</v>
      </c>
      <c r="CK130" s="71">
        <f t="shared" ref="CK130:CR130" si="259">IF(OR($C130=1,$B130=1),MAX(CA130,CJ130,$AR130),CA130)</f>
        <v>49231266</v>
      </c>
      <c r="CL130" s="71">
        <f t="shared" si="259"/>
        <v>49231266</v>
      </c>
      <c r="CM130" s="71">
        <f t="shared" si="259"/>
        <v>49231266</v>
      </c>
      <c r="CN130" s="71">
        <f t="shared" si="259"/>
        <v>49231266</v>
      </c>
      <c r="CO130" s="71">
        <f t="shared" si="259"/>
        <v>49231266</v>
      </c>
      <c r="CP130" s="71">
        <f t="shared" si="259"/>
        <v>49231266</v>
      </c>
      <c r="CQ130" s="71">
        <f t="shared" si="259"/>
        <v>49231266</v>
      </c>
      <c r="CR130" s="71">
        <f t="shared" si="259"/>
        <v>49231266</v>
      </c>
    </row>
    <row r="131" spans="1:96" x14ac:dyDescent="0.2">
      <c r="A131" s="6" t="s">
        <v>169</v>
      </c>
      <c r="B131" s="6"/>
      <c r="C131" s="37"/>
      <c r="D131" s="37"/>
      <c r="E131" s="37"/>
      <c r="F131" s="2">
        <v>2</v>
      </c>
      <c r="G131">
        <v>0</v>
      </c>
      <c r="H131" s="6">
        <v>105</v>
      </c>
      <c r="I131" s="2" t="s">
        <v>282</v>
      </c>
      <c r="J131" s="57"/>
      <c r="K131" s="58">
        <v>1059.8599999999999</v>
      </c>
      <c r="L131" s="59"/>
      <c r="M131" s="60">
        <v>160</v>
      </c>
      <c r="N131" s="61">
        <f t="shared" si="160"/>
        <v>48</v>
      </c>
      <c r="O131" s="61">
        <f t="shared" si="161"/>
        <v>635.91999999999996</v>
      </c>
      <c r="P131" s="61">
        <f t="shared" si="162"/>
        <v>0</v>
      </c>
      <c r="Q131" s="61">
        <f t="shared" si="163"/>
        <v>0</v>
      </c>
      <c r="R131" s="62">
        <f t="shared" si="164"/>
        <v>0.15</v>
      </c>
      <c r="S131" s="62">
        <f t="shared" si="148"/>
        <v>0</v>
      </c>
      <c r="T131" s="61">
        <f t="shared" si="149"/>
        <v>0</v>
      </c>
      <c r="U131" s="61">
        <f t="shared" si="165"/>
        <v>0</v>
      </c>
      <c r="V131" s="60">
        <v>31</v>
      </c>
      <c r="W131" s="61">
        <f t="shared" si="166"/>
        <v>7.75</v>
      </c>
      <c r="X131" s="24">
        <f t="shared" si="167"/>
        <v>48</v>
      </c>
      <c r="Y131" s="11">
        <f t="shared" si="168"/>
        <v>1115.6099999999999</v>
      </c>
      <c r="Z131" s="58">
        <v>3167452159</v>
      </c>
      <c r="AA131" s="60">
        <v>7684</v>
      </c>
      <c r="AB131" s="24">
        <f t="shared" si="150"/>
        <v>412213.97</v>
      </c>
      <c r="AC131" s="10">
        <f t="shared" si="151"/>
        <v>1.6069960000000001</v>
      </c>
      <c r="AD131" s="60">
        <v>122116</v>
      </c>
      <c r="AE131" s="10">
        <f t="shared" si="152"/>
        <v>0.88531599999999999</v>
      </c>
      <c r="AF131" s="10">
        <f t="shared" si="197"/>
        <v>-0.39049200000000001</v>
      </c>
      <c r="AG131" s="63">
        <f t="shared" si="153"/>
        <v>0.01</v>
      </c>
      <c r="AH131" s="64">
        <f t="shared" si="154"/>
        <v>0</v>
      </c>
      <c r="AI131" s="65">
        <f t="shared" si="169"/>
        <v>0.01</v>
      </c>
      <c r="AJ131" s="60">
        <v>1051</v>
      </c>
      <c r="AK131">
        <v>13</v>
      </c>
      <c r="AL131" s="23">
        <f t="shared" si="170"/>
        <v>1366300</v>
      </c>
      <c r="AM131" s="60">
        <v>0</v>
      </c>
      <c r="AN131">
        <v>0</v>
      </c>
      <c r="AO131" s="23">
        <f t="shared" si="171"/>
        <v>0</v>
      </c>
      <c r="AP131" s="23">
        <f t="shared" si="155"/>
        <v>128574</v>
      </c>
      <c r="AQ131" s="23">
        <f t="shared" si="172"/>
        <v>1494874</v>
      </c>
      <c r="AR131" s="66">
        <v>247462</v>
      </c>
      <c r="AS131" s="66">
        <f t="shared" si="198"/>
        <v>1494874</v>
      </c>
      <c r="AT131" s="60">
        <v>1171194</v>
      </c>
      <c r="AU131" s="23">
        <f t="shared" si="199"/>
        <v>323680</v>
      </c>
      <c r="AV131" s="67" t="str">
        <f t="shared" si="202"/>
        <v>Yes</v>
      </c>
      <c r="AW131" s="66">
        <f t="shared" si="173"/>
        <v>323680</v>
      </c>
      <c r="AX131" s="68">
        <f t="shared" si="174"/>
        <v>1494874</v>
      </c>
      <c r="AY131" s="69">
        <f t="shared" si="200"/>
        <v>1494874</v>
      </c>
      <c r="AZ131" s="70">
        <f t="shared" si="175"/>
        <v>323680</v>
      </c>
      <c r="BA131" s="70"/>
      <c r="BB131" s="70">
        <f t="shared" si="176"/>
        <v>12131.229832241994</v>
      </c>
      <c r="BC131" s="23"/>
      <c r="BE131" s="71">
        <f t="shared" si="177"/>
        <v>323680</v>
      </c>
      <c r="BF131" s="71">
        <f t="shared" si="178"/>
        <v>0</v>
      </c>
      <c r="BG131" s="71">
        <f t="shared" si="239"/>
        <v>0</v>
      </c>
      <c r="BH131" s="71">
        <f t="shared" si="240"/>
        <v>0</v>
      </c>
      <c r="BI131" s="71">
        <f t="shared" si="241"/>
        <v>0</v>
      </c>
      <c r="BJ131" s="71">
        <f t="shared" si="242"/>
        <v>0</v>
      </c>
      <c r="BK131" s="71">
        <f t="shared" si="235"/>
        <v>0</v>
      </c>
      <c r="BL131" s="71">
        <f t="shared" si="235"/>
        <v>0</v>
      </c>
      <c r="BM131" s="71">
        <f t="shared" si="235"/>
        <v>0</v>
      </c>
      <c r="BN131" s="71"/>
      <c r="BP131" s="71">
        <f t="shared" si="183"/>
        <v>323680</v>
      </c>
      <c r="BQ131" s="71">
        <f t="shared" si="243"/>
        <v>0</v>
      </c>
      <c r="BR131" s="71">
        <f t="shared" si="244"/>
        <v>0</v>
      </c>
      <c r="BS131" s="71">
        <f t="shared" si="245"/>
        <v>0</v>
      </c>
      <c r="BT131" s="71">
        <f t="shared" si="246"/>
        <v>0</v>
      </c>
      <c r="BU131" s="71">
        <f t="shared" si="247"/>
        <v>0</v>
      </c>
      <c r="BV131" s="71">
        <f t="shared" si="236"/>
        <v>0</v>
      </c>
      <c r="BW131" s="71">
        <f t="shared" si="236"/>
        <v>0</v>
      </c>
      <c r="BX131" s="71">
        <f t="shared" si="236"/>
        <v>0</v>
      </c>
      <c r="BZ131" s="71">
        <f t="shared" si="189"/>
        <v>1494874</v>
      </c>
      <c r="CA131" s="71">
        <f t="shared" si="248"/>
        <v>1494874</v>
      </c>
      <c r="CB131" s="71">
        <f t="shared" si="249"/>
        <v>1494874</v>
      </c>
      <c r="CC131" s="71">
        <f t="shared" si="250"/>
        <v>1494874</v>
      </c>
      <c r="CD131" s="71">
        <f t="shared" si="251"/>
        <v>1494874</v>
      </c>
      <c r="CE131" s="71">
        <f t="shared" si="252"/>
        <v>1494874</v>
      </c>
      <c r="CF131" s="71">
        <f t="shared" si="237"/>
        <v>1494874</v>
      </c>
      <c r="CG131" s="71">
        <f t="shared" si="237"/>
        <v>1494874</v>
      </c>
      <c r="CH131" s="71">
        <f t="shared" si="237"/>
        <v>1494874</v>
      </c>
      <c r="CI131" s="71"/>
      <c r="CJ131" s="71">
        <f t="shared" si="195"/>
        <v>1494874</v>
      </c>
      <c r="CK131" s="71">
        <f t="shared" ref="CK131:CR131" si="260">IF(OR($C131=1,$B131=1),MAX(CA131,CJ131,$AR131),CA131)</f>
        <v>1494874</v>
      </c>
      <c r="CL131" s="71">
        <f t="shared" si="260"/>
        <v>1494874</v>
      </c>
      <c r="CM131" s="71">
        <f t="shared" si="260"/>
        <v>1494874</v>
      </c>
      <c r="CN131" s="71">
        <f t="shared" si="260"/>
        <v>1494874</v>
      </c>
      <c r="CO131" s="71">
        <f t="shared" si="260"/>
        <v>1494874</v>
      </c>
      <c r="CP131" s="71">
        <f t="shared" si="260"/>
        <v>1494874</v>
      </c>
      <c r="CQ131" s="71">
        <f t="shared" si="260"/>
        <v>1494874</v>
      </c>
      <c r="CR131" s="71">
        <f t="shared" si="260"/>
        <v>1494874</v>
      </c>
    </row>
    <row r="132" spans="1:96" x14ac:dyDescent="0.2">
      <c r="A132" s="6" t="s">
        <v>179</v>
      </c>
      <c r="B132" s="6"/>
      <c r="C132" s="37"/>
      <c r="D132" s="37"/>
      <c r="E132" s="37"/>
      <c r="F132" s="2">
        <v>2</v>
      </c>
      <c r="G132">
        <v>0</v>
      </c>
      <c r="H132" s="6">
        <v>106</v>
      </c>
      <c r="I132" s="2" t="s">
        <v>283</v>
      </c>
      <c r="J132" s="57"/>
      <c r="K132" s="58">
        <v>1051</v>
      </c>
      <c r="L132" s="59"/>
      <c r="M132" s="60">
        <v>249</v>
      </c>
      <c r="N132" s="61">
        <f t="shared" si="160"/>
        <v>74.7</v>
      </c>
      <c r="O132" s="61">
        <f t="shared" si="161"/>
        <v>630.6</v>
      </c>
      <c r="P132" s="61">
        <f t="shared" si="162"/>
        <v>0</v>
      </c>
      <c r="Q132" s="61">
        <f t="shared" si="163"/>
        <v>0</v>
      </c>
      <c r="R132" s="62">
        <f t="shared" si="164"/>
        <v>0.24</v>
      </c>
      <c r="S132" s="62">
        <f t="shared" si="148"/>
        <v>0</v>
      </c>
      <c r="T132" s="61">
        <f t="shared" si="149"/>
        <v>0</v>
      </c>
      <c r="U132" s="61">
        <f t="shared" si="165"/>
        <v>0</v>
      </c>
      <c r="V132" s="60">
        <v>87</v>
      </c>
      <c r="W132" s="61">
        <f t="shared" si="166"/>
        <v>21.75</v>
      </c>
      <c r="X132" s="24">
        <f t="shared" si="167"/>
        <v>74.7</v>
      </c>
      <c r="Y132" s="11">
        <f t="shared" si="168"/>
        <v>1147.45</v>
      </c>
      <c r="Z132" s="58">
        <v>4507916650</v>
      </c>
      <c r="AA132" s="60">
        <v>10535</v>
      </c>
      <c r="AB132" s="24">
        <f t="shared" si="150"/>
        <v>427899.07</v>
      </c>
      <c r="AC132" s="10">
        <f t="shared" si="151"/>
        <v>1.6681429999999999</v>
      </c>
      <c r="AD132" s="60">
        <v>99825</v>
      </c>
      <c r="AE132" s="10">
        <f t="shared" si="152"/>
        <v>0.72371099999999999</v>
      </c>
      <c r="AF132" s="10">
        <f t="shared" si="197"/>
        <v>-0.38481300000000002</v>
      </c>
      <c r="AG132" s="63">
        <f t="shared" si="153"/>
        <v>0.01</v>
      </c>
      <c r="AH132" s="64">
        <f t="shared" si="154"/>
        <v>0</v>
      </c>
      <c r="AI132" s="65">
        <f t="shared" si="169"/>
        <v>0.01</v>
      </c>
      <c r="AJ132" s="60">
        <v>0</v>
      </c>
      <c r="AK132">
        <v>0</v>
      </c>
      <c r="AL132" s="23">
        <f t="shared" si="170"/>
        <v>0</v>
      </c>
      <c r="AM132" s="60">
        <v>0</v>
      </c>
      <c r="AN132">
        <v>0</v>
      </c>
      <c r="AO132" s="23">
        <f t="shared" si="171"/>
        <v>0</v>
      </c>
      <c r="AP132" s="23">
        <f t="shared" si="155"/>
        <v>132244</v>
      </c>
      <c r="AQ132" s="23">
        <f t="shared" si="172"/>
        <v>132244</v>
      </c>
      <c r="AR132" s="66">
        <v>122907</v>
      </c>
      <c r="AS132" s="66">
        <f t="shared" si="198"/>
        <v>132244</v>
      </c>
      <c r="AT132" s="60">
        <v>131315</v>
      </c>
      <c r="AU132" s="23">
        <f t="shared" si="199"/>
        <v>929</v>
      </c>
      <c r="AV132" s="67" t="str">
        <f t="shared" si="202"/>
        <v>Yes</v>
      </c>
      <c r="AW132" s="66">
        <f t="shared" si="173"/>
        <v>929</v>
      </c>
      <c r="AX132" s="68">
        <f t="shared" si="174"/>
        <v>132244</v>
      </c>
      <c r="AY132" s="69">
        <f t="shared" si="200"/>
        <v>132244</v>
      </c>
      <c r="AZ132" s="70">
        <f t="shared" si="175"/>
        <v>929</v>
      </c>
      <c r="BA132" s="70"/>
      <c r="BB132" s="70">
        <f t="shared" si="176"/>
        <v>12582.646289248334</v>
      </c>
      <c r="BC132" s="23"/>
      <c r="BE132" s="71">
        <f t="shared" si="177"/>
        <v>929</v>
      </c>
      <c r="BF132" s="71">
        <f t="shared" si="178"/>
        <v>0</v>
      </c>
      <c r="BG132" s="71">
        <f t="shared" si="239"/>
        <v>0</v>
      </c>
      <c r="BH132" s="71">
        <f t="shared" si="240"/>
        <v>0</v>
      </c>
      <c r="BI132" s="71">
        <f t="shared" si="241"/>
        <v>0</v>
      </c>
      <c r="BJ132" s="71">
        <f t="shared" si="242"/>
        <v>0</v>
      </c>
      <c r="BK132" s="71">
        <f t="shared" si="235"/>
        <v>0</v>
      </c>
      <c r="BL132" s="71">
        <f t="shared" si="235"/>
        <v>0</v>
      </c>
      <c r="BM132" s="71">
        <f t="shared" si="235"/>
        <v>0</v>
      </c>
      <c r="BN132" s="71"/>
      <c r="BP132" s="71">
        <f t="shared" si="183"/>
        <v>929</v>
      </c>
      <c r="BQ132" s="71">
        <f t="shared" si="243"/>
        <v>0</v>
      </c>
      <c r="BR132" s="71">
        <f t="shared" si="244"/>
        <v>0</v>
      </c>
      <c r="BS132" s="71">
        <f t="shared" si="245"/>
        <v>0</v>
      </c>
      <c r="BT132" s="71">
        <f t="shared" si="246"/>
        <v>0</v>
      </c>
      <c r="BU132" s="71">
        <f t="shared" si="247"/>
        <v>0</v>
      </c>
      <c r="BV132" s="71">
        <f t="shared" si="236"/>
        <v>0</v>
      </c>
      <c r="BW132" s="71">
        <f t="shared" si="236"/>
        <v>0</v>
      </c>
      <c r="BX132" s="71">
        <f t="shared" si="236"/>
        <v>0</v>
      </c>
      <c r="BZ132" s="71">
        <f t="shared" si="189"/>
        <v>132244</v>
      </c>
      <c r="CA132" s="71">
        <f t="shared" si="248"/>
        <v>132244</v>
      </c>
      <c r="CB132" s="71">
        <f t="shared" si="249"/>
        <v>132244</v>
      </c>
      <c r="CC132" s="71">
        <f t="shared" si="250"/>
        <v>132244</v>
      </c>
      <c r="CD132" s="71">
        <f t="shared" si="251"/>
        <v>132244</v>
      </c>
      <c r="CE132" s="71">
        <f t="shared" si="252"/>
        <v>132244</v>
      </c>
      <c r="CF132" s="71">
        <f t="shared" si="237"/>
        <v>132244</v>
      </c>
      <c r="CG132" s="71">
        <f t="shared" si="237"/>
        <v>132244</v>
      </c>
      <c r="CH132" s="71">
        <f t="shared" si="237"/>
        <v>132244</v>
      </c>
      <c r="CI132" s="71"/>
      <c r="CJ132" s="71">
        <f t="shared" si="195"/>
        <v>132244</v>
      </c>
      <c r="CK132" s="71">
        <f t="shared" ref="CK132:CR132" si="261">IF(OR($C132=1,$B132=1),MAX(CA132,CJ132,$AR132),CA132)</f>
        <v>132244</v>
      </c>
      <c r="CL132" s="71">
        <f t="shared" si="261"/>
        <v>132244</v>
      </c>
      <c r="CM132" s="71">
        <f t="shared" si="261"/>
        <v>132244</v>
      </c>
      <c r="CN132" s="71">
        <f t="shared" si="261"/>
        <v>132244</v>
      </c>
      <c r="CO132" s="71">
        <f t="shared" si="261"/>
        <v>132244</v>
      </c>
      <c r="CP132" s="71">
        <f t="shared" si="261"/>
        <v>132244</v>
      </c>
      <c r="CQ132" s="71">
        <f t="shared" si="261"/>
        <v>132244</v>
      </c>
      <c r="CR132" s="71">
        <f t="shared" si="261"/>
        <v>132244</v>
      </c>
    </row>
    <row r="133" spans="1:96" x14ac:dyDescent="0.2">
      <c r="A133" s="6" t="s">
        <v>175</v>
      </c>
      <c r="B133" s="6"/>
      <c r="C133" s="37"/>
      <c r="D133" s="37"/>
      <c r="E133" s="37"/>
      <c r="F133" s="2">
        <v>3</v>
      </c>
      <c r="G133">
        <v>0</v>
      </c>
      <c r="H133" s="6">
        <v>107</v>
      </c>
      <c r="I133" s="2" t="s">
        <v>284</v>
      </c>
      <c r="J133" s="57"/>
      <c r="K133" s="58">
        <v>2250.4899999999998</v>
      </c>
      <c r="L133" s="59"/>
      <c r="M133" s="60">
        <v>355</v>
      </c>
      <c r="N133" s="61">
        <f t="shared" si="160"/>
        <v>106.5</v>
      </c>
      <c r="O133" s="61">
        <f t="shared" si="161"/>
        <v>1350.29</v>
      </c>
      <c r="P133" s="61">
        <f t="shared" si="162"/>
        <v>0</v>
      </c>
      <c r="Q133" s="61">
        <f t="shared" si="163"/>
        <v>0</v>
      </c>
      <c r="R133" s="62">
        <f t="shared" si="164"/>
        <v>0.16</v>
      </c>
      <c r="S133" s="62">
        <f t="shared" si="148"/>
        <v>0</v>
      </c>
      <c r="T133" s="61">
        <f t="shared" si="149"/>
        <v>0</v>
      </c>
      <c r="U133" s="61">
        <f t="shared" si="165"/>
        <v>0</v>
      </c>
      <c r="V133" s="60">
        <v>100</v>
      </c>
      <c r="W133" s="61">
        <f t="shared" si="166"/>
        <v>25</v>
      </c>
      <c r="X133" s="24">
        <f t="shared" si="167"/>
        <v>106.5</v>
      </c>
      <c r="Y133" s="11">
        <f t="shared" si="168"/>
        <v>2381.9899999999998</v>
      </c>
      <c r="Z133" s="58">
        <v>4047810107.6700001</v>
      </c>
      <c r="AA133" s="60">
        <v>14258</v>
      </c>
      <c r="AB133" s="24">
        <f t="shared" si="150"/>
        <v>283897.46999999997</v>
      </c>
      <c r="AC133" s="10">
        <f t="shared" si="151"/>
        <v>1.10676</v>
      </c>
      <c r="AD133" s="60">
        <v>138514</v>
      </c>
      <c r="AE133" s="10">
        <f t="shared" si="152"/>
        <v>1.0041979999999999</v>
      </c>
      <c r="AF133" s="10">
        <f t="shared" si="197"/>
        <v>-7.5991000000000003E-2</v>
      </c>
      <c r="AG133" s="63">
        <f t="shared" si="153"/>
        <v>0.01</v>
      </c>
      <c r="AH133" s="64">
        <f t="shared" si="154"/>
        <v>0</v>
      </c>
      <c r="AI133" s="65">
        <f t="shared" si="169"/>
        <v>0.01</v>
      </c>
      <c r="AJ133" s="60">
        <v>1029</v>
      </c>
      <c r="AK133">
        <v>6</v>
      </c>
      <c r="AL133" s="23">
        <f t="shared" si="170"/>
        <v>617400</v>
      </c>
      <c r="AM133" s="60">
        <v>0</v>
      </c>
      <c r="AN133">
        <v>0</v>
      </c>
      <c r="AO133" s="23">
        <f t="shared" si="171"/>
        <v>0</v>
      </c>
      <c r="AP133" s="23">
        <f t="shared" si="155"/>
        <v>274524</v>
      </c>
      <c r="AQ133" s="23">
        <f t="shared" si="172"/>
        <v>891924</v>
      </c>
      <c r="AR133" s="66">
        <v>1509226</v>
      </c>
      <c r="AS133" s="66">
        <f t="shared" si="198"/>
        <v>891924</v>
      </c>
      <c r="AT133" s="60">
        <v>1015498</v>
      </c>
      <c r="AU133" s="23">
        <f t="shared" si="199"/>
        <v>123574</v>
      </c>
      <c r="AV133" s="67" t="str">
        <f t="shared" si="202"/>
        <v>No</v>
      </c>
      <c r="AW133" s="66">
        <f t="shared" si="173"/>
        <v>0</v>
      </c>
      <c r="AX133" s="68">
        <f t="shared" si="174"/>
        <v>1015498</v>
      </c>
      <c r="AY133" s="69">
        <f t="shared" si="200"/>
        <v>1015498</v>
      </c>
      <c r="AZ133" s="70">
        <f t="shared" si="175"/>
        <v>0</v>
      </c>
      <c r="BA133" s="70"/>
      <c r="BB133" s="70">
        <f t="shared" si="176"/>
        <v>12198.425565099156</v>
      </c>
      <c r="BC133" s="23"/>
      <c r="BE133" s="71">
        <f t="shared" si="177"/>
        <v>-123574</v>
      </c>
      <c r="BF133" s="71">
        <f t="shared" si="178"/>
        <v>-123574</v>
      </c>
      <c r="BG133" s="71">
        <f t="shared" si="239"/>
        <v>-123574</v>
      </c>
      <c r="BH133" s="71">
        <f t="shared" si="240"/>
        <v>-105915.27540000004</v>
      </c>
      <c r="BI133" s="71">
        <f t="shared" si="241"/>
        <v>-88259.198990820092</v>
      </c>
      <c r="BJ133" s="71">
        <f t="shared" si="242"/>
        <v>-70607.35919265612</v>
      </c>
      <c r="BK133" s="71">
        <f t="shared" si="235"/>
        <v>-52955.519394492032</v>
      </c>
      <c r="BL133" s="71">
        <f t="shared" si="235"/>
        <v>-35305.444780307822</v>
      </c>
      <c r="BM133" s="71">
        <f t="shared" si="235"/>
        <v>-17652.722390153911</v>
      </c>
      <c r="BN133" s="71"/>
      <c r="BP133" s="71">
        <f t="shared" si="183"/>
        <v>0</v>
      </c>
      <c r="BQ133" s="71">
        <f t="shared" si="243"/>
        <v>0</v>
      </c>
      <c r="BR133" s="71">
        <f t="shared" si="244"/>
        <v>-17658.724600000001</v>
      </c>
      <c r="BS133" s="71">
        <f t="shared" si="245"/>
        <v>-17656.076409180005</v>
      </c>
      <c r="BT133" s="71">
        <f t="shared" si="246"/>
        <v>-17651.839798164019</v>
      </c>
      <c r="BU133" s="71">
        <f t="shared" si="247"/>
        <v>-17651.83979816403</v>
      </c>
      <c r="BV133" s="71">
        <f t="shared" si="236"/>
        <v>-17650.074614184192</v>
      </c>
      <c r="BW133" s="71">
        <f t="shared" si="236"/>
        <v>-17652.722390153911</v>
      </c>
      <c r="BX133" s="71">
        <f t="shared" si="236"/>
        <v>-17652.722390153911</v>
      </c>
      <c r="BZ133" s="71">
        <f t="shared" si="189"/>
        <v>1015498</v>
      </c>
      <c r="CA133" s="71">
        <f t="shared" si="248"/>
        <v>1015498</v>
      </c>
      <c r="CB133" s="71">
        <f t="shared" si="249"/>
        <v>997839.27540000004</v>
      </c>
      <c r="CC133" s="71">
        <f t="shared" si="250"/>
        <v>980183.19899082009</v>
      </c>
      <c r="CD133" s="71">
        <f t="shared" si="251"/>
        <v>962531.35919265612</v>
      </c>
      <c r="CE133" s="71">
        <f t="shared" si="252"/>
        <v>944879.51939449203</v>
      </c>
      <c r="CF133" s="71">
        <f t="shared" si="237"/>
        <v>927229.44478030782</v>
      </c>
      <c r="CG133" s="71">
        <f t="shared" si="237"/>
        <v>909576.72239015391</v>
      </c>
      <c r="CH133" s="71">
        <f t="shared" si="237"/>
        <v>891924</v>
      </c>
      <c r="CI133" s="71"/>
      <c r="CJ133" s="71">
        <f t="shared" si="195"/>
        <v>1015498</v>
      </c>
      <c r="CK133" s="71">
        <f t="shared" ref="CK133:CR133" si="262">IF(OR($C133=1,$B133=1),MAX(CA133,CJ133,$AR133),CA133)</f>
        <v>1015498</v>
      </c>
      <c r="CL133" s="71">
        <f t="shared" si="262"/>
        <v>997839.27540000004</v>
      </c>
      <c r="CM133" s="71">
        <f t="shared" si="262"/>
        <v>980183.19899082009</v>
      </c>
      <c r="CN133" s="71">
        <f t="shared" si="262"/>
        <v>962531.35919265612</v>
      </c>
      <c r="CO133" s="71">
        <f t="shared" si="262"/>
        <v>944879.51939449203</v>
      </c>
      <c r="CP133" s="71">
        <f t="shared" si="262"/>
        <v>927229.44478030782</v>
      </c>
      <c r="CQ133" s="71">
        <f t="shared" si="262"/>
        <v>909576.72239015391</v>
      </c>
      <c r="CR133" s="71">
        <f t="shared" si="262"/>
        <v>891924</v>
      </c>
    </row>
    <row r="134" spans="1:96" x14ac:dyDescent="0.2">
      <c r="A134" s="6" t="s">
        <v>169</v>
      </c>
      <c r="B134" s="6"/>
      <c r="C134" s="37"/>
      <c r="D134" s="37"/>
      <c r="E134" s="37"/>
      <c r="F134" s="2">
        <v>3</v>
      </c>
      <c r="G134">
        <v>0</v>
      </c>
      <c r="H134" s="6">
        <v>108</v>
      </c>
      <c r="I134" s="2" t="s">
        <v>285</v>
      </c>
      <c r="J134" s="57"/>
      <c r="K134" s="58">
        <v>1688</v>
      </c>
      <c r="L134" s="59"/>
      <c r="M134" s="60">
        <v>308</v>
      </c>
      <c r="N134" s="61">
        <f t="shared" si="160"/>
        <v>92.4</v>
      </c>
      <c r="O134" s="61">
        <f t="shared" si="161"/>
        <v>1012.8</v>
      </c>
      <c r="P134" s="61">
        <f t="shared" si="162"/>
        <v>0</v>
      </c>
      <c r="Q134" s="61">
        <f t="shared" si="163"/>
        <v>0</v>
      </c>
      <c r="R134" s="62">
        <f t="shared" si="164"/>
        <v>0.18</v>
      </c>
      <c r="S134" s="62">
        <f t="shared" si="148"/>
        <v>0</v>
      </c>
      <c r="T134" s="61">
        <f t="shared" si="149"/>
        <v>0</v>
      </c>
      <c r="U134" s="61">
        <f t="shared" si="165"/>
        <v>0</v>
      </c>
      <c r="V134" s="60">
        <v>29</v>
      </c>
      <c r="W134" s="61">
        <f t="shared" si="166"/>
        <v>7.25</v>
      </c>
      <c r="X134" s="24">
        <f t="shared" si="167"/>
        <v>92.4</v>
      </c>
      <c r="Y134" s="11">
        <f t="shared" si="168"/>
        <v>1787.65</v>
      </c>
      <c r="Z134" s="58">
        <v>2971461688.6700001</v>
      </c>
      <c r="AA134" s="60">
        <v>12941</v>
      </c>
      <c r="AB134" s="24">
        <f t="shared" si="150"/>
        <v>229616.08</v>
      </c>
      <c r="AC134" s="10">
        <f t="shared" si="151"/>
        <v>0.89514700000000003</v>
      </c>
      <c r="AD134" s="60">
        <v>123000</v>
      </c>
      <c r="AE134" s="10">
        <f t="shared" si="152"/>
        <v>0.89172499999999999</v>
      </c>
      <c r="AF134" s="10">
        <f t="shared" si="197"/>
        <v>0.10588</v>
      </c>
      <c r="AG134" s="63">
        <f t="shared" si="153"/>
        <v>0.10588</v>
      </c>
      <c r="AH134" s="64">
        <f t="shared" si="154"/>
        <v>0</v>
      </c>
      <c r="AI134" s="65">
        <f t="shared" si="169"/>
        <v>0.10588</v>
      </c>
      <c r="AJ134" s="60">
        <v>0</v>
      </c>
      <c r="AK134">
        <v>0</v>
      </c>
      <c r="AL134" s="23">
        <f t="shared" si="170"/>
        <v>0</v>
      </c>
      <c r="AM134" s="60">
        <v>0</v>
      </c>
      <c r="AN134">
        <v>0</v>
      </c>
      <c r="AO134" s="23">
        <f t="shared" si="171"/>
        <v>0</v>
      </c>
      <c r="AP134" s="23">
        <f t="shared" si="155"/>
        <v>2181410</v>
      </c>
      <c r="AQ134" s="23">
        <f t="shared" si="172"/>
        <v>2181410</v>
      </c>
      <c r="AR134" s="66">
        <v>4528763</v>
      </c>
      <c r="AS134" s="66">
        <f t="shared" si="198"/>
        <v>2181410</v>
      </c>
      <c r="AT134" s="60">
        <v>3677011</v>
      </c>
      <c r="AU134" s="23">
        <f t="shared" si="199"/>
        <v>1495601</v>
      </c>
      <c r="AV134" s="67" t="str">
        <f t="shared" si="202"/>
        <v>No</v>
      </c>
      <c r="AW134" s="66">
        <f t="shared" si="173"/>
        <v>0</v>
      </c>
      <c r="AX134" s="68">
        <f t="shared" si="174"/>
        <v>3677011</v>
      </c>
      <c r="AY134" s="69">
        <f t="shared" si="200"/>
        <v>3677011</v>
      </c>
      <c r="AZ134" s="70">
        <f t="shared" si="175"/>
        <v>0</v>
      </c>
      <c r="BA134" s="70"/>
      <c r="BB134" s="70">
        <f t="shared" si="176"/>
        <v>12205.371001184834</v>
      </c>
      <c r="BC134" s="23"/>
      <c r="BE134" s="71">
        <f t="shared" si="177"/>
        <v>-1495601</v>
      </c>
      <c r="BF134" s="71">
        <f t="shared" si="178"/>
        <v>-1495601</v>
      </c>
      <c r="BG134" s="71">
        <f t="shared" si="239"/>
        <v>-1495601</v>
      </c>
      <c r="BH134" s="71">
        <f t="shared" si="240"/>
        <v>-1281879.6170999999</v>
      </c>
      <c r="BI134" s="71">
        <f t="shared" si="241"/>
        <v>-1068190.2849294301</v>
      </c>
      <c r="BJ134" s="71">
        <f t="shared" si="242"/>
        <v>-854552.22794354428</v>
      </c>
      <c r="BK134" s="71">
        <f t="shared" si="235"/>
        <v>-640914.17095765844</v>
      </c>
      <c r="BL134" s="71">
        <f t="shared" si="235"/>
        <v>-427297.47777747083</v>
      </c>
      <c r="BM134" s="71">
        <f t="shared" si="235"/>
        <v>-213648.73888873542</v>
      </c>
      <c r="BN134" s="71"/>
      <c r="BP134" s="71">
        <f t="shared" si="183"/>
        <v>0</v>
      </c>
      <c r="BQ134" s="71">
        <f t="shared" si="243"/>
        <v>0</v>
      </c>
      <c r="BR134" s="71">
        <f t="shared" si="244"/>
        <v>-213721.3829</v>
      </c>
      <c r="BS134" s="71">
        <f t="shared" si="245"/>
        <v>-213689.33217056998</v>
      </c>
      <c r="BT134" s="71">
        <f t="shared" si="246"/>
        <v>-213638.05698588604</v>
      </c>
      <c r="BU134" s="71">
        <f t="shared" si="247"/>
        <v>-213638.05698588607</v>
      </c>
      <c r="BV134" s="71">
        <f t="shared" si="236"/>
        <v>-213616.69318018755</v>
      </c>
      <c r="BW134" s="71">
        <f t="shared" si="236"/>
        <v>-213648.73888873542</v>
      </c>
      <c r="BX134" s="71">
        <f t="shared" si="236"/>
        <v>-213648.73888873542</v>
      </c>
      <c r="BZ134" s="71">
        <f t="shared" si="189"/>
        <v>3677011</v>
      </c>
      <c r="CA134" s="71">
        <f t="shared" si="248"/>
        <v>3677011</v>
      </c>
      <c r="CB134" s="71">
        <f t="shared" si="249"/>
        <v>3463289.6170999999</v>
      </c>
      <c r="CC134" s="71">
        <f t="shared" si="250"/>
        <v>3249600.2849294301</v>
      </c>
      <c r="CD134" s="71">
        <f t="shared" si="251"/>
        <v>3035962.2279435443</v>
      </c>
      <c r="CE134" s="71">
        <f t="shared" si="252"/>
        <v>2822324.1709576584</v>
      </c>
      <c r="CF134" s="71">
        <f t="shared" si="237"/>
        <v>2608707.4777774708</v>
      </c>
      <c r="CG134" s="71">
        <f t="shared" si="237"/>
        <v>2395058.7388887354</v>
      </c>
      <c r="CH134" s="71">
        <f t="shared" si="237"/>
        <v>2181410</v>
      </c>
      <c r="CI134" s="71"/>
      <c r="CJ134" s="71">
        <f t="shared" si="195"/>
        <v>3677011</v>
      </c>
      <c r="CK134" s="71">
        <f t="shared" ref="CK134:CR134" si="263">IF(OR($C134=1,$B134=1),MAX(CA134,CJ134,$AR134),CA134)</f>
        <v>3677011</v>
      </c>
      <c r="CL134" s="71">
        <f t="shared" si="263"/>
        <v>3463289.6170999999</v>
      </c>
      <c r="CM134" s="71">
        <f t="shared" si="263"/>
        <v>3249600.2849294301</v>
      </c>
      <c r="CN134" s="71">
        <f t="shared" si="263"/>
        <v>3035962.2279435443</v>
      </c>
      <c r="CO134" s="71">
        <f t="shared" si="263"/>
        <v>2822324.1709576584</v>
      </c>
      <c r="CP134" s="71">
        <f t="shared" si="263"/>
        <v>2608707.4777774708</v>
      </c>
      <c r="CQ134" s="71">
        <f t="shared" si="263"/>
        <v>2395058.7388887354</v>
      </c>
      <c r="CR134" s="71">
        <f t="shared" si="263"/>
        <v>2181410</v>
      </c>
    </row>
    <row r="135" spans="1:96" x14ac:dyDescent="0.2">
      <c r="A135" s="6" t="s">
        <v>184</v>
      </c>
      <c r="B135" s="6"/>
      <c r="C135" s="75">
        <v>1</v>
      </c>
      <c r="D135" s="75">
        <v>1</v>
      </c>
      <c r="E135" s="37"/>
      <c r="F135" s="2">
        <v>9</v>
      </c>
      <c r="G135">
        <v>32</v>
      </c>
      <c r="H135" s="6">
        <v>109</v>
      </c>
      <c r="I135" s="2" t="s">
        <v>286</v>
      </c>
      <c r="J135" s="57"/>
      <c r="K135" s="58">
        <v>1843.3</v>
      </c>
      <c r="L135" s="73"/>
      <c r="M135" s="60">
        <v>1017</v>
      </c>
      <c r="N135" s="61">
        <f t="shared" si="160"/>
        <v>305.10000000000002</v>
      </c>
      <c r="O135" s="61">
        <f t="shared" si="161"/>
        <v>1105.98</v>
      </c>
      <c r="P135" s="61">
        <f t="shared" si="162"/>
        <v>0</v>
      </c>
      <c r="Q135" s="61">
        <f t="shared" si="163"/>
        <v>0</v>
      </c>
      <c r="R135" s="62">
        <f t="shared" si="164"/>
        <v>0.55000000000000004</v>
      </c>
      <c r="S135" s="62">
        <f t="shared" si="148"/>
        <v>0</v>
      </c>
      <c r="T135" s="61">
        <f t="shared" si="149"/>
        <v>0</v>
      </c>
      <c r="U135" s="61">
        <f t="shared" si="165"/>
        <v>0</v>
      </c>
      <c r="V135" s="60">
        <v>20</v>
      </c>
      <c r="W135" s="61">
        <f t="shared" si="166"/>
        <v>5</v>
      </c>
      <c r="X135" s="24">
        <f t="shared" si="167"/>
        <v>305.10000000000002</v>
      </c>
      <c r="Y135" s="11">
        <f t="shared" si="168"/>
        <v>2153.4</v>
      </c>
      <c r="Z135" s="58">
        <v>2046429503.6700001</v>
      </c>
      <c r="AA135" s="60">
        <v>15143</v>
      </c>
      <c r="AB135" s="24">
        <f t="shared" si="150"/>
        <v>135140.29999999999</v>
      </c>
      <c r="AC135" s="10">
        <f t="shared" si="151"/>
        <v>0.52683800000000003</v>
      </c>
      <c r="AD135" s="60">
        <v>68651</v>
      </c>
      <c r="AE135" s="10">
        <f t="shared" si="152"/>
        <v>0.49770599999999998</v>
      </c>
      <c r="AF135" s="10">
        <f t="shared" si="197"/>
        <v>0.481902</v>
      </c>
      <c r="AG135" s="63">
        <f t="shared" si="153"/>
        <v>0.481902</v>
      </c>
      <c r="AH135" s="64">
        <f t="shared" si="154"/>
        <v>0</v>
      </c>
      <c r="AI135" s="65">
        <f t="shared" si="169"/>
        <v>0.481902</v>
      </c>
      <c r="AJ135" s="60">
        <v>0</v>
      </c>
      <c r="AK135">
        <v>0</v>
      </c>
      <c r="AL135" s="23">
        <f t="shared" si="170"/>
        <v>0</v>
      </c>
      <c r="AM135" s="60">
        <v>0</v>
      </c>
      <c r="AN135">
        <v>0</v>
      </c>
      <c r="AO135" s="23">
        <f t="shared" si="171"/>
        <v>0</v>
      </c>
      <c r="AP135" s="23">
        <f t="shared" si="155"/>
        <v>11959813</v>
      </c>
      <c r="AQ135" s="23">
        <f t="shared" si="172"/>
        <v>11959813</v>
      </c>
      <c r="AR135" s="66">
        <v>15364444</v>
      </c>
      <c r="AS135" s="66">
        <f t="shared" si="198"/>
        <v>15364444</v>
      </c>
      <c r="AT135" s="60">
        <v>15364444</v>
      </c>
      <c r="AU135" s="23">
        <f t="shared" si="199"/>
        <v>3404631</v>
      </c>
      <c r="AV135" s="67" t="str">
        <f t="shared" si="202"/>
        <v>No</v>
      </c>
      <c r="AW135" s="66">
        <f t="shared" si="173"/>
        <v>0</v>
      </c>
      <c r="AX135" s="68">
        <f t="shared" si="174"/>
        <v>15364444</v>
      </c>
      <c r="AY135" s="69">
        <f t="shared" si="200"/>
        <v>15364444</v>
      </c>
      <c r="AZ135" s="70">
        <f t="shared" si="175"/>
        <v>0</v>
      </c>
      <c r="BA135" s="70"/>
      <c r="BB135" s="70">
        <f t="shared" si="176"/>
        <v>13463.861010144848</v>
      </c>
      <c r="BC135" s="23"/>
      <c r="BE135" s="71">
        <f t="shared" si="177"/>
        <v>-3404631</v>
      </c>
      <c r="BF135" s="71">
        <f t="shared" si="178"/>
        <v>-3404631</v>
      </c>
      <c r="BG135" s="71">
        <f t="shared" si="239"/>
        <v>-3404631</v>
      </c>
      <c r="BH135" s="71">
        <f t="shared" si="240"/>
        <v>-3404631</v>
      </c>
      <c r="BI135" s="71">
        <f t="shared" si="241"/>
        <v>-3404631</v>
      </c>
      <c r="BJ135" s="71">
        <f t="shared" si="242"/>
        <v>-3404631</v>
      </c>
      <c r="BK135" s="71">
        <f t="shared" si="235"/>
        <v>-3404631</v>
      </c>
      <c r="BL135" s="71">
        <f t="shared" si="235"/>
        <v>-3404631</v>
      </c>
      <c r="BM135" s="71">
        <f t="shared" si="235"/>
        <v>-3404631</v>
      </c>
      <c r="BN135" s="71"/>
      <c r="BP135" s="71">
        <f t="shared" si="183"/>
        <v>0</v>
      </c>
      <c r="BQ135" s="71">
        <f t="shared" si="243"/>
        <v>0</v>
      </c>
      <c r="BR135" s="71">
        <f t="shared" si="244"/>
        <v>-486521.76990000001</v>
      </c>
      <c r="BS135" s="71">
        <f t="shared" si="245"/>
        <v>-567551.98769999994</v>
      </c>
      <c r="BT135" s="71">
        <f t="shared" si="246"/>
        <v>-680926.20000000007</v>
      </c>
      <c r="BU135" s="71">
        <f t="shared" si="247"/>
        <v>-851157.75</v>
      </c>
      <c r="BV135" s="71">
        <f t="shared" si="236"/>
        <v>-1134763.5123000001</v>
      </c>
      <c r="BW135" s="71">
        <f t="shared" si="236"/>
        <v>-1702315.5</v>
      </c>
      <c r="BX135" s="71">
        <f t="shared" si="236"/>
        <v>-3404631</v>
      </c>
      <c r="BZ135" s="71">
        <f t="shared" si="189"/>
        <v>15364444</v>
      </c>
      <c r="CA135" s="71">
        <f t="shared" si="248"/>
        <v>15364444</v>
      </c>
      <c r="CB135" s="71">
        <f t="shared" si="249"/>
        <v>14877922.2301</v>
      </c>
      <c r="CC135" s="71">
        <f t="shared" si="250"/>
        <v>14796892.0123</v>
      </c>
      <c r="CD135" s="71">
        <f t="shared" si="251"/>
        <v>14683517.800000001</v>
      </c>
      <c r="CE135" s="71">
        <f t="shared" si="252"/>
        <v>14513286.25</v>
      </c>
      <c r="CF135" s="71">
        <f t="shared" si="237"/>
        <v>14229680.4877</v>
      </c>
      <c r="CG135" s="71">
        <f t="shared" si="237"/>
        <v>13662128.5</v>
      </c>
      <c r="CH135" s="71">
        <f t="shared" si="237"/>
        <v>11959813</v>
      </c>
      <c r="CI135" s="71"/>
      <c r="CJ135" s="71">
        <f t="shared" si="195"/>
        <v>15364444</v>
      </c>
      <c r="CK135" s="71">
        <f t="shared" ref="CK135:CR135" si="264">IF(OR($C135=1,$B135=1),MAX(CA135,CJ135,$AR135),CA135)</f>
        <v>15364444</v>
      </c>
      <c r="CL135" s="71">
        <f t="shared" si="264"/>
        <v>15364444</v>
      </c>
      <c r="CM135" s="71">
        <f t="shared" si="264"/>
        <v>15364444</v>
      </c>
      <c r="CN135" s="71">
        <f t="shared" si="264"/>
        <v>15364444</v>
      </c>
      <c r="CO135" s="71">
        <f t="shared" si="264"/>
        <v>15364444</v>
      </c>
      <c r="CP135" s="71">
        <f t="shared" si="264"/>
        <v>15364444</v>
      </c>
      <c r="CQ135" s="71">
        <f t="shared" si="264"/>
        <v>15364444</v>
      </c>
      <c r="CR135" s="71">
        <f t="shared" si="264"/>
        <v>15364444</v>
      </c>
    </row>
    <row r="136" spans="1:96" x14ac:dyDescent="0.2">
      <c r="A136" s="6" t="s">
        <v>197</v>
      </c>
      <c r="B136" s="6"/>
      <c r="C136" s="37"/>
      <c r="D136" s="37"/>
      <c r="E136" s="37"/>
      <c r="F136" s="2">
        <v>8</v>
      </c>
      <c r="G136">
        <v>38</v>
      </c>
      <c r="H136" s="6">
        <v>110</v>
      </c>
      <c r="I136" s="2" t="s">
        <v>287</v>
      </c>
      <c r="J136" s="57"/>
      <c r="K136" s="58">
        <v>2233.9</v>
      </c>
      <c r="L136" s="73"/>
      <c r="M136" s="60">
        <v>916</v>
      </c>
      <c r="N136" s="61">
        <f t="shared" si="160"/>
        <v>274.8</v>
      </c>
      <c r="O136" s="61">
        <f t="shared" si="161"/>
        <v>1340.34</v>
      </c>
      <c r="P136" s="61">
        <f t="shared" si="162"/>
        <v>0</v>
      </c>
      <c r="Q136" s="61">
        <f t="shared" si="163"/>
        <v>0</v>
      </c>
      <c r="R136" s="62">
        <f t="shared" si="164"/>
        <v>0.41</v>
      </c>
      <c r="S136" s="62">
        <f t="shared" si="148"/>
        <v>0</v>
      </c>
      <c r="T136" s="61">
        <f t="shared" si="149"/>
        <v>0</v>
      </c>
      <c r="U136" s="61">
        <f t="shared" si="165"/>
        <v>0</v>
      </c>
      <c r="V136" s="60">
        <v>161</v>
      </c>
      <c r="W136" s="61">
        <f t="shared" si="166"/>
        <v>40.25</v>
      </c>
      <c r="X136" s="24">
        <f t="shared" si="167"/>
        <v>274.8</v>
      </c>
      <c r="Y136" s="11">
        <f t="shared" si="168"/>
        <v>2548.9500000000003</v>
      </c>
      <c r="Z136" s="58">
        <v>2528139217.3299999</v>
      </c>
      <c r="AA136" s="60">
        <v>17479</v>
      </c>
      <c r="AB136" s="24">
        <f t="shared" si="150"/>
        <v>144638.66</v>
      </c>
      <c r="AC136" s="10">
        <f t="shared" si="151"/>
        <v>0.56386700000000001</v>
      </c>
      <c r="AD136" s="60">
        <v>78900</v>
      </c>
      <c r="AE136" s="10">
        <f t="shared" si="152"/>
        <v>0.57200899999999999</v>
      </c>
      <c r="AF136" s="10">
        <f t="shared" si="197"/>
        <v>0.43369000000000002</v>
      </c>
      <c r="AG136" s="63">
        <f t="shared" si="153"/>
        <v>0.43369000000000002</v>
      </c>
      <c r="AH136" s="64">
        <f t="shared" si="154"/>
        <v>0</v>
      </c>
      <c r="AI136" s="65">
        <f t="shared" si="169"/>
        <v>0.43369000000000002</v>
      </c>
      <c r="AJ136" s="60">
        <v>0</v>
      </c>
      <c r="AK136">
        <v>0</v>
      </c>
      <c r="AL136" s="23">
        <f t="shared" si="170"/>
        <v>0</v>
      </c>
      <c r="AM136" s="60">
        <v>0</v>
      </c>
      <c r="AN136">
        <v>0</v>
      </c>
      <c r="AO136" s="23">
        <f t="shared" si="171"/>
        <v>0</v>
      </c>
      <c r="AP136" s="23">
        <f t="shared" si="155"/>
        <v>12740359</v>
      </c>
      <c r="AQ136" s="23">
        <f t="shared" si="172"/>
        <v>12740359</v>
      </c>
      <c r="AR136" s="66">
        <v>10272197</v>
      </c>
      <c r="AS136" s="66">
        <f t="shared" si="198"/>
        <v>12740359</v>
      </c>
      <c r="AT136" s="60">
        <v>12181371</v>
      </c>
      <c r="AU136" s="23">
        <f t="shared" si="199"/>
        <v>558988</v>
      </c>
      <c r="AV136" s="67" t="str">
        <f t="shared" si="202"/>
        <v>Yes</v>
      </c>
      <c r="AW136" s="66">
        <f t="shared" si="173"/>
        <v>558988</v>
      </c>
      <c r="AX136" s="68">
        <f t="shared" si="174"/>
        <v>12740359</v>
      </c>
      <c r="AY136" s="69">
        <f t="shared" si="200"/>
        <v>12740359</v>
      </c>
      <c r="AZ136" s="70">
        <f t="shared" si="175"/>
        <v>558988</v>
      </c>
      <c r="BA136" s="70"/>
      <c r="BB136" s="70">
        <f t="shared" si="176"/>
        <v>13150.386655624694</v>
      </c>
      <c r="BC136" s="23"/>
      <c r="BE136" s="71">
        <f t="shared" si="177"/>
        <v>558988</v>
      </c>
      <c r="BF136" s="71">
        <f t="shared" si="178"/>
        <v>0</v>
      </c>
      <c r="BG136" s="71">
        <f t="shared" si="239"/>
        <v>0</v>
      </c>
      <c r="BH136" s="71">
        <f t="shared" si="240"/>
        <v>0</v>
      </c>
      <c r="BI136" s="71">
        <f t="shared" si="241"/>
        <v>0</v>
      </c>
      <c r="BJ136" s="71">
        <f t="shared" si="242"/>
        <v>0</v>
      </c>
      <c r="BK136" s="71">
        <f t="shared" si="235"/>
        <v>0</v>
      </c>
      <c r="BL136" s="71">
        <f t="shared" si="235"/>
        <v>0</v>
      </c>
      <c r="BM136" s="71">
        <f t="shared" si="235"/>
        <v>0</v>
      </c>
      <c r="BN136" s="71"/>
      <c r="BP136" s="71">
        <f t="shared" si="183"/>
        <v>558988</v>
      </c>
      <c r="BQ136" s="71">
        <f t="shared" si="243"/>
        <v>0</v>
      </c>
      <c r="BR136" s="71">
        <f t="shared" si="244"/>
        <v>0</v>
      </c>
      <c r="BS136" s="71">
        <f t="shared" si="245"/>
        <v>0</v>
      </c>
      <c r="BT136" s="71">
        <f t="shared" si="246"/>
        <v>0</v>
      </c>
      <c r="BU136" s="71">
        <f t="shared" si="247"/>
        <v>0</v>
      </c>
      <c r="BV136" s="71">
        <f t="shared" si="236"/>
        <v>0</v>
      </c>
      <c r="BW136" s="71">
        <f t="shared" si="236"/>
        <v>0</v>
      </c>
      <c r="BX136" s="71">
        <f t="shared" si="236"/>
        <v>0</v>
      </c>
      <c r="BZ136" s="71">
        <f t="shared" si="189"/>
        <v>12740359</v>
      </c>
      <c r="CA136" s="71">
        <f t="shared" si="248"/>
        <v>12740359</v>
      </c>
      <c r="CB136" s="71">
        <f t="shared" si="249"/>
        <v>12740359</v>
      </c>
      <c r="CC136" s="71">
        <f t="shared" si="250"/>
        <v>12740359</v>
      </c>
      <c r="CD136" s="71">
        <f t="shared" si="251"/>
        <v>12740359</v>
      </c>
      <c r="CE136" s="71">
        <f t="shared" si="252"/>
        <v>12740359</v>
      </c>
      <c r="CF136" s="71">
        <f t="shared" si="237"/>
        <v>12740359</v>
      </c>
      <c r="CG136" s="71">
        <f t="shared" si="237"/>
        <v>12740359</v>
      </c>
      <c r="CH136" s="71">
        <f t="shared" si="237"/>
        <v>12740359</v>
      </c>
      <c r="CI136" s="71"/>
      <c r="CJ136" s="71">
        <f t="shared" si="195"/>
        <v>12740359</v>
      </c>
      <c r="CK136" s="71">
        <f t="shared" ref="CK136:CR136" si="265">IF(OR($C136=1,$B136=1),MAX(CA136,CJ136,$AR136),CA136)</f>
        <v>12740359</v>
      </c>
      <c r="CL136" s="71">
        <f t="shared" si="265"/>
        <v>12740359</v>
      </c>
      <c r="CM136" s="71">
        <f t="shared" si="265"/>
        <v>12740359</v>
      </c>
      <c r="CN136" s="71">
        <f t="shared" si="265"/>
        <v>12740359</v>
      </c>
      <c r="CO136" s="71">
        <f t="shared" si="265"/>
        <v>12740359</v>
      </c>
      <c r="CP136" s="71">
        <f t="shared" si="265"/>
        <v>12740359</v>
      </c>
      <c r="CQ136" s="71">
        <f t="shared" si="265"/>
        <v>12740359</v>
      </c>
      <c r="CR136" s="71">
        <f t="shared" si="265"/>
        <v>12740359</v>
      </c>
    </row>
    <row r="137" spans="1:96" x14ac:dyDescent="0.2">
      <c r="A137" s="6" t="s">
        <v>197</v>
      </c>
      <c r="B137" s="6"/>
      <c r="C137" s="37"/>
      <c r="D137" s="37"/>
      <c r="E137" s="37"/>
      <c r="F137" s="2">
        <v>8</v>
      </c>
      <c r="G137">
        <v>18</v>
      </c>
      <c r="H137" s="6">
        <v>111</v>
      </c>
      <c r="I137" s="2" t="s">
        <v>288</v>
      </c>
      <c r="J137" s="57"/>
      <c r="K137" s="58">
        <v>1355.7</v>
      </c>
      <c r="L137" s="73"/>
      <c r="M137" s="60">
        <v>683</v>
      </c>
      <c r="N137" s="61">
        <f t="shared" si="160"/>
        <v>204.9</v>
      </c>
      <c r="O137" s="61">
        <f t="shared" si="161"/>
        <v>813.42</v>
      </c>
      <c r="P137" s="61">
        <f t="shared" si="162"/>
        <v>0</v>
      </c>
      <c r="Q137" s="61">
        <f t="shared" si="163"/>
        <v>0</v>
      </c>
      <c r="R137" s="62">
        <f t="shared" si="164"/>
        <v>0.5</v>
      </c>
      <c r="S137" s="62">
        <f t="shared" si="148"/>
        <v>0</v>
      </c>
      <c r="T137" s="61">
        <f t="shared" si="149"/>
        <v>0</v>
      </c>
      <c r="U137" s="61">
        <f t="shared" si="165"/>
        <v>0</v>
      </c>
      <c r="V137" s="60">
        <v>52</v>
      </c>
      <c r="W137" s="61">
        <f t="shared" si="166"/>
        <v>13</v>
      </c>
      <c r="X137" s="24">
        <f t="shared" si="167"/>
        <v>204.9</v>
      </c>
      <c r="Y137" s="11">
        <f t="shared" si="168"/>
        <v>1573.6000000000001</v>
      </c>
      <c r="Z137" s="58">
        <v>1397791305</v>
      </c>
      <c r="AA137" s="60">
        <v>11711</v>
      </c>
      <c r="AB137" s="24">
        <f t="shared" si="150"/>
        <v>119357.13</v>
      </c>
      <c r="AC137" s="10">
        <f t="shared" si="151"/>
        <v>0.465308</v>
      </c>
      <c r="AD137" s="60">
        <v>94600</v>
      </c>
      <c r="AE137" s="10">
        <f t="shared" si="152"/>
        <v>0.68583099999999997</v>
      </c>
      <c r="AF137" s="10">
        <f t="shared" si="197"/>
        <v>0.46853499999999998</v>
      </c>
      <c r="AG137" s="63">
        <f t="shared" si="153"/>
        <v>0.46853499999999998</v>
      </c>
      <c r="AH137" s="64">
        <f t="shared" si="154"/>
        <v>0.03</v>
      </c>
      <c r="AI137" s="65">
        <f t="shared" si="169"/>
        <v>0.49853499999999995</v>
      </c>
      <c r="AJ137" s="60">
        <v>0</v>
      </c>
      <c r="AK137">
        <v>0</v>
      </c>
      <c r="AL137" s="23">
        <f t="shared" si="170"/>
        <v>0</v>
      </c>
      <c r="AM137" s="60">
        <v>0</v>
      </c>
      <c r="AN137">
        <v>0</v>
      </c>
      <c r="AO137" s="23">
        <f t="shared" si="171"/>
        <v>0</v>
      </c>
      <c r="AP137" s="23">
        <f t="shared" si="155"/>
        <v>9041301</v>
      </c>
      <c r="AQ137" s="23">
        <f t="shared" si="172"/>
        <v>9041301</v>
      </c>
      <c r="AR137" s="66">
        <v>9761632</v>
      </c>
      <c r="AS137" s="66">
        <f t="shared" si="198"/>
        <v>9041301</v>
      </c>
      <c r="AT137" s="60">
        <v>9802121</v>
      </c>
      <c r="AU137" s="23">
        <f t="shared" si="199"/>
        <v>760820</v>
      </c>
      <c r="AV137" s="67" t="str">
        <f t="shared" si="202"/>
        <v>No</v>
      </c>
      <c r="AW137" s="66">
        <f t="shared" si="173"/>
        <v>0</v>
      </c>
      <c r="AX137" s="68">
        <f t="shared" si="174"/>
        <v>9802121</v>
      </c>
      <c r="AY137" s="69">
        <f t="shared" si="200"/>
        <v>9802121</v>
      </c>
      <c r="AZ137" s="70">
        <f t="shared" si="175"/>
        <v>0</v>
      </c>
      <c r="BA137" s="70"/>
      <c r="BB137" s="70">
        <f t="shared" si="176"/>
        <v>13377.399129600944</v>
      </c>
      <c r="BC137" s="23"/>
      <c r="BE137" s="71">
        <f t="shared" si="177"/>
        <v>-760820</v>
      </c>
      <c r="BF137" s="71">
        <f t="shared" si="178"/>
        <v>-760820</v>
      </c>
      <c r="BG137" s="71">
        <f t="shared" si="239"/>
        <v>-760820</v>
      </c>
      <c r="BH137" s="71">
        <f t="shared" si="240"/>
        <v>-652098.82200000063</v>
      </c>
      <c r="BI137" s="71">
        <f t="shared" si="241"/>
        <v>-543393.9483726006</v>
      </c>
      <c r="BJ137" s="71">
        <f t="shared" si="242"/>
        <v>-434715.15869808011</v>
      </c>
      <c r="BK137" s="71">
        <f t="shared" si="235"/>
        <v>-326036.36902355962</v>
      </c>
      <c r="BL137" s="71">
        <f t="shared" si="235"/>
        <v>-217368.44722800702</v>
      </c>
      <c r="BM137" s="71">
        <f t="shared" si="235"/>
        <v>-108684.22361400351</v>
      </c>
      <c r="BN137" s="71"/>
      <c r="BP137" s="71">
        <f t="shared" si="183"/>
        <v>0</v>
      </c>
      <c r="BQ137" s="71">
        <f t="shared" si="243"/>
        <v>0</v>
      </c>
      <c r="BR137" s="71">
        <f t="shared" si="244"/>
        <v>-108721.178</v>
      </c>
      <c r="BS137" s="71">
        <f t="shared" si="245"/>
        <v>-108704.8736274001</v>
      </c>
      <c r="BT137" s="71">
        <f t="shared" si="246"/>
        <v>-108678.78967452013</v>
      </c>
      <c r="BU137" s="71">
        <f t="shared" si="247"/>
        <v>-108678.78967452003</v>
      </c>
      <c r="BV137" s="71">
        <f t="shared" si="236"/>
        <v>-108667.92179555242</v>
      </c>
      <c r="BW137" s="71">
        <f t="shared" si="236"/>
        <v>-108684.22361400351</v>
      </c>
      <c r="BX137" s="71">
        <f t="shared" si="236"/>
        <v>-108684.22361400351</v>
      </c>
      <c r="BZ137" s="71">
        <f t="shared" si="189"/>
        <v>9802121</v>
      </c>
      <c r="CA137" s="71">
        <f t="shared" si="248"/>
        <v>9802121</v>
      </c>
      <c r="CB137" s="71">
        <f t="shared" si="249"/>
        <v>9693399.8220000006</v>
      </c>
      <c r="CC137" s="71">
        <f t="shared" si="250"/>
        <v>9584694.9483726006</v>
      </c>
      <c r="CD137" s="71">
        <f t="shared" si="251"/>
        <v>9476016.1586980801</v>
      </c>
      <c r="CE137" s="71">
        <f t="shared" si="252"/>
        <v>9367337.3690235596</v>
      </c>
      <c r="CF137" s="71">
        <f t="shared" si="237"/>
        <v>9258669.447228007</v>
      </c>
      <c r="CG137" s="71">
        <f t="shared" si="237"/>
        <v>9149985.2236140035</v>
      </c>
      <c r="CH137" s="71">
        <f t="shared" si="237"/>
        <v>9041301</v>
      </c>
      <c r="CI137" s="71"/>
      <c r="CJ137" s="71">
        <f t="shared" si="195"/>
        <v>9802121</v>
      </c>
      <c r="CK137" s="71">
        <f t="shared" ref="CK137:CR137" si="266">IF(OR($C137=1,$B137=1),MAX(CA137,CJ137,$AR137),CA137)</f>
        <v>9802121</v>
      </c>
      <c r="CL137" s="71">
        <f t="shared" si="266"/>
        <v>9693399.8220000006</v>
      </c>
      <c r="CM137" s="71">
        <f t="shared" si="266"/>
        <v>9584694.9483726006</v>
      </c>
      <c r="CN137" s="71">
        <f t="shared" si="266"/>
        <v>9476016.1586980801</v>
      </c>
      <c r="CO137" s="71">
        <f t="shared" si="266"/>
        <v>9367337.3690235596</v>
      </c>
      <c r="CP137" s="71">
        <f t="shared" si="266"/>
        <v>9258669.447228007</v>
      </c>
      <c r="CQ137" s="71">
        <f t="shared" si="266"/>
        <v>9149985.2236140035</v>
      </c>
      <c r="CR137" s="71">
        <f t="shared" si="266"/>
        <v>9041301</v>
      </c>
    </row>
    <row r="138" spans="1:96" x14ac:dyDescent="0.2">
      <c r="A138" s="6" t="s">
        <v>169</v>
      </c>
      <c r="B138" s="6"/>
      <c r="C138" s="37"/>
      <c r="D138" s="37"/>
      <c r="E138" s="37"/>
      <c r="F138" s="2">
        <v>8</v>
      </c>
      <c r="G138">
        <v>0</v>
      </c>
      <c r="H138" s="6">
        <v>112</v>
      </c>
      <c r="I138" s="2" t="s">
        <v>289</v>
      </c>
      <c r="J138" s="57"/>
      <c r="K138" s="58">
        <v>512.33000000000004</v>
      </c>
      <c r="L138" s="59"/>
      <c r="M138" s="60">
        <v>86</v>
      </c>
      <c r="N138" s="61">
        <f t="shared" si="160"/>
        <v>25.8</v>
      </c>
      <c r="O138" s="61">
        <f t="shared" si="161"/>
        <v>307.39999999999998</v>
      </c>
      <c r="P138" s="61">
        <f t="shared" si="162"/>
        <v>0</v>
      </c>
      <c r="Q138" s="61">
        <f t="shared" si="163"/>
        <v>0</v>
      </c>
      <c r="R138" s="62">
        <f t="shared" si="164"/>
        <v>0.17</v>
      </c>
      <c r="S138" s="62">
        <f t="shared" si="148"/>
        <v>0</v>
      </c>
      <c r="T138" s="61">
        <f t="shared" si="149"/>
        <v>0</v>
      </c>
      <c r="U138" s="61">
        <f t="shared" si="165"/>
        <v>0</v>
      </c>
      <c r="V138" s="60">
        <v>6</v>
      </c>
      <c r="W138" s="61">
        <f t="shared" si="166"/>
        <v>1.5</v>
      </c>
      <c r="X138" s="24">
        <f t="shared" si="167"/>
        <v>25.8</v>
      </c>
      <c r="Y138" s="11">
        <f t="shared" si="168"/>
        <v>539.63</v>
      </c>
      <c r="Z138" s="58">
        <v>736886824.66999996</v>
      </c>
      <c r="AA138" s="60">
        <v>4307</v>
      </c>
      <c r="AB138" s="24">
        <f t="shared" si="150"/>
        <v>171090.51</v>
      </c>
      <c r="AC138" s="10">
        <f t="shared" si="151"/>
        <v>0.66698800000000003</v>
      </c>
      <c r="AD138" s="60">
        <v>98750</v>
      </c>
      <c r="AE138" s="10">
        <f t="shared" si="152"/>
        <v>0.71591700000000003</v>
      </c>
      <c r="AF138" s="10">
        <f t="shared" si="197"/>
        <v>0.31833299999999998</v>
      </c>
      <c r="AG138" s="63">
        <f t="shared" si="153"/>
        <v>0.31833299999999998</v>
      </c>
      <c r="AH138" s="64">
        <f t="shared" si="154"/>
        <v>0</v>
      </c>
      <c r="AI138" s="65">
        <f t="shared" si="169"/>
        <v>0.31833299999999998</v>
      </c>
      <c r="AJ138" s="60">
        <v>0</v>
      </c>
      <c r="AK138">
        <v>0</v>
      </c>
      <c r="AL138" s="23">
        <f t="shared" si="170"/>
        <v>0</v>
      </c>
      <c r="AM138" s="60">
        <v>158</v>
      </c>
      <c r="AN138">
        <v>4</v>
      </c>
      <c r="AO138" s="23">
        <f t="shared" si="171"/>
        <v>63200</v>
      </c>
      <c r="AP138" s="23">
        <f t="shared" si="155"/>
        <v>1979788</v>
      </c>
      <c r="AQ138" s="23">
        <f t="shared" si="172"/>
        <v>2042988</v>
      </c>
      <c r="AR138" s="66">
        <v>3073015</v>
      </c>
      <c r="AS138" s="66">
        <f t="shared" si="198"/>
        <v>2042988</v>
      </c>
      <c r="AT138" s="60">
        <v>2670987</v>
      </c>
      <c r="AU138" s="23">
        <f t="shared" si="199"/>
        <v>627999</v>
      </c>
      <c r="AV138" s="67" t="str">
        <f t="shared" si="202"/>
        <v>No</v>
      </c>
      <c r="AW138" s="66">
        <f t="shared" si="173"/>
        <v>0</v>
      </c>
      <c r="AX138" s="68">
        <f t="shared" si="174"/>
        <v>2670987</v>
      </c>
      <c r="AY138" s="69">
        <f t="shared" si="200"/>
        <v>2670987</v>
      </c>
      <c r="AZ138" s="70">
        <f t="shared" si="175"/>
        <v>0</v>
      </c>
      <c r="BA138" s="70"/>
      <c r="BB138" s="70">
        <f t="shared" si="176"/>
        <v>12139.12078152753</v>
      </c>
      <c r="BC138" s="23"/>
      <c r="BE138" s="71">
        <f t="shared" si="177"/>
        <v>-627999</v>
      </c>
      <c r="BF138" s="71">
        <f t="shared" si="178"/>
        <v>-627999</v>
      </c>
      <c r="BG138" s="71">
        <f t="shared" si="239"/>
        <v>-627999</v>
      </c>
      <c r="BH138" s="71">
        <f t="shared" si="240"/>
        <v>-538257.94290000014</v>
      </c>
      <c r="BI138" s="71">
        <f t="shared" si="241"/>
        <v>-448530.34381857002</v>
      </c>
      <c r="BJ138" s="71">
        <f t="shared" si="242"/>
        <v>-358824.2750548562</v>
      </c>
      <c r="BK138" s="71">
        <f t="shared" si="235"/>
        <v>-269118.20629114192</v>
      </c>
      <c r="BL138" s="71">
        <f t="shared" si="235"/>
        <v>-179421.10813430417</v>
      </c>
      <c r="BM138" s="71">
        <f t="shared" si="235"/>
        <v>-89710.554067152087</v>
      </c>
      <c r="BN138" s="71"/>
      <c r="BP138" s="71">
        <f t="shared" si="183"/>
        <v>0</v>
      </c>
      <c r="BQ138" s="71">
        <f t="shared" si="243"/>
        <v>0</v>
      </c>
      <c r="BR138" s="71">
        <f t="shared" si="244"/>
        <v>-89741.057100000005</v>
      </c>
      <c r="BS138" s="71">
        <f t="shared" si="245"/>
        <v>-89727.599081430017</v>
      </c>
      <c r="BT138" s="71">
        <f t="shared" si="246"/>
        <v>-89706.068763714007</v>
      </c>
      <c r="BU138" s="71">
        <f t="shared" si="247"/>
        <v>-89706.068763714051</v>
      </c>
      <c r="BV138" s="71">
        <f t="shared" si="236"/>
        <v>-89697.098156837601</v>
      </c>
      <c r="BW138" s="71">
        <f t="shared" si="236"/>
        <v>-89710.554067152087</v>
      </c>
      <c r="BX138" s="71">
        <f t="shared" si="236"/>
        <v>-89710.554067152087</v>
      </c>
      <c r="BZ138" s="71">
        <f t="shared" si="189"/>
        <v>2670987</v>
      </c>
      <c r="CA138" s="71">
        <f t="shared" si="248"/>
        <v>2670987</v>
      </c>
      <c r="CB138" s="71">
        <f t="shared" si="249"/>
        <v>2581245.9429000001</v>
      </c>
      <c r="CC138" s="71">
        <f t="shared" si="250"/>
        <v>2491518.34381857</v>
      </c>
      <c r="CD138" s="71">
        <f t="shared" si="251"/>
        <v>2401812.2750548562</v>
      </c>
      <c r="CE138" s="71">
        <f t="shared" si="252"/>
        <v>2312106.2062911419</v>
      </c>
      <c r="CF138" s="71">
        <f t="shared" si="237"/>
        <v>2222409.1081343042</v>
      </c>
      <c r="CG138" s="71">
        <f t="shared" si="237"/>
        <v>2132698.5540671521</v>
      </c>
      <c r="CH138" s="71">
        <f t="shared" si="237"/>
        <v>2042988</v>
      </c>
      <c r="CI138" s="71"/>
      <c r="CJ138" s="71">
        <f t="shared" si="195"/>
        <v>2670987</v>
      </c>
      <c r="CK138" s="71">
        <f t="shared" ref="CK138:CR138" si="267">IF(OR($C138=1,$B138=1),MAX(CA138,CJ138,$AR138),CA138)</f>
        <v>2670987</v>
      </c>
      <c r="CL138" s="71">
        <f t="shared" si="267"/>
        <v>2581245.9429000001</v>
      </c>
      <c r="CM138" s="71">
        <f t="shared" si="267"/>
        <v>2491518.34381857</v>
      </c>
      <c r="CN138" s="71">
        <f t="shared" si="267"/>
        <v>2401812.2750548562</v>
      </c>
      <c r="CO138" s="71">
        <f t="shared" si="267"/>
        <v>2312106.2062911419</v>
      </c>
      <c r="CP138" s="71">
        <f t="shared" si="267"/>
        <v>2222409.1081343042</v>
      </c>
      <c r="CQ138" s="71">
        <f t="shared" si="267"/>
        <v>2132698.5540671521</v>
      </c>
      <c r="CR138" s="71">
        <f t="shared" si="267"/>
        <v>2042988</v>
      </c>
    </row>
    <row r="139" spans="1:96" x14ac:dyDescent="0.2">
      <c r="A139" s="6" t="s">
        <v>173</v>
      </c>
      <c r="B139" s="6"/>
      <c r="C139" s="37"/>
      <c r="D139" s="37"/>
      <c r="E139" s="37"/>
      <c r="F139" s="2">
        <v>6</v>
      </c>
      <c r="G139">
        <v>0</v>
      </c>
      <c r="H139" s="6">
        <v>113</v>
      </c>
      <c r="I139" s="2" t="s">
        <v>290</v>
      </c>
      <c r="J139" s="57"/>
      <c r="K139" s="58">
        <v>1248.73</v>
      </c>
      <c r="L139" s="59"/>
      <c r="M139" s="60">
        <v>320</v>
      </c>
      <c r="N139" s="61">
        <f t="shared" si="160"/>
        <v>96</v>
      </c>
      <c r="O139" s="61">
        <f t="shared" si="161"/>
        <v>749.24</v>
      </c>
      <c r="P139" s="61">
        <f t="shared" si="162"/>
        <v>0</v>
      </c>
      <c r="Q139" s="61">
        <f t="shared" si="163"/>
        <v>0</v>
      </c>
      <c r="R139" s="62">
        <f t="shared" si="164"/>
        <v>0.26</v>
      </c>
      <c r="S139" s="62">
        <f t="shared" si="148"/>
        <v>0</v>
      </c>
      <c r="T139" s="61">
        <f t="shared" si="149"/>
        <v>0</v>
      </c>
      <c r="U139" s="61">
        <f t="shared" si="165"/>
        <v>0</v>
      </c>
      <c r="V139" s="60">
        <v>39</v>
      </c>
      <c r="W139" s="61">
        <f t="shared" si="166"/>
        <v>9.75</v>
      </c>
      <c r="X139" s="24">
        <f t="shared" si="167"/>
        <v>96</v>
      </c>
      <c r="Y139" s="11">
        <f t="shared" si="168"/>
        <v>1354.48</v>
      </c>
      <c r="Z139" s="58">
        <v>1480511474.6700001</v>
      </c>
      <c r="AA139" s="60">
        <v>9429</v>
      </c>
      <c r="AB139" s="24">
        <f t="shared" si="150"/>
        <v>157016.81</v>
      </c>
      <c r="AC139" s="10">
        <f t="shared" si="151"/>
        <v>0.61212200000000005</v>
      </c>
      <c r="AD139" s="60">
        <v>116098</v>
      </c>
      <c r="AE139" s="10">
        <f t="shared" si="152"/>
        <v>0.84168699999999996</v>
      </c>
      <c r="AF139" s="10">
        <f t="shared" si="197"/>
        <v>0.31900899999999999</v>
      </c>
      <c r="AG139" s="63">
        <f t="shared" si="153"/>
        <v>0.31900899999999999</v>
      </c>
      <c r="AH139" s="64">
        <f t="shared" si="154"/>
        <v>0</v>
      </c>
      <c r="AI139" s="65">
        <f t="shared" si="169"/>
        <v>0.31900899999999999</v>
      </c>
      <c r="AJ139" s="60">
        <v>0</v>
      </c>
      <c r="AK139">
        <v>0</v>
      </c>
      <c r="AL139" s="23">
        <f t="shared" si="170"/>
        <v>0</v>
      </c>
      <c r="AM139" s="60">
        <v>0</v>
      </c>
      <c r="AN139">
        <v>0</v>
      </c>
      <c r="AO139" s="23">
        <f t="shared" si="171"/>
        <v>0</v>
      </c>
      <c r="AP139" s="23">
        <f t="shared" si="155"/>
        <v>4979852</v>
      </c>
      <c r="AQ139" s="23">
        <f t="shared" si="172"/>
        <v>4979852</v>
      </c>
      <c r="AR139" s="66">
        <v>4363751</v>
      </c>
      <c r="AS139" s="66">
        <f t="shared" si="198"/>
        <v>4979852</v>
      </c>
      <c r="AT139" s="60">
        <v>4775020</v>
      </c>
      <c r="AU139" s="23">
        <f t="shared" si="199"/>
        <v>204832</v>
      </c>
      <c r="AV139" s="67" t="str">
        <f t="shared" si="202"/>
        <v>Yes</v>
      </c>
      <c r="AW139" s="66">
        <f t="shared" si="173"/>
        <v>204832</v>
      </c>
      <c r="AX139" s="68">
        <f t="shared" si="174"/>
        <v>4979852</v>
      </c>
      <c r="AY139" s="69">
        <f t="shared" si="200"/>
        <v>4979852</v>
      </c>
      <c r="AZ139" s="70">
        <f t="shared" si="175"/>
        <v>204832</v>
      </c>
      <c r="BA139" s="70"/>
      <c r="BB139" s="70">
        <f t="shared" si="176"/>
        <v>12501.006622728692</v>
      </c>
      <c r="BC139" s="23"/>
      <c r="BE139" s="71">
        <f t="shared" si="177"/>
        <v>204832</v>
      </c>
      <c r="BF139" s="71">
        <f t="shared" si="178"/>
        <v>0</v>
      </c>
      <c r="BG139" s="71">
        <f t="shared" si="239"/>
        <v>0</v>
      </c>
      <c r="BH139" s="71">
        <f t="shared" si="240"/>
        <v>0</v>
      </c>
      <c r="BI139" s="71">
        <f t="shared" si="241"/>
        <v>0</v>
      </c>
      <c r="BJ139" s="71">
        <f t="shared" si="242"/>
        <v>0</v>
      </c>
      <c r="BK139" s="71">
        <f t="shared" ref="BK139:BM154" si="268">$AQ139-CO139</f>
        <v>0</v>
      </c>
      <c r="BL139" s="71">
        <f t="shared" si="268"/>
        <v>0</v>
      </c>
      <c r="BM139" s="71">
        <f t="shared" si="268"/>
        <v>0</v>
      </c>
      <c r="BN139" s="71"/>
      <c r="BP139" s="71">
        <f t="shared" si="183"/>
        <v>204832</v>
      </c>
      <c r="BQ139" s="71">
        <f t="shared" si="243"/>
        <v>0</v>
      </c>
      <c r="BR139" s="71">
        <f t="shared" si="244"/>
        <v>0</v>
      </c>
      <c r="BS139" s="71">
        <f t="shared" si="245"/>
        <v>0</v>
      </c>
      <c r="BT139" s="71">
        <f t="shared" si="246"/>
        <v>0</v>
      </c>
      <c r="BU139" s="71">
        <f t="shared" si="247"/>
        <v>0</v>
      </c>
      <c r="BV139" s="71">
        <f t="shared" ref="BV139:BX154" si="269">BK139*BV$16</f>
        <v>0</v>
      </c>
      <c r="BW139" s="71">
        <f t="shared" si="269"/>
        <v>0</v>
      </c>
      <c r="BX139" s="71">
        <f t="shared" si="269"/>
        <v>0</v>
      </c>
      <c r="BZ139" s="71">
        <f t="shared" si="189"/>
        <v>4979852</v>
      </c>
      <c r="CA139" s="71">
        <f t="shared" si="248"/>
        <v>4979852</v>
      </c>
      <c r="CB139" s="71">
        <f t="shared" si="249"/>
        <v>4979852</v>
      </c>
      <c r="CC139" s="71">
        <f t="shared" si="250"/>
        <v>4979852</v>
      </c>
      <c r="CD139" s="71">
        <f t="shared" si="251"/>
        <v>4979852</v>
      </c>
      <c r="CE139" s="71">
        <f t="shared" si="252"/>
        <v>4979852</v>
      </c>
      <c r="CF139" s="71">
        <f t="shared" ref="CF139:CH154" si="270">CO139+BV139</f>
        <v>4979852</v>
      </c>
      <c r="CG139" s="71">
        <f t="shared" si="270"/>
        <v>4979852</v>
      </c>
      <c r="CH139" s="71">
        <f t="shared" si="270"/>
        <v>4979852</v>
      </c>
      <c r="CI139" s="71"/>
      <c r="CJ139" s="71">
        <f t="shared" si="195"/>
        <v>4979852</v>
      </c>
      <c r="CK139" s="71">
        <f t="shared" ref="CK139:CR139" si="271">IF(OR($C139=1,$B139=1),MAX(CA139,CJ139,$AR139),CA139)</f>
        <v>4979852</v>
      </c>
      <c r="CL139" s="71">
        <f t="shared" si="271"/>
        <v>4979852</v>
      </c>
      <c r="CM139" s="71">
        <f t="shared" si="271"/>
        <v>4979852</v>
      </c>
      <c r="CN139" s="71">
        <f t="shared" si="271"/>
        <v>4979852</v>
      </c>
      <c r="CO139" s="71">
        <f t="shared" si="271"/>
        <v>4979852</v>
      </c>
      <c r="CP139" s="71">
        <f t="shared" si="271"/>
        <v>4979852</v>
      </c>
      <c r="CQ139" s="71">
        <f t="shared" si="271"/>
        <v>4979852</v>
      </c>
      <c r="CR139" s="71">
        <f t="shared" si="271"/>
        <v>4979852</v>
      </c>
    </row>
    <row r="140" spans="1:96" x14ac:dyDescent="0.2">
      <c r="A140" s="6" t="s">
        <v>173</v>
      </c>
      <c r="B140" s="6"/>
      <c r="C140" s="37"/>
      <c r="D140" s="37"/>
      <c r="E140" s="37"/>
      <c r="F140" s="2">
        <v>7</v>
      </c>
      <c r="G140">
        <v>0</v>
      </c>
      <c r="H140" s="6">
        <v>114</v>
      </c>
      <c r="I140" s="2" t="s">
        <v>291</v>
      </c>
      <c r="J140" s="57"/>
      <c r="K140" s="58">
        <v>620.52</v>
      </c>
      <c r="L140" s="73"/>
      <c r="M140" s="60">
        <v>183</v>
      </c>
      <c r="N140" s="61">
        <f t="shared" si="160"/>
        <v>54.9</v>
      </c>
      <c r="O140" s="61">
        <f t="shared" si="161"/>
        <v>372.31</v>
      </c>
      <c r="P140" s="61">
        <f t="shared" si="162"/>
        <v>0</v>
      </c>
      <c r="Q140" s="61">
        <f t="shared" si="163"/>
        <v>0</v>
      </c>
      <c r="R140" s="62">
        <f t="shared" si="164"/>
        <v>0.28999999999999998</v>
      </c>
      <c r="S140" s="62">
        <f t="shared" si="148"/>
        <v>0</v>
      </c>
      <c r="T140" s="61">
        <f t="shared" si="149"/>
        <v>0</v>
      </c>
      <c r="U140" s="61">
        <f t="shared" si="165"/>
        <v>0</v>
      </c>
      <c r="V140" s="60">
        <v>12</v>
      </c>
      <c r="W140" s="61">
        <f t="shared" si="166"/>
        <v>3</v>
      </c>
      <c r="X140" s="24">
        <f t="shared" si="167"/>
        <v>54.9</v>
      </c>
      <c r="Y140" s="11">
        <f t="shared" si="168"/>
        <v>678.42</v>
      </c>
      <c r="Z140" s="58">
        <v>854551998.33000004</v>
      </c>
      <c r="AA140" s="60">
        <v>4840</v>
      </c>
      <c r="AB140" s="24">
        <f t="shared" si="150"/>
        <v>176560.33</v>
      </c>
      <c r="AC140" s="10">
        <f t="shared" si="151"/>
        <v>0.68831200000000003</v>
      </c>
      <c r="AD140" s="60">
        <v>103816</v>
      </c>
      <c r="AE140" s="10">
        <f t="shared" si="152"/>
        <v>0.75264500000000001</v>
      </c>
      <c r="AF140" s="10">
        <f t="shared" si="197"/>
        <v>0.29238799999999998</v>
      </c>
      <c r="AG140" s="63">
        <f t="shared" si="153"/>
        <v>0.29238799999999998</v>
      </c>
      <c r="AH140" s="64">
        <f t="shared" si="154"/>
        <v>0</v>
      </c>
      <c r="AI140" s="65">
        <f t="shared" si="169"/>
        <v>0.29238799999999998</v>
      </c>
      <c r="AJ140" s="60">
        <v>0</v>
      </c>
      <c r="AK140">
        <v>0</v>
      </c>
      <c r="AL140" s="23">
        <f t="shared" si="170"/>
        <v>0</v>
      </c>
      <c r="AM140" s="60">
        <v>102</v>
      </c>
      <c r="AN140">
        <v>4</v>
      </c>
      <c r="AO140" s="23">
        <f t="shared" si="171"/>
        <v>40800</v>
      </c>
      <c r="AP140" s="23">
        <f t="shared" si="155"/>
        <v>2286121</v>
      </c>
      <c r="AQ140" s="23">
        <f t="shared" si="172"/>
        <v>2326921</v>
      </c>
      <c r="AR140" s="66">
        <v>3012017</v>
      </c>
      <c r="AS140" s="66">
        <f t="shared" si="198"/>
        <v>2326921</v>
      </c>
      <c r="AT140" s="60">
        <v>2952496</v>
      </c>
      <c r="AU140" s="23">
        <f t="shared" si="199"/>
        <v>625575</v>
      </c>
      <c r="AV140" s="67" t="str">
        <f t="shared" si="202"/>
        <v>No</v>
      </c>
      <c r="AW140" s="66">
        <f t="shared" si="173"/>
        <v>0</v>
      </c>
      <c r="AX140" s="68">
        <f t="shared" si="174"/>
        <v>2952496</v>
      </c>
      <c r="AY140" s="69">
        <f t="shared" si="200"/>
        <v>2952496</v>
      </c>
      <c r="AZ140" s="70">
        <f t="shared" si="175"/>
        <v>0</v>
      </c>
      <c r="BA140" s="70"/>
      <c r="BB140" s="70">
        <f t="shared" si="176"/>
        <v>12600.384355057047</v>
      </c>
      <c r="BC140" s="23"/>
      <c r="BE140" s="71">
        <f t="shared" si="177"/>
        <v>-625575</v>
      </c>
      <c r="BF140" s="71">
        <f t="shared" si="178"/>
        <v>-625575</v>
      </c>
      <c r="BG140" s="71">
        <f t="shared" si="239"/>
        <v>-625575</v>
      </c>
      <c r="BH140" s="71">
        <f t="shared" si="240"/>
        <v>-536180.33250000002</v>
      </c>
      <c r="BI140" s="71">
        <f t="shared" si="241"/>
        <v>-446799.07107225014</v>
      </c>
      <c r="BJ140" s="71">
        <f t="shared" si="242"/>
        <v>-357439.2568578003</v>
      </c>
      <c r="BK140" s="71">
        <f t="shared" si="268"/>
        <v>-268079.44264334999</v>
      </c>
      <c r="BL140" s="71">
        <f t="shared" si="268"/>
        <v>-178728.56441032141</v>
      </c>
      <c r="BM140" s="71">
        <f t="shared" si="268"/>
        <v>-89364.282205160707</v>
      </c>
      <c r="BN140" s="71"/>
      <c r="BP140" s="71">
        <f t="shared" si="183"/>
        <v>0</v>
      </c>
      <c r="BQ140" s="71">
        <f t="shared" si="243"/>
        <v>0</v>
      </c>
      <c r="BR140" s="71">
        <f t="shared" si="244"/>
        <v>-89394.667499999996</v>
      </c>
      <c r="BS140" s="71">
        <f t="shared" si="245"/>
        <v>-89381.261427749996</v>
      </c>
      <c r="BT140" s="71">
        <f t="shared" si="246"/>
        <v>-89359.814214450031</v>
      </c>
      <c r="BU140" s="71">
        <f t="shared" si="247"/>
        <v>-89359.814214450074</v>
      </c>
      <c r="BV140" s="71">
        <f t="shared" si="269"/>
        <v>-89350.878233028547</v>
      </c>
      <c r="BW140" s="71">
        <f t="shared" si="269"/>
        <v>-89364.282205160707</v>
      </c>
      <c r="BX140" s="71">
        <f t="shared" si="269"/>
        <v>-89364.282205160707</v>
      </c>
      <c r="BZ140" s="71">
        <f t="shared" si="189"/>
        <v>2952496</v>
      </c>
      <c r="CA140" s="71">
        <f t="shared" si="248"/>
        <v>2952496</v>
      </c>
      <c r="CB140" s="71">
        <f t="shared" si="249"/>
        <v>2863101.3325</v>
      </c>
      <c r="CC140" s="71">
        <f t="shared" si="250"/>
        <v>2773720.0710722501</v>
      </c>
      <c r="CD140" s="71">
        <f t="shared" si="251"/>
        <v>2684360.2568578003</v>
      </c>
      <c r="CE140" s="71">
        <f t="shared" si="252"/>
        <v>2595000.44264335</v>
      </c>
      <c r="CF140" s="71">
        <f t="shared" si="270"/>
        <v>2505649.5644103214</v>
      </c>
      <c r="CG140" s="71">
        <f t="shared" si="270"/>
        <v>2416285.2822051607</v>
      </c>
      <c r="CH140" s="71">
        <f t="shared" si="270"/>
        <v>2326921</v>
      </c>
      <c r="CI140" s="71"/>
      <c r="CJ140" s="71">
        <f t="shared" si="195"/>
        <v>2952496</v>
      </c>
      <c r="CK140" s="71">
        <f t="shared" ref="CK140:CR140" si="272">IF(OR($C140=1,$B140=1),MAX(CA140,CJ140,$AR140),CA140)</f>
        <v>2952496</v>
      </c>
      <c r="CL140" s="71">
        <f t="shared" si="272"/>
        <v>2863101.3325</v>
      </c>
      <c r="CM140" s="71">
        <f t="shared" si="272"/>
        <v>2773720.0710722501</v>
      </c>
      <c r="CN140" s="71">
        <f t="shared" si="272"/>
        <v>2684360.2568578003</v>
      </c>
      <c r="CO140" s="71">
        <f t="shared" si="272"/>
        <v>2595000.44264335</v>
      </c>
      <c r="CP140" s="71">
        <f t="shared" si="272"/>
        <v>2505649.5644103214</v>
      </c>
      <c r="CQ140" s="71">
        <f t="shared" si="272"/>
        <v>2416285.2822051607</v>
      </c>
      <c r="CR140" s="71">
        <f t="shared" si="272"/>
        <v>2326921</v>
      </c>
    </row>
    <row r="141" spans="1:96" x14ac:dyDescent="0.2">
      <c r="A141" s="6" t="s">
        <v>173</v>
      </c>
      <c r="B141" s="6"/>
      <c r="C141" s="37"/>
      <c r="D141" s="37"/>
      <c r="E141" s="37"/>
      <c r="F141" s="2">
        <v>6</v>
      </c>
      <c r="G141">
        <v>0</v>
      </c>
      <c r="H141" s="6">
        <v>115</v>
      </c>
      <c r="I141" s="2" t="s">
        <v>292</v>
      </c>
      <c r="J141" s="57"/>
      <c r="K141" s="58">
        <v>1273.29</v>
      </c>
      <c r="L141" s="59"/>
      <c r="M141" s="60">
        <v>293</v>
      </c>
      <c r="N141" s="61">
        <f t="shared" si="160"/>
        <v>87.9</v>
      </c>
      <c r="O141" s="61">
        <f t="shared" si="161"/>
        <v>763.97</v>
      </c>
      <c r="P141" s="61">
        <f t="shared" si="162"/>
        <v>0</v>
      </c>
      <c r="Q141" s="61">
        <f t="shared" si="163"/>
        <v>0</v>
      </c>
      <c r="R141" s="62">
        <f t="shared" si="164"/>
        <v>0.23</v>
      </c>
      <c r="S141" s="62">
        <f t="shared" si="148"/>
        <v>0</v>
      </c>
      <c r="T141" s="61">
        <f t="shared" si="149"/>
        <v>0</v>
      </c>
      <c r="U141" s="61">
        <f t="shared" si="165"/>
        <v>0</v>
      </c>
      <c r="V141" s="60">
        <v>27</v>
      </c>
      <c r="W141" s="61">
        <f t="shared" si="166"/>
        <v>6.75</v>
      </c>
      <c r="X141" s="24">
        <f t="shared" si="167"/>
        <v>87.9</v>
      </c>
      <c r="Y141" s="11">
        <f t="shared" si="168"/>
        <v>1367.94</v>
      </c>
      <c r="Z141" s="58">
        <v>1612592759</v>
      </c>
      <c r="AA141" s="60">
        <v>9435</v>
      </c>
      <c r="AB141" s="24">
        <f t="shared" si="150"/>
        <v>170916.03</v>
      </c>
      <c r="AC141" s="10">
        <f t="shared" si="151"/>
        <v>0.66630800000000001</v>
      </c>
      <c r="AD141" s="60">
        <v>124382</v>
      </c>
      <c r="AE141" s="10">
        <f t="shared" si="152"/>
        <v>0.90174399999999999</v>
      </c>
      <c r="AF141" s="10">
        <f t="shared" si="197"/>
        <v>0.26306099999999999</v>
      </c>
      <c r="AG141" s="63">
        <f t="shared" si="153"/>
        <v>0.26306099999999999</v>
      </c>
      <c r="AH141" s="64">
        <f t="shared" si="154"/>
        <v>0</v>
      </c>
      <c r="AI141" s="65">
        <f t="shared" si="169"/>
        <v>0.26306099999999999</v>
      </c>
      <c r="AJ141" s="60">
        <v>1275</v>
      </c>
      <c r="AK141">
        <v>13</v>
      </c>
      <c r="AL141" s="23">
        <f t="shared" si="170"/>
        <v>1657500</v>
      </c>
      <c r="AM141" s="60">
        <v>0</v>
      </c>
      <c r="AN141">
        <v>0</v>
      </c>
      <c r="AO141" s="23">
        <f t="shared" si="171"/>
        <v>0</v>
      </c>
      <c r="AP141" s="23">
        <f t="shared" si="155"/>
        <v>4147290</v>
      </c>
      <c r="AQ141" s="23">
        <f t="shared" si="172"/>
        <v>5804790</v>
      </c>
      <c r="AR141" s="66">
        <v>5297609</v>
      </c>
      <c r="AS141" s="66">
        <f t="shared" si="198"/>
        <v>5804790</v>
      </c>
      <c r="AT141" s="60">
        <v>5836389</v>
      </c>
      <c r="AU141" s="23">
        <f t="shared" si="199"/>
        <v>31599</v>
      </c>
      <c r="AV141" s="67" t="str">
        <f t="shared" si="202"/>
        <v>No</v>
      </c>
      <c r="AW141" s="66">
        <f t="shared" si="173"/>
        <v>0</v>
      </c>
      <c r="AX141" s="68">
        <f t="shared" si="174"/>
        <v>5836389</v>
      </c>
      <c r="AY141" s="69">
        <f t="shared" si="200"/>
        <v>5836389</v>
      </c>
      <c r="AZ141" s="70">
        <f t="shared" si="175"/>
        <v>0</v>
      </c>
      <c r="BA141" s="70"/>
      <c r="BB141" s="70">
        <f t="shared" si="176"/>
        <v>12381.710765026035</v>
      </c>
      <c r="BC141" s="23"/>
      <c r="BE141" s="71">
        <f t="shared" si="177"/>
        <v>-31599</v>
      </c>
      <c r="BF141" s="71">
        <f t="shared" si="178"/>
        <v>-31599</v>
      </c>
      <c r="BG141" s="71">
        <f t="shared" si="239"/>
        <v>-31599</v>
      </c>
      <c r="BH141" s="71">
        <f t="shared" si="240"/>
        <v>-27083.50289999973</v>
      </c>
      <c r="BI141" s="71">
        <f t="shared" si="241"/>
        <v>-22568.682966569439</v>
      </c>
      <c r="BJ141" s="71">
        <f t="shared" si="242"/>
        <v>-18054.946373255923</v>
      </c>
      <c r="BK141" s="71">
        <f t="shared" si="268"/>
        <v>-13541.209779942408</v>
      </c>
      <c r="BL141" s="71">
        <f t="shared" si="268"/>
        <v>-9027.9245602879673</v>
      </c>
      <c r="BM141" s="71">
        <f t="shared" si="268"/>
        <v>-4513.9622801439837</v>
      </c>
      <c r="BN141" s="71"/>
      <c r="BP141" s="71">
        <f t="shared" si="183"/>
        <v>0</v>
      </c>
      <c r="BQ141" s="71">
        <f t="shared" si="243"/>
        <v>0</v>
      </c>
      <c r="BR141" s="71">
        <f t="shared" si="244"/>
        <v>-4515.4970999999996</v>
      </c>
      <c r="BS141" s="71">
        <f t="shared" si="245"/>
        <v>-4514.8199334299543</v>
      </c>
      <c r="BT141" s="71">
        <f t="shared" si="246"/>
        <v>-4513.7365933138881</v>
      </c>
      <c r="BU141" s="71">
        <f t="shared" si="247"/>
        <v>-4513.7365933139808</v>
      </c>
      <c r="BV141" s="71">
        <f t="shared" si="269"/>
        <v>-4513.2852196548047</v>
      </c>
      <c r="BW141" s="71">
        <f t="shared" si="269"/>
        <v>-4513.9622801439837</v>
      </c>
      <c r="BX141" s="71">
        <f t="shared" si="269"/>
        <v>-4513.9622801439837</v>
      </c>
      <c r="BZ141" s="71">
        <f t="shared" si="189"/>
        <v>5836389</v>
      </c>
      <c r="CA141" s="71">
        <f t="shared" si="248"/>
        <v>5836389</v>
      </c>
      <c r="CB141" s="71">
        <f t="shared" si="249"/>
        <v>5831873.5028999997</v>
      </c>
      <c r="CC141" s="71">
        <f t="shared" si="250"/>
        <v>5827358.6829665694</v>
      </c>
      <c r="CD141" s="71">
        <f t="shared" si="251"/>
        <v>5822844.9463732559</v>
      </c>
      <c r="CE141" s="71">
        <f t="shared" si="252"/>
        <v>5818331.2097799424</v>
      </c>
      <c r="CF141" s="71">
        <f t="shared" si="270"/>
        <v>5813817.924560288</v>
      </c>
      <c r="CG141" s="71">
        <f t="shared" si="270"/>
        <v>5809303.962280144</v>
      </c>
      <c r="CH141" s="71">
        <f t="shared" si="270"/>
        <v>5804790</v>
      </c>
      <c r="CI141" s="71"/>
      <c r="CJ141" s="71">
        <f t="shared" si="195"/>
        <v>5836389</v>
      </c>
      <c r="CK141" s="71">
        <f t="shared" ref="CK141:CR141" si="273">IF(OR($C141=1,$B141=1),MAX(CA141,CJ141,$AR141),CA141)</f>
        <v>5836389</v>
      </c>
      <c r="CL141" s="71">
        <f t="shared" si="273"/>
        <v>5831873.5028999997</v>
      </c>
      <c r="CM141" s="71">
        <f t="shared" si="273"/>
        <v>5827358.6829665694</v>
      </c>
      <c r="CN141" s="71">
        <f t="shared" si="273"/>
        <v>5822844.9463732559</v>
      </c>
      <c r="CO141" s="71">
        <f t="shared" si="273"/>
        <v>5818331.2097799424</v>
      </c>
      <c r="CP141" s="71">
        <f t="shared" si="273"/>
        <v>5813817.924560288</v>
      </c>
      <c r="CQ141" s="71">
        <f t="shared" si="273"/>
        <v>5809303.962280144</v>
      </c>
      <c r="CR141" s="71">
        <f t="shared" si="273"/>
        <v>5804790</v>
      </c>
    </row>
    <row r="142" spans="1:96" x14ac:dyDescent="0.2">
      <c r="A142" s="6" t="s">
        <v>184</v>
      </c>
      <c r="B142" s="72"/>
      <c r="C142" s="37">
        <v>1</v>
      </c>
      <c r="D142" s="37">
        <v>1</v>
      </c>
      <c r="E142" s="37"/>
      <c r="F142" s="2">
        <v>10</v>
      </c>
      <c r="G142">
        <v>25</v>
      </c>
      <c r="H142" s="6">
        <v>116</v>
      </c>
      <c r="I142" s="2" t="s">
        <v>293</v>
      </c>
      <c r="J142" s="57"/>
      <c r="K142" s="58">
        <v>1117.8499999999999</v>
      </c>
      <c r="L142" s="73"/>
      <c r="M142" s="60">
        <v>652</v>
      </c>
      <c r="N142" s="61">
        <f t="shared" si="160"/>
        <v>195.6</v>
      </c>
      <c r="O142" s="61">
        <f t="shared" si="161"/>
        <v>670.71</v>
      </c>
      <c r="P142" s="61">
        <f t="shared" si="162"/>
        <v>0</v>
      </c>
      <c r="Q142" s="61">
        <f t="shared" si="163"/>
        <v>0</v>
      </c>
      <c r="R142" s="62">
        <f t="shared" si="164"/>
        <v>0.57999999999999996</v>
      </c>
      <c r="S142" s="62">
        <f t="shared" si="148"/>
        <v>0</v>
      </c>
      <c r="T142" s="61">
        <f t="shared" si="149"/>
        <v>0</v>
      </c>
      <c r="U142" s="61">
        <f t="shared" si="165"/>
        <v>0</v>
      </c>
      <c r="V142" s="60">
        <v>61</v>
      </c>
      <c r="W142" s="61">
        <f t="shared" si="166"/>
        <v>15.25</v>
      </c>
      <c r="X142" s="24">
        <f t="shared" si="167"/>
        <v>195.6</v>
      </c>
      <c r="Y142" s="11">
        <f t="shared" si="168"/>
        <v>1328.6999999999998</v>
      </c>
      <c r="Z142" s="58">
        <v>1438452200</v>
      </c>
      <c r="AA142" s="60">
        <v>9302</v>
      </c>
      <c r="AB142" s="24">
        <f t="shared" si="150"/>
        <v>154639.01999999999</v>
      </c>
      <c r="AC142" s="10">
        <f t="shared" si="151"/>
        <v>0.60285299999999997</v>
      </c>
      <c r="AD142" s="60">
        <v>63721</v>
      </c>
      <c r="AE142" s="10">
        <f t="shared" si="152"/>
        <v>0.46196399999999999</v>
      </c>
      <c r="AF142" s="10">
        <f t="shared" si="197"/>
        <v>0.43941400000000003</v>
      </c>
      <c r="AG142" s="63">
        <f t="shared" si="153"/>
        <v>0.43941400000000003</v>
      </c>
      <c r="AH142" s="64">
        <f t="shared" si="154"/>
        <v>0</v>
      </c>
      <c r="AI142" s="65">
        <f t="shared" si="169"/>
        <v>0.43941400000000003</v>
      </c>
      <c r="AJ142" s="60">
        <v>0</v>
      </c>
      <c r="AK142">
        <v>0</v>
      </c>
      <c r="AL142" s="23">
        <f t="shared" si="170"/>
        <v>0</v>
      </c>
      <c r="AM142" s="60">
        <v>1</v>
      </c>
      <c r="AN142">
        <v>4</v>
      </c>
      <c r="AO142" s="23">
        <f t="shared" si="171"/>
        <v>400</v>
      </c>
      <c r="AP142" s="23">
        <f t="shared" si="155"/>
        <v>6728864</v>
      </c>
      <c r="AQ142" s="23">
        <f t="shared" si="172"/>
        <v>6729264</v>
      </c>
      <c r="AR142" s="66">
        <v>8340282</v>
      </c>
      <c r="AS142" s="66">
        <f t="shared" si="198"/>
        <v>8340282</v>
      </c>
      <c r="AT142" s="60">
        <v>8340282</v>
      </c>
      <c r="AU142" s="23">
        <f t="shared" si="199"/>
        <v>1611018</v>
      </c>
      <c r="AV142" s="67" t="str">
        <f t="shared" si="202"/>
        <v>No</v>
      </c>
      <c r="AW142" s="66">
        <f t="shared" si="173"/>
        <v>0</v>
      </c>
      <c r="AX142" s="68">
        <f t="shared" si="174"/>
        <v>8340282</v>
      </c>
      <c r="AY142" s="69">
        <f t="shared" si="200"/>
        <v>8340282</v>
      </c>
      <c r="AZ142" s="70">
        <f t="shared" si="175"/>
        <v>0</v>
      </c>
      <c r="BA142" s="70"/>
      <c r="BB142" s="70">
        <f t="shared" si="176"/>
        <v>13698.857181196045</v>
      </c>
      <c r="BC142" s="23"/>
      <c r="BE142" s="71">
        <f t="shared" si="177"/>
        <v>-1611018</v>
      </c>
      <c r="BF142" s="71">
        <f t="shared" si="178"/>
        <v>-1611018</v>
      </c>
      <c r="BG142" s="71">
        <f t="shared" si="239"/>
        <v>-1611018</v>
      </c>
      <c r="BH142" s="71">
        <f t="shared" si="240"/>
        <v>-1611018</v>
      </c>
      <c r="BI142" s="71">
        <f t="shared" si="241"/>
        <v>-1611018</v>
      </c>
      <c r="BJ142" s="71">
        <f t="shared" si="242"/>
        <v>-1611018</v>
      </c>
      <c r="BK142" s="71">
        <f t="shared" si="268"/>
        <v>-1611018</v>
      </c>
      <c r="BL142" s="71">
        <f t="shared" si="268"/>
        <v>-1611018</v>
      </c>
      <c r="BM142" s="71">
        <f t="shared" si="268"/>
        <v>-1611018</v>
      </c>
      <c r="BN142" s="71"/>
      <c r="BP142" s="71">
        <f t="shared" si="183"/>
        <v>0</v>
      </c>
      <c r="BQ142" s="71">
        <f t="shared" si="243"/>
        <v>0</v>
      </c>
      <c r="BR142" s="71">
        <f t="shared" si="244"/>
        <v>-230214.47219999999</v>
      </c>
      <c r="BS142" s="71">
        <f t="shared" si="245"/>
        <v>-268556.70059999998</v>
      </c>
      <c r="BT142" s="71">
        <f t="shared" si="246"/>
        <v>-322203.60000000003</v>
      </c>
      <c r="BU142" s="71">
        <f t="shared" si="247"/>
        <v>-402754.5</v>
      </c>
      <c r="BV142" s="71">
        <f t="shared" si="269"/>
        <v>-536952.29940000002</v>
      </c>
      <c r="BW142" s="71">
        <f t="shared" si="269"/>
        <v>-805509</v>
      </c>
      <c r="BX142" s="71">
        <f t="shared" si="269"/>
        <v>-1611018</v>
      </c>
      <c r="BZ142" s="71">
        <f t="shared" si="189"/>
        <v>8340282</v>
      </c>
      <c r="CA142" s="71">
        <f t="shared" si="248"/>
        <v>8340282</v>
      </c>
      <c r="CB142" s="71">
        <f t="shared" si="249"/>
        <v>8110067.5278000003</v>
      </c>
      <c r="CC142" s="71">
        <f t="shared" si="250"/>
        <v>8071725.2993999999</v>
      </c>
      <c r="CD142" s="71">
        <f t="shared" si="251"/>
        <v>8018078.4000000004</v>
      </c>
      <c r="CE142" s="71">
        <f t="shared" si="252"/>
        <v>7937527.5</v>
      </c>
      <c r="CF142" s="71">
        <f t="shared" si="270"/>
        <v>7803329.7006000001</v>
      </c>
      <c r="CG142" s="71">
        <f t="shared" si="270"/>
        <v>7534773</v>
      </c>
      <c r="CH142" s="71">
        <f t="shared" si="270"/>
        <v>6729264</v>
      </c>
      <c r="CI142" s="71"/>
      <c r="CJ142" s="71">
        <f t="shared" si="195"/>
        <v>8340282</v>
      </c>
      <c r="CK142" s="71">
        <f t="shared" ref="CK142:CR142" si="274">IF(OR($C142=1,$B142=1),MAX(CA142,CJ142,$AR142),CA142)</f>
        <v>8340282</v>
      </c>
      <c r="CL142" s="71">
        <f t="shared" si="274"/>
        <v>8340282</v>
      </c>
      <c r="CM142" s="71">
        <f t="shared" si="274"/>
        <v>8340282</v>
      </c>
      <c r="CN142" s="71">
        <f t="shared" si="274"/>
        <v>8340282</v>
      </c>
      <c r="CO142" s="71">
        <f t="shared" si="274"/>
        <v>8340282</v>
      </c>
      <c r="CP142" s="71">
        <f t="shared" si="274"/>
        <v>8340282</v>
      </c>
      <c r="CQ142" s="71">
        <f t="shared" si="274"/>
        <v>8340282</v>
      </c>
      <c r="CR142" s="71">
        <f t="shared" si="274"/>
        <v>8340282</v>
      </c>
    </row>
    <row r="143" spans="1:96" x14ac:dyDescent="0.2">
      <c r="A143" s="6" t="s">
        <v>211</v>
      </c>
      <c r="B143" s="6"/>
      <c r="C143" s="37"/>
      <c r="D143" s="37"/>
      <c r="E143" s="37"/>
      <c r="F143" s="2">
        <v>1</v>
      </c>
      <c r="G143">
        <v>0</v>
      </c>
      <c r="H143" s="6">
        <v>117</v>
      </c>
      <c r="I143" s="2" t="s">
        <v>294</v>
      </c>
      <c r="J143" s="57"/>
      <c r="K143" s="58">
        <v>1175.67</v>
      </c>
      <c r="L143" s="59"/>
      <c r="M143" s="60">
        <v>120</v>
      </c>
      <c r="N143" s="61">
        <f t="shared" si="160"/>
        <v>36</v>
      </c>
      <c r="O143" s="61">
        <f t="shared" si="161"/>
        <v>705.4</v>
      </c>
      <c r="P143" s="61">
        <f t="shared" si="162"/>
        <v>0</v>
      </c>
      <c r="Q143" s="61">
        <f t="shared" si="163"/>
        <v>0</v>
      </c>
      <c r="R143" s="62">
        <f t="shared" si="164"/>
        <v>0.1</v>
      </c>
      <c r="S143" s="62">
        <f t="shared" si="148"/>
        <v>0</v>
      </c>
      <c r="T143" s="61">
        <f t="shared" si="149"/>
        <v>0</v>
      </c>
      <c r="U143" s="61">
        <f t="shared" si="165"/>
        <v>0</v>
      </c>
      <c r="V143" s="60">
        <v>15</v>
      </c>
      <c r="W143" s="61">
        <f t="shared" si="166"/>
        <v>3.75</v>
      </c>
      <c r="X143" s="24">
        <f t="shared" si="167"/>
        <v>36</v>
      </c>
      <c r="Y143" s="11">
        <f t="shared" si="168"/>
        <v>1215.42</v>
      </c>
      <c r="Z143" s="58">
        <v>2799129321.6700001</v>
      </c>
      <c r="AA143" s="60">
        <v>8746</v>
      </c>
      <c r="AB143" s="24">
        <f t="shared" si="150"/>
        <v>320046.8</v>
      </c>
      <c r="AC143" s="10">
        <f t="shared" si="151"/>
        <v>1.247687</v>
      </c>
      <c r="AD143" s="60">
        <v>165391</v>
      </c>
      <c r="AE143" s="10">
        <f t="shared" si="152"/>
        <v>1.1990510000000001</v>
      </c>
      <c r="AF143" s="10">
        <f t="shared" si="197"/>
        <v>-0.233096</v>
      </c>
      <c r="AG143" s="63">
        <f t="shared" si="153"/>
        <v>0.01</v>
      </c>
      <c r="AH143" s="64">
        <f t="shared" si="154"/>
        <v>0</v>
      </c>
      <c r="AI143" s="65">
        <f t="shared" si="169"/>
        <v>0.01</v>
      </c>
      <c r="AJ143" s="60">
        <v>351</v>
      </c>
      <c r="AK143">
        <v>4</v>
      </c>
      <c r="AL143" s="23">
        <f t="shared" si="170"/>
        <v>140400</v>
      </c>
      <c r="AM143" s="60">
        <v>0</v>
      </c>
      <c r="AN143">
        <v>0</v>
      </c>
      <c r="AO143" s="23">
        <f t="shared" si="171"/>
        <v>0</v>
      </c>
      <c r="AP143" s="23">
        <f t="shared" si="155"/>
        <v>140077</v>
      </c>
      <c r="AQ143" s="23">
        <f t="shared" si="172"/>
        <v>280477</v>
      </c>
      <c r="AR143" s="66">
        <v>180135</v>
      </c>
      <c r="AS143" s="66">
        <f t="shared" si="198"/>
        <v>280477</v>
      </c>
      <c r="AT143" s="60">
        <v>262365</v>
      </c>
      <c r="AU143" s="23">
        <f t="shared" si="199"/>
        <v>18112</v>
      </c>
      <c r="AV143" s="67" t="str">
        <f t="shared" si="202"/>
        <v>Yes</v>
      </c>
      <c r="AW143" s="66">
        <f t="shared" si="173"/>
        <v>18112</v>
      </c>
      <c r="AX143" s="68">
        <f t="shared" si="174"/>
        <v>280477</v>
      </c>
      <c r="AY143" s="69">
        <f t="shared" si="200"/>
        <v>280477</v>
      </c>
      <c r="AZ143" s="70">
        <f t="shared" si="175"/>
        <v>18112</v>
      </c>
      <c r="BA143" s="70"/>
      <c r="BB143" s="70">
        <f t="shared" si="176"/>
        <v>11914.666105284645</v>
      </c>
      <c r="BC143" s="23"/>
      <c r="BE143" s="71">
        <f t="shared" si="177"/>
        <v>18112</v>
      </c>
      <c r="BF143" s="71">
        <f t="shared" si="178"/>
        <v>0</v>
      </c>
      <c r="BG143" s="71">
        <f t="shared" si="239"/>
        <v>0</v>
      </c>
      <c r="BH143" s="71">
        <f t="shared" si="240"/>
        <v>0</v>
      </c>
      <c r="BI143" s="71">
        <f t="shared" si="241"/>
        <v>0</v>
      </c>
      <c r="BJ143" s="71">
        <f t="shared" si="242"/>
        <v>0</v>
      </c>
      <c r="BK143" s="71">
        <f t="shared" si="268"/>
        <v>0</v>
      </c>
      <c r="BL143" s="71">
        <f t="shared" si="268"/>
        <v>0</v>
      </c>
      <c r="BM143" s="71">
        <f t="shared" si="268"/>
        <v>0</v>
      </c>
      <c r="BN143" s="71"/>
      <c r="BP143" s="71">
        <f t="shared" si="183"/>
        <v>18112</v>
      </c>
      <c r="BQ143" s="71">
        <f t="shared" si="243"/>
        <v>0</v>
      </c>
      <c r="BR143" s="71">
        <f t="shared" si="244"/>
        <v>0</v>
      </c>
      <c r="BS143" s="71">
        <f t="shared" si="245"/>
        <v>0</v>
      </c>
      <c r="BT143" s="71">
        <f t="shared" si="246"/>
        <v>0</v>
      </c>
      <c r="BU143" s="71">
        <f t="shared" si="247"/>
        <v>0</v>
      </c>
      <c r="BV143" s="71">
        <f t="shared" si="269"/>
        <v>0</v>
      </c>
      <c r="BW143" s="71">
        <f t="shared" si="269"/>
        <v>0</v>
      </c>
      <c r="BX143" s="71">
        <f t="shared" si="269"/>
        <v>0</v>
      </c>
      <c r="BZ143" s="71">
        <f t="shared" si="189"/>
        <v>280477</v>
      </c>
      <c r="CA143" s="71">
        <f t="shared" si="248"/>
        <v>280477</v>
      </c>
      <c r="CB143" s="71">
        <f t="shared" si="249"/>
        <v>280477</v>
      </c>
      <c r="CC143" s="71">
        <f t="shared" si="250"/>
        <v>280477</v>
      </c>
      <c r="CD143" s="71">
        <f t="shared" si="251"/>
        <v>280477</v>
      </c>
      <c r="CE143" s="71">
        <f t="shared" si="252"/>
        <v>280477</v>
      </c>
      <c r="CF143" s="71">
        <f t="shared" si="270"/>
        <v>280477</v>
      </c>
      <c r="CG143" s="71">
        <f t="shared" si="270"/>
        <v>280477</v>
      </c>
      <c r="CH143" s="71">
        <f t="shared" si="270"/>
        <v>280477</v>
      </c>
      <c r="CI143" s="71"/>
      <c r="CJ143" s="71">
        <f t="shared" si="195"/>
        <v>280477</v>
      </c>
      <c r="CK143" s="71">
        <f t="shared" ref="CK143:CR143" si="275">IF(OR($C143=1,$B143=1),MAX(CA143,CJ143,$AR143),CA143)</f>
        <v>280477</v>
      </c>
      <c r="CL143" s="71">
        <f t="shared" si="275"/>
        <v>280477</v>
      </c>
      <c r="CM143" s="71">
        <f t="shared" si="275"/>
        <v>280477</v>
      </c>
      <c r="CN143" s="71">
        <f t="shared" si="275"/>
        <v>280477</v>
      </c>
      <c r="CO143" s="71">
        <f t="shared" si="275"/>
        <v>280477</v>
      </c>
      <c r="CP143" s="71">
        <f t="shared" si="275"/>
        <v>280477</v>
      </c>
      <c r="CQ143" s="71">
        <f t="shared" si="275"/>
        <v>280477</v>
      </c>
      <c r="CR143" s="71">
        <f t="shared" si="275"/>
        <v>280477</v>
      </c>
    </row>
    <row r="144" spans="1:96" x14ac:dyDescent="0.2">
      <c r="A144" s="6" t="s">
        <v>211</v>
      </c>
      <c r="B144" s="6"/>
      <c r="C144" s="37"/>
      <c r="D144" s="37"/>
      <c r="E144" s="37"/>
      <c r="F144" s="2">
        <v>1</v>
      </c>
      <c r="G144">
        <v>0</v>
      </c>
      <c r="H144" s="6">
        <v>118</v>
      </c>
      <c r="I144" s="2" t="s">
        <v>295</v>
      </c>
      <c r="J144" s="57"/>
      <c r="K144" s="58">
        <v>4470.53</v>
      </c>
      <c r="L144" s="59"/>
      <c r="M144" s="60">
        <v>360</v>
      </c>
      <c r="N144" s="61">
        <f t="shared" si="160"/>
        <v>108</v>
      </c>
      <c r="O144" s="61">
        <f t="shared" si="161"/>
        <v>2682.32</v>
      </c>
      <c r="P144" s="61">
        <f t="shared" si="162"/>
        <v>0</v>
      </c>
      <c r="Q144" s="61">
        <f t="shared" si="163"/>
        <v>0</v>
      </c>
      <c r="R144" s="62">
        <f t="shared" si="164"/>
        <v>0.08</v>
      </c>
      <c r="S144" s="62">
        <f t="shared" si="148"/>
        <v>0</v>
      </c>
      <c r="T144" s="61">
        <f t="shared" si="149"/>
        <v>0</v>
      </c>
      <c r="U144" s="61">
        <f t="shared" si="165"/>
        <v>0</v>
      </c>
      <c r="V144" s="60">
        <v>96</v>
      </c>
      <c r="W144" s="61">
        <f t="shared" si="166"/>
        <v>24</v>
      </c>
      <c r="X144" s="24">
        <f t="shared" si="167"/>
        <v>108</v>
      </c>
      <c r="Y144" s="11">
        <f t="shared" si="168"/>
        <v>4602.53</v>
      </c>
      <c r="Z144" s="58">
        <v>8269860300.3299999</v>
      </c>
      <c r="AA144" s="60">
        <v>25007</v>
      </c>
      <c r="AB144" s="24">
        <f t="shared" si="150"/>
        <v>330701.82</v>
      </c>
      <c r="AC144" s="10">
        <f t="shared" si="151"/>
        <v>1.2892250000000001</v>
      </c>
      <c r="AD144" s="60">
        <v>169363</v>
      </c>
      <c r="AE144" s="10">
        <f t="shared" si="152"/>
        <v>1.2278469999999999</v>
      </c>
      <c r="AF144" s="10">
        <f t="shared" si="197"/>
        <v>-0.270812</v>
      </c>
      <c r="AG144" s="63">
        <f t="shared" si="153"/>
        <v>0.01</v>
      </c>
      <c r="AH144" s="64">
        <f t="shared" si="154"/>
        <v>0</v>
      </c>
      <c r="AI144" s="65">
        <f t="shared" si="169"/>
        <v>0.01</v>
      </c>
      <c r="AJ144" s="60">
        <v>0</v>
      </c>
      <c r="AK144">
        <v>0</v>
      </c>
      <c r="AL144" s="23">
        <f t="shared" si="170"/>
        <v>0</v>
      </c>
      <c r="AM144" s="60">
        <v>0</v>
      </c>
      <c r="AN144">
        <v>0</v>
      </c>
      <c r="AO144" s="23">
        <f t="shared" si="171"/>
        <v>0</v>
      </c>
      <c r="AP144" s="23">
        <f t="shared" si="155"/>
        <v>530442</v>
      </c>
      <c r="AQ144" s="23">
        <f t="shared" si="172"/>
        <v>530442</v>
      </c>
      <c r="AR144" s="66">
        <v>571648</v>
      </c>
      <c r="AS144" s="66">
        <f t="shared" si="198"/>
        <v>530442</v>
      </c>
      <c r="AT144" s="60">
        <v>568700</v>
      </c>
      <c r="AU144" s="23">
        <f t="shared" si="199"/>
        <v>38258</v>
      </c>
      <c r="AV144" s="67" t="str">
        <f t="shared" si="202"/>
        <v>No</v>
      </c>
      <c r="AW144" s="66">
        <f t="shared" si="173"/>
        <v>0</v>
      </c>
      <c r="AX144" s="68">
        <f t="shared" si="174"/>
        <v>568700</v>
      </c>
      <c r="AY144" s="69">
        <f t="shared" si="200"/>
        <v>568700</v>
      </c>
      <c r="AZ144" s="70">
        <f t="shared" si="175"/>
        <v>0</v>
      </c>
      <c r="BA144" s="70"/>
      <c r="BB144" s="70">
        <f t="shared" si="176"/>
        <v>11865.295222266712</v>
      </c>
      <c r="BC144" s="23"/>
      <c r="BE144" s="71">
        <f t="shared" si="177"/>
        <v>-38258</v>
      </c>
      <c r="BF144" s="71">
        <f t="shared" si="178"/>
        <v>-38258</v>
      </c>
      <c r="BG144" s="71">
        <f t="shared" si="239"/>
        <v>-38258</v>
      </c>
      <c r="BH144" s="71">
        <f t="shared" si="240"/>
        <v>-32790.93180000002</v>
      </c>
      <c r="BI144" s="71">
        <f t="shared" si="241"/>
        <v>-27324.683468939969</v>
      </c>
      <c r="BJ144" s="71">
        <f t="shared" si="242"/>
        <v>-21859.746775151929</v>
      </c>
      <c r="BK144" s="71">
        <f t="shared" si="268"/>
        <v>-16394.810081363888</v>
      </c>
      <c r="BL144" s="71">
        <f t="shared" si="268"/>
        <v>-10930.419881245354</v>
      </c>
      <c r="BM144" s="71">
        <f t="shared" si="268"/>
        <v>-5465.2099406226771</v>
      </c>
      <c r="BN144" s="71"/>
      <c r="BP144" s="71">
        <f t="shared" si="183"/>
        <v>0</v>
      </c>
      <c r="BQ144" s="71">
        <f t="shared" si="243"/>
        <v>0</v>
      </c>
      <c r="BR144" s="71">
        <f t="shared" si="244"/>
        <v>-5467.0681999999997</v>
      </c>
      <c r="BS144" s="71">
        <f t="shared" si="245"/>
        <v>-5466.2483310600028</v>
      </c>
      <c r="BT144" s="71">
        <f t="shared" si="246"/>
        <v>-5464.936693787994</v>
      </c>
      <c r="BU144" s="71">
        <f t="shared" si="247"/>
        <v>-5464.9366937879822</v>
      </c>
      <c r="BV144" s="71">
        <f t="shared" si="269"/>
        <v>-5464.3902001185834</v>
      </c>
      <c r="BW144" s="71">
        <f t="shared" si="269"/>
        <v>-5465.2099406226771</v>
      </c>
      <c r="BX144" s="71">
        <f t="shared" si="269"/>
        <v>-5465.2099406226771</v>
      </c>
      <c r="BZ144" s="71">
        <f t="shared" si="189"/>
        <v>568700</v>
      </c>
      <c r="CA144" s="71">
        <f t="shared" si="248"/>
        <v>568700</v>
      </c>
      <c r="CB144" s="71">
        <f t="shared" si="249"/>
        <v>563232.93180000002</v>
      </c>
      <c r="CC144" s="71">
        <f t="shared" si="250"/>
        <v>557766.68346893997</v>
      </c>
      <c r="CD144" s="71">
        <f t="shared" si="251"/>
        <v>552301.74677515193</v>
      </c>
      <c r="CE144" s="71">
        <f t="shared" si="252"/>
        <v>546836.81008136389</v>
      </c>
      <c r="CF144" s="71">
        <f t="shared" si="270"/>
        <v>541372.41988124535</v>
      </c>
      <c r="CG144" s="71">
        <f t="shared" si="270"/>
        <v>535907.20994062268</v>
      </c>
      <c r="CH144" s="71">
        <f t="shared" si="270"/>
        <v>530442</v>
      </c>
      <c r="CI144" s="71"/>
      <c r="CJ144" s="71">
        <f t="shared" si="195"/>
        <v>568700</v>
      </c>
      <c r="CK144" s="71">
        <f t="shared" ref="CK144:CR144" si="276">IF(OR($C144=1,$B144=1),MAX(CA144,CJ144,$AR144),CA144)</f>
        <v>568700</v>
      </c>
      <c r="CL144" s="71">
        <f t="shared" si="276"/>
        <v>563232.93180000002</v>
      </c>
      <c r="CM144" s="71">
        <f t="shared" si="276"/>
        <v>557766.68346893997</v>
      </c>
      <c r="CN144" s="71">
        <f t="shared" si="276"/>
        <v>552301.74677515193</v>
      </c>
      <c r="CO144" s="71">
        <f t="shared" si="276"/>
        <v>546836.81008136389</v>
      </c>
      <c r="CP144" s="71">
        <f t="shared" si="276"/>
        <v>541372.41988124535</v>
      </c>
      <c r="CQ144" s="71">
        <f t="shared" si="276"/>
        <v>535907.20994062268</v>
      </c>
      <c r="CR144" s="71">
        <f t="shared" si="276"/>
        <v>530442</v>
      </c>
    </row>
    <row r="145" spans="1:96" x14ac:dyDescent="0.2">
      <c r="A145" s="6" t="s">
        <v>179</v>
      </c>
      <c r="B145" s="6"/>
      <c r="C145" s="37"/>
      <c r="D145" s="37"/>
      <c r="E145" s="37"/>
      <c r="F145" s="2">
        <v>6</v>
      </c>
      <c r="G145">
        <v>0</v>
      </c>
      <c r="H145" s="6">
        <v>119</v>
      </c>
      <c r="I145" s="2" t="s">
        <v>296</v>
      </c>
      <c r="J145" s="57"/>
      <c r="K145" s="58">
        <v>2687.96</v>
      </c>
      <c r="L145" s="59"/>
      <c r="M145" s="60">
        <v>622</v>
      </c>
      <c r="N145" s="61">
        <f t="shared" si="160"/>
        <v>186.6</v>
      </c>
      <c r="O145" s="61">
        <f t="shared" si="161"/>
        <v>1612.78</v>
      </c>
      <c r="P145" s="61">
        <f t="shared" si="162"/>
        <v>0</v>
      </c>
      <c r="Q145" s="61">
        <f t="shared" si="163"/>
        <v>0</v>
      </c>
      <c r="R145" s="62">
        <f t="shared" si="164"/>
        <v>0.23</v>
      </c>
      <c r="S145" s="62">
        <f t="shared" si="148"/>
        <v>0</v>
      </c>
      <c r="T145" s="61">
        <f t="shared" si="149"/>
        <v>0</v>
      </c>
      <c r="U145" s="61">
        <f t="shared" si="165"/>
        <v>0</v>
      </c>
      <c r="V145" s="60">
        <v>310</v>
      </c>
      <c r="W145" s="61">
        <f t="shared" si="166"/>
        <v>77.5</v>
      </c>
      <c r="X145" s="24">
        <f t="shared" si="167"/>
        <v>186.6</v>
      </c>
      <c r="Y145" s="11">
        <f t="shared" si="168"/>
        <v>2952.06</v>
      </c>
      <c r="Z145" s="58">
        <v>4079596089.3299999</v>
      </c>
      <c r="AA145" s="60">
        <v>20712</v>
      </c>
      <c r="AB145" s="24">
        <f t="shared" si="150"/>
        <v>196967.75</v>
      </c>
      <c r="AC145" s="10">
        <f t="shared" si="151"/>
        <v>0.76786900000000002</v>
      </c>
      <c r="AD145" s="60">
        <v>96773</v>
      </c>
      <c r="AE145" s="10">
        <f t="shared" si="152"/>
        <v>0.70158500000000001</v>
      </c>
      <c r="AF145" s="10">
        <f t="shared" si="197"/>
        <v>0.25201600000000002</v>
      </c>
      <c r="AG145" s="63">
        <f t="shared" si="153"/>
        <v>0.25201600000000002</v>
      </c>
      <c r="AH145" s="64">
        <f t="shared" si="154"/>
        <v>0</v>
      </c>
      <c r="AI145" s="65">
        <f t="shared" si="169"/>
        <v>0.25201600000000002</v>
      </c>
      <c r="AJ145" s="60">
        <v>0</v>
      </c>
      <c r="AK145">
        <v>0</v>
      </c>
      <c r="AL145" s="23">
        <f t="shared" si="170"/>
        <v>0</v>
      </c>
      <c r="AM145" s="60">
        <v>0</v>
      </c>
      <c r="AN145">
        <v>0</v>
      </c>
      <c r="AO145" s="23">
        <f t="shared" si="171"/>
        <v>0</v>
      </c>
      <c r="AP145" s="23">
        <f t="shared" si="155"/>
        <v>8574212</v>
      </c>
      <c r="AQ145" s="23">
        <f t="shared" si="172"/>
        <v>8574212</v>
      </c>
      <c r="AR145" s="66">
        <v>4250230</v>
      </c>
      <c r="AS145" s="66">
        <f t="shared" si="198"/>
        <v>8574212</v>
      </c>
      <c r="AT145" s="60">
        <v>7541437</v>
      </c>
      <c r="AU145" s="23">
        <f t="shared" si="199"/>
        <v>1032775</v>
      </c>
      <c r="AV145" s="67" t="str">
        <f t="shared" si="202"/>
        <v>Yes</v>
      </c>
      <c r="AW145" s="66">
        <f t="shared" si="173"/>
        <v>1032775</v>
      </c>
      <c r="AX145" s="68">
        <f t="shared" si="174"/>
        <v>8574212</v>
      </c>
      <c r="AY145" s="69">
        <f t="shared" si="200"/>
        <v>8574212</v>
      </c>
      <c r="AZ145" s="70">
        <f t="shared" si="175"/>
        <v>1032775</v>
      </c>
      <c r="BA145" s="70"/>
      <c r="BB145" s="70">
        <f t="shared" si="176"/>
        <v>12657.365250970997</v>
      </c>
      <c r="BC145" s="23"/>
      <c r="BE145" s="71">
        <f t="shared" si="177"/>
        <v>1032775</v>
      </c>
      <c r="BF145" s="71">
        <f t="shared" si="178"/>
        <v>0</v>
      </c>
      <c r="BG145" s="71">
        <f t="shared" si="239"/>
        <v>0</v>
      </c>
      <c r="BH145" s="71">
        <f t="shared" si="240"/>
        <v>0</v>
      </c>
      <c r="BI145" s="71">
        <f t="shared" si="241"/>
        <v>0</v>
      </c>
      <c r="BJ145" s="71">
        <f t="shared" si="242"/>
        <v>0</v>
      </c>
      <c r="BK145" s="71">
        <f t="shared" si="268"/>
        <v>0</v>
      </c>
      <c r="BL145" s="71">
        <f t="shared" si="268"/>
        <v>0</v>
      </c>
      <c r="BM145" s="71">
        <f t="shared" si="268"/>
        <v>0</v>
      </c>
      <c r="BN145" s="71"/>
      <c r="BP145" s="71">
        <f t="shared" si="183"/>
        <v>1032775</v>
      </c>
      <c r="BQ145" s="71">
        <f t="shared" si="243"/>
        <v>0</v>
      </c>
      <c r="BR145" s="71">
        <f t="shared" si="244"/>
        <v>0</v>
      </c>
      <c r="BS145" s="71">
        <f t="shared" si="245"/>
        <v>0</v>
      </c>
      <c r="BT145" s="71">
        <f t="shared" si="246"/>
        <v>0</v>
      </c>
      <c r="BU145" s="71">
        <f t="shared" si="247"/>
        <v>0</v>
      </c>
      <c r="BV145" s="71">
        <f t="shared" si="269"/>
        <v>0</v>
      </c>
      <c r="BW145" s="71">
        <f t="shared" si="269"/>
        <v>0</v>
      </c>
      <c r="BX145" s="71">
        <f t="shared" si="269"/>
        <v>0</v>
      </c>
      <c r="BZ145" s="71">
        <f t="shared" si="189"/>
        <v>8574212</v>
      </c>
      <c r="CA145" s="71">
        <f t="shared" si="248"/>
        <v>8574212</v>
      </c>
      <c r="CB145" s="71">
        <f t="shared" si="249"/>
        <v>8574212</v>
      </c>
      <c r="CC145" s="71">
        <f t="shared" si="250"/>
        <v>8574212</v>
      </c>
      <c r="CD145" s="71">
        <f t="shared" si="251"/>
        <v>8574212</v>
      </c>
      <c r="CE145" s="71">
        <f t="shared" si="252"/>
        <v>8574212</v>
      </c>
      <c r="CF145" s="71">
        <f t="shared" si="270"/>
        <v>8574212</v>
      </c>
      <c r="CG145" s="71">
        <f t="shared" si="270"/>
        <v>8574212</v>
      </c>
      <c r="CH145" s="71">
        <f t="shared" si="270"/>
        <v>8574212</v>
      </c>
      <c r="CI145" s="71"/>
      <c r="CJ145" s="71">
        <f t="shared" si="195"/>
        <v>8574212</v>
      </c>
      <c r="CK145" s="71">
        <f t="shared" ref="CK145:CR145" si="277">IF(OR($C145=1,$B145=1),MAX(CA145,CJ145,$AR145),CA145)</f>
        <v>8574212</v>
      </c>
      <c r="CL145" s="71">
        <f t="shared" si="277"/>
        <v>8574212</v>
      </c>
      <c r="CM145" s="71">
        <f t="shared" si="277"/>
        <v>8574212</v>
      </c>
      <c r="CN145" s="71">
        <f t="shared" si="277"/>
        <v>8574212</v>
      </c>
      <c r="CO145" s="71">
        <f t="shared" si="277"/>
        <v>8574212</v>
      </c>
      <c r="CP145" s="71">
        <f t="shared" si="277"/>
        <v>8574212</v>
      </c>
      <c r="CQ145" s="71">
        <f t="shared" si="277"/>
        <v>8574212</v>
      </c>
      <c r="CR145" s="71">
        <f t="shared" si="277"/>
        <v>8574212</v>
      </c>
    </row>
    <row r="146" spans="1:96" x14ac:dyDescent="0.2">
      <c r="A146" s="6" t="s">
        <v>169</v>
      </c>
      <c r="B146" s="6"/>
      <c r="C146" s="37"/>
      <c r="D146" s="37"/>
      <c r="E146" s="37"/>
      <c r="F146" s="2">
        <v>1</v>
      </c>
      <c r="G146">
        <v>0</v>
      </c>
      <c r="H146" s="6">
        <v>120</v>
      </c>
      <c r="I146" s="2" t="s">
        <v>297</v>
      </c>
      <c r="J146" s="57"/>
      <c r="K146" s="58">
        <v>156.30000000000001</v>
      </c>
      <c r="L146" s="59"/>
      <c r="M146" s="60">
        <v>34</v>
      </c>
      <c r="N146" s="61">
        <f t="shared" si="160"/>
        <v>10.199999999999999</v>
      </c>
      <c r="O146" s="61">
        <f t="shared" si="161"/>
        <v>93.78</v>
      </c>
      <c r="P146" s="61">
        <f t="shared" si="162"/>
        <v>0</v>
      </c>
      <c r="Q146" s="61">
        <f t="shared" si="163"/>
        <v>0</v>
      </c>
      <c r="R146" s="62">
        <f t="shared" si="164"/>
        <v>0.22</v>
      </c>
      <c r="S146" s="62">
        <f t="shared" si="148"/>
        <v>0</v>
      </c>
      <c r="T146" s="61">
        <f t="shared" si="149"/>
        <v>0</v>
      </c>
      <c r="U146" s="61">
        <f t="shared" si="165"/>
        <v>0</v>
      </c>
      <c r="V146" s="60">
        <v>2</v>
      </c>
      <c r="W146" s="61">
        <f t="shared" si="166"/>
        <v>0.5</v>
      </c>
      <c r="X146" s="24">
        <f t="shared" si="167"/>
        <v>10.199999999999999</v>
      </c>
      <c r="Y146" s="11">
        <f t="shared" si="168"/>
        <v>167</v>
      </c>
      <c r="Z146" s="58">
        <v>1226587081</v>
      </c>
      <c r="AA146" s="60">
        <v>2279</v>
      </c>
      <c r="AB146" s="24">
        <f t="shared" si="150"/>
        <v>538212.85</v>
      </c>
      <c r="AC146" s="10">
        <f t="shared" si="151"/>
        <v>2.0981960000000002</v>
      </c>
      <c r="AD146" s="60">
        <v>132500</v>
      </c>
      <c r="AE146" s="10">
        <f t="shared" si="152"/>
        <v>0.96059799999999995</v>
      </c>
      <c r="AF146" s="10">
        <f t="shared" si="197"/>
        <v>-0.75691699999999995</v>
      </c>
      <c r="AG146" s="63">
        <f t="shared" si="153"/>
        <v>0.01</v>
      </c>
      <c r="AH146" s="64">
        <f t="shared" si="154"/>
        <v>0</v>
      </c>
      <c r="AI146" s="65">
        <f t="shared" si="169"/>
        <v>0.01</v>
      </c>
      <c r="AJ146" s="60">
        <v>154</v>
      </c>
      <c r="AK146">
        <v>13</v>
      </c>
      <c r="AL146" s="23">
        <f t="shared" si="170"/>
        <v>200200</v>
      </c>
      <c r="AM146" s="60">
        <v>0</v>
      </c>
      <c r="AN146">
        <v>0</v>
      </c>
      <c r="AO146" s="23">
        <f t="shared" si="171"/>
        <v>0</v>
      </c>
      <c r="AP146" s="23">
        <f t="shared" si="155"/>
        <v>19247</v>
      </c>
      <c r="AQ146" s="23">
        <f t="shared" si="172"/>
        <v>219447</v>
      </c>
      <c r="AR146" s="66">
        <v>33612</v>
      </c>
      <c r="AS146" s="66">
        <f t="shared" si="198"/>
        <v>219447</v>
      </c>
      <c r="AT146" s="60">
        <v>186577</v>
      </c>
      <c r="AU146" s="23">
        <f t="shared" si="199"/>
        <v>32870</v>
      </c>
      <c r="AV146" s="67" t="str">
        <f t="shared" si="202"/>
        <v>Yes</v>
      </c>
      <c r="AW146" s="66">
        <f t="shared" si="173"/>
        <v>32870</v>
      </c>
      <c r="AX146" s="68">
        <f t="shared" si="174"/>
        <v>219447</v>
      </c>
      <c r="AY146" s="69">
        <f t="shared" si="200"/>
        <v>219447</v>
      </c>
      <c r="AZ146" s="70">
        <f t="shared" si="175"/>
        <v>32870</v>
      </c>
      <c r="BA146" s="70"/>
      <c r="BB146" s="70">
        <f t="shared" si="176"/>
        <v>12313.979526551502</v>
      </c>
      <c r="BC146" s="23"/>
      <c r="BE146" s="71">
        <f t="shared" si="177"/>
        <v>32870</v>
      </c>
      <c r="BF146" s="71">
        <f t="shared" si="178"/>
        <v>0</v>
      </c>
      <c r="BG146" s="71">
        <f t="shared" si="239"/>
        <v>0</v>
      </c>
      <c r="BH146" s="71">
        <f t="shared" si="240"/>
        <v>0</v>
      </c>
      <c r="BI146" s="71">
        <f t="shared" si="241"/>
        <v>0</v>
      </c>
      <c r="BJ146" s="71">
        <f t="shared" si="242"/>
        <v>0</v>
      </c>
      <c r="BK146" s="71">
        <f t="shared" si="268"/>
        <v>0</v>
      </c>
      <c r="BL146" s="71">
        <f t="shared" si="268"/>
        <v>0</v>
      </c>
      <c r="BM146" s="71">
        <f t="shared" si="268"/>
        <v>0</v>
      </c>
      <c r="BN146" s="71"/>
      <c r="BP146" s="71">
        <f t="shared" si="183"/>
        <v>32870</v>
      </c>
      <c r="BQ146" s="71">
        <f t="shared" si="243"/>
        <v>0</v>
      </c>
      <c r="BR146" s="71">
        <f t="shared" si="244"/>
        <v>0</v>
      </c>
      <c r="BS146" s="71">
        <f t="shared" si="245"/>
        <v>0</v>
      </c>
      <c r="BT146" s="71">
        <f t="shared" si="246"/>
        <v>0</v>
      </c>
      <c r="BU146" s="71">
        <f t="shared" si="247"/>
        <v>0</v>
      </c>
      <c r="BV146" s="71">
        <f t="shared" si="269"/>
        <v>0</v>
      </c>
      <c r="BW146" s="71">
        <f t="shared" si="269"/>
        <v>0</v>
      </c>
      <c r="BX146" s="71">
        <f t="shared" si="269"/>
        <v>0</v>
      </c>
      <c r="BZ146" s="71">
        <f t="shared" si="189"/>
        <v>219447</v>
      </c>
      <c r="CA146" s="71">
        <f t="shared" si="248"/>
        <v>219447</v>
      </c>
      <c r="CB146" s="71">
        <f t="shared" si="249"/>
        <v>219447</v>
      </c>
      <c r="CC146" s="71">
        <f t="shared" si="250"/>
        <v>219447</v>
      </c>
      <c r="CD146" s="71">
        <f t="shared" si="251"/>
        <v>219447</v>
      </c>
      <c r="CE146" s="71">
        <f t="shared" si="252"/>
        <v>219447</v>
      </c>
      <c r="CF146" s="71">
        <f t="shared" si="270"/>
        <v>219447</v>
      </c>
      <c r="CG146" s="71">
        <f t="shared" si="270"/>
        <v>219447</v>
      </c>
      <c r="CH146" s="71">
        <f t="shared" si="270"/>
        <v>219447</v>
      </c>
      <c r="CI146" s="71"/>
      <c r="CJ146" s="71">
        <f t="shared" si="195"/>
        <v>219447</v>
      </c>
      <c r="CK146" s="71">
        <f t="shared" ref="CK146:CR146" si="278">IF(OR($C146=1,$B146=1),MAX(CA146,CJ146,$AR146),CA146)</f>
        <v>219447</v>
      </c>
      <c r="CL146" s="71">
        <f t="shared" si="278"/>
        <v>219447</v>
      </c>
      <c r="CM146" s="71">
        <f t="shared" si="278"/>
        <v>219447</v>
      </c>
      <c r="CN146" s="71">
        <f t="shared" si="278"/>
        <v>219447</v>
      </c>
      <c r="CO146" s="71">
        <f t="shared" si="278"/>
        <v>219447</v>
      </c>
      <c r="CP146" s="71">
        <f t="shared" si="278"/>
        <v>219447</v>
      </c>
      <c r="CQ146" s="71">
        <f t="shared" si="278"/>
        <v>219447</v>
      </c>
      <c r="CR146" s="71">
        <f t="shared" si="278"/>
        <v>219447</v>
      </c>
    </row>
    <row r="147" spans="1:96" x14ac:dyDescent="0.2">
      <c r="A147" s="6" t="s">
        <v>169</v>
      </c>
      <c r="B147" s="6"/>
      <c r="C147" s="37"/>
      <c r="D147" s="37"/>
      <c r="E147" s="37"/>
      <c r="F147" s="2">
        <v>5</v>
      </c>
      <c r="G147">
        <v>0</v>
      </c>
      <c r="H147" s="6">
        <v>121</v>
      </c>
      <c r="I147" s="2" t="s">
        <v>298</v>
      </c>
      <c r="J147" s="57"/>
      <c r="K147" s="58">
        <v>551.52</v>
      </c>
      <c r="L147" s="59"/>
      <c r="M147" s="60">
        <v>129</v>
      </c>
      <c r="N147" s="61">
        <f t="shared" si="160"/>
        <v>38.700000000000003</v>
      </c>
      <c r="O147" s="61">
        <f t="shared" si="161"/>
        <v>330.91</v>
      </c>
      <c r="P147" s="61">
        <f t="shared" si="162"/>
        <v>0</v>
      </c>
      <c r="Q147" s="61">
        <f t="shared" si="163"/>
        <v>0</v>
      </c>
      <c r="R147" s="62">
        <f t="shared" si="164"/>
        <v>0.23</v>
      </c>
      <c r="S147" s="62">
        <f t="shared" si="148"/>
        <v>0</v>
      </c>
      <c r="T147" s="61">
        <f t="shared" si="149"/>
        <v>0</v>
      </c>
      <c r="U147" s="61">
        <f t="shared" si="165"/>
        <v>0</v>
      </c>
      <c r="V147" s="60">
        <v>3</v>
      </c>
      <c r="W147" s="61">
        <f t="shared" si="166"/>
        <v>0.75</v>
      </c>
      <c r="X147" s="24">
        <f t="shared" si="167"/>
        <v>38.700000000000003</v>
      </c>
      <c r="Y147" s="11">
        <f t="shared" si="168"/>
        <v>590.97</v>
      </c>
      <c r="Z147" s="58">
        <v>712939988</v>
      </c>
      <c r="AA147" s="60">
        <v>4326</v>
      </c>
      <c r="AB147" s="24">
        <f t="shared" si="150"/>
        <v>164803.51</v>
      </c>
      <c r="AC147" s="10">
        <f t="shared" si="151"/>
        <v>0.64247799999999999</v>
      </c>
      <c r="AD147" s="60">
        <v>114434</v>
      </c>
      <c r="AE147" s="10">
        <f t="shared" si="152"/>
        <v>0.829623</v>
      </c>
      <c r="AF147" s="10">
        <f t="shared" si="197"/>
        <v>0.30137900000000001</v>
      </c>
      <c r="AG147" s="63">
        <f t="shared" si="153"/>
        <v>0.30137900000000001</v>
      </c>
      <c r="AH147" s="64">
        <f t="shared" si="154"/>
        <v>0</v>
      </c>
      <c r="AI147" s="65">
        <f t="shared" si="169"/>
        <v>0.30137900000000001</v>
      </c>
      <c r="AJ147" s="60">
        <v>0</v>
      </c>
      <c r="AK147">
        <v>0</v>
      </c>
      <c r="AL147" s="23">
        <f t="shared" si="170"/>
        <v>0</v>
      </c>
      <c r="AM147" s="60">
        <v>0</v>
      </c>
      <c r="AN147">
        <v>0</v>
      </c>
      <c r="AO147" s="23">
        <f t="shared" si="171"/>
        <v>0</v>
      </c>
      <c r="AP147" s="23">
        <f t="shared" si="155"/>
        <v>2052671</v>
      </c>
      <c r="AQ147" s="23">
        <f t="shared" si="172"/>
        <v>2052671</v>
      </c>
      <c r="AR147" s="66">
        <v>3049314</v>
      </c>
      <c r="AS147" s="66">
        <f t="shared" si="198"/>
        <v>2052671</v>
      </c>
      <c r="AT147" s="60">
        <v>2525078</v>
      </c>
      <c r="AU147" s="23">
        <f t="shared" si="199"/>
        <v>472407</v>
      </c>
      <c r="AV147" s="67" t="str">
        <f t="shared" si="202"/>
        <v>No</v>
      </c>
      <c r="AW147" s="66">
        <f t="shared" si="173"/>
        <v>0</v>
      </c>
      <c r="AX147" s="68">
        <f t="shared" si="174"/>
        <v>2525078</v>
      </c>
      <c r="AY147" s="69">
        <f t="shared" si="200"/>
        <v>2525078</v>
      </c>
      <c r="AZ147" s="70">
        <f t="shared" si="175"/>
        <v>0</v>
      </c>
      <c r="BA147" s="70"/>
      <c r="BB147" s="70">
        <f t="shared" si="176"/>
        <v>12349.378535683203</v>
      </c>
      <c r="BC147" s="23"/>
      <c r="BE147" s="71">
        <f t="shared" si="177"/>
        <v>-472407</v>
      </c>
      <c r="BF147" s="71">
        <f t="shared" si="178"/>
        <v>-472407</v>
      </c>
      <c r="BG147" s="71">
        <f t="shared" si="239"/>
        <v>-472407</v>
      </c>
      <c r="BH147" s="71">
        <f t="shared" si="240"/>
        <v>-404900.03970000008</v>
      </c>
      <c r="BI147" s="71">
        <f t="shared" si="241"/>
        <v>-337403.20308201015</v>
      </c>
      <c r="BJ147" s="71">
        <f t="shared" si="242"/>
        <v>-269922.56246560812</v>
      </c>
      <c r="BK147" s="71">
        <f t="shared" si="268"/>
        <v>-202441.92184920609</v>
      </c>
      <c r="BL147" s="71">
        <f t="shared" si="268"/>
        <v>-134968.02929686569</v>
      </c>
      <c r="BM147" s="71">
        <f t="shared" si="268"/>
        <v>-67484.014648432843</v>
      </c>
      <c r="BN147" s="71"/>
      <c r="BP147" s="71">
        <f t="shared" si="183"/>
        <v>0</v>
      </c>
      <c r="BQ147" s="71">
        <f t="shared" si="243"/>
        <v>0</v>
      </c>
      <c r="BR147" s="71">
        <f t="shared" si="244"/>
        <v>-67506.960300000006</v>
      </c>
      <c r="BS147" s="71">
        <f t="shared" si="245"/>
        <v>-67496.836617990004</v>
      </c>
      <c r="BT147" s="71">
        <f t="shared" si="246"/>
        <v>-67480.64061640203</v>
      </c>
      <c r="BU147" s="71">
        <f t="shared" si="247"/>
        <v>-67480.64061640203</v>
      </c>
      <c r="BV147" s="71">
        <f t="shared" si="269"/>
        <v>-67473.892552340389</v>
      </c>
      <c r="BW147" s="71">
        <f t="shared" si="269"/>
        <v>-67484.014648432843</v>
      </c>
      <c r="BX147" s="71">
        <f t="shared" si="269"/>
        <v>-67484.014648432843</v>
      </c>
      <c r="BZ147" s="71">
        <f t="shared" si="189"/>
        <v>2525078</v>
      </c>
      <c r="CA147" s="71">
        <f t="shared" si="248"/>
        <v>2525078</v>
      </c>
      <c r="CB147" s="71">
        <f t="shared" si="249"/>
        <v>2457571.0397000001</v>
      </c>
      <c r="CC147" s="71">
        <f t="shared" si="250"/>
        <v>2390074.2030820101</v>
      </c>
      <c r="CD147" s="71">
        <f t="shared" si="251"/>
        <v>2322593.5624656081</v>
      </c>
      <c r="CE147" s="71">
        <f t="shared" si="252"/>
        <v>2255112.9218492061</v>
      </c>
      <c r="CF147" s="71">
        <f t="shared" si="270"/>
        <v>2187639.0292968657</v>
      </c>
      <c r="CG147" s="71">
        <f t="shared" si="270"/>
        <v>2120155.0146484328</v>
      </c>
      <c r="CH147" s="71">
        <f t="shared" si="270"/>
        <v>2052671</v>
      </c>
      <c r="CI147" s="71"/>
      <c r="CJ147" s="71">
        <f t="shared" si="195"/>
        <v>2525078</v>
      </c>
      <c r="CK147" s="71">
        <f t="shared" ref="CK147:CR147" si="279">IF(OR($C147=1,$B147=1),MAX(CA147,CJ147,$AR147),CA147)</f>
        <v>2525078</v>
      </c>
      <c r="CL147" s="71">
        <f t="shared" si="279"/>
        <v>2457571.0397000001</v>
      </c>
      <c r="CM147" s="71">
        <f t="shared" si="279"/>
        <v>2390074.2030820101</v>
      </c>
      <c r="CN147" s="71">
        <f t="shared" si="279"/>
        <v>2322593.5624656081</v>
      </c>
      <c r="CO147" s="71">
        <f t="shared" si="279"/>
        <v>2255112.9218492061</v>
      </c>
      <c r="CP147" s="71">
        <f t="shared" si="279"/>
        <v>2187639.0292968657</v>
      </c>
      <c r="CQ147" s="71">
        <f t="shared" si="279"/>
        <v>2120155.0146484328</v>
      </c>
      <c r="CR147" s="71">
        <f t="shared" si="279"/>
        <v>2052671</v>
      </c>
    </row>
    <row r="148" spans="1:96" x14ac:dyDescent="0.2">
      <c r="A148" s="6" t="s">
        <v>173</v>
      </c>
      <c r="B148" s="6"/>
      <c r="C148" s="37"/>
      <c r="D148" s="37"/>
      <c r="E148" s="37"/>
      <c r="F148" s="2">
        <v>1</v>
      </c>
      <c r="G148">
        <v>0</v>
      </c>
      <c r="H148" s="6">
        <v>122</v>
      </c>
      <c r="I148" s="2" t="s">
        <v>299</v>
      </c>
      <c r="J148" s="57"/>
      <c r="K148" s="58">
        <v>344.93</v>
      </c>
      <c r="L148" s="59"/>
      <c r="M148" s="60">
        <v>78</v>
      </c>
      <c r="N148" s="61">
        <f t="shared" si="160"/>
        <v>23.4</v>
      </c>
      <c r="O148" s="61">
        <f t="shared" si="161"/>
        <v>206.96</v>
      </c>
      <c r="P148" s="61">
        <f t="shared" si="162"/>
        <v>0</v>
      </c>
      <c r="Q148" s="61">
        <f t="shared" si="163"/>
        <v>0</v>
      </c>
      <c r="R148" s="62">
        <f t="shared" si="164"/>
        <v>0.23</v>
      </c>
      <c r="S148" s="62">
        <f t="shared" si="148"/>
        <v>0</v>
      </c>
      <c r="T148" s="61">
        <f t="shared" si="149"/>
        <v>0</v>
      </c>
      <c r="U148" s="61">
        <f t="shared" si="165"/>
        <v>0</v>
      </c>
      <c r="V148" s="60">
        <v>10</v>
      </c>
      <c r="W148" s="61">
        <f t="shared" si="166"/>
        <v>2.5</v>
      </c>
      <c r="X148" s="24">
        <f t="shared" si="167"/>
        <v>23.4</v>
      </c>
      <c r="Y148" s="11">
        <f t="shared" si="168"/>
        <v>370.83</v>
      </c>
      <c r="Z148" s="58">
        <v>2449161556.3299999</v>
      </c>
      <c r="AA148" s="60">
        <v>4239</v>
      </c>
      <c r="AB148" s="24">
        <f t="shared" si="150"/>
        <v>577768.71</v>
      </c>
      <c r="AC148" s="10">
        <f t="shared" si="151"/>
        <v>2.2524030000000002</v>
      </c>
      <c r="AD148" s="60">
        <v>99083</v>
      </c>
      <c r="AE148" s="10">
        <f t="shared" si="152"/>
        <v>0.71833199999999997</v>
      </c>
      <c r="AF148" s="10">
        <f t="shared" si="197"/>
        <v>-0.79218200000000005</v>
      </c>
      <c r="AG148" s="63">
        <f t="shared" si="153"/>
        <v>0.01</v>
      </c>
      <c r="AH148" s="64">
        <f t="shared" si="154"/>
        <v>0</v>
      </c>
      <c r="AI148" s="65">
        <f t="shared" si="169"/>
        <v>0.01</v>
      </c>
      <c r="AJ148" s="60">
        <v>74</v>
      </c>
      <c r="AK148">
        <v>4</v>
      </c>
      <c r="AL148" s="23">
        <f t="shared" si="170"/>
        <v>29600</v>
      </c>
      <c r="AM148" s="60">
        <v>0</v>
      </c>
      <c r="AN148">
        <v>0</v>
      </c>
      <c r="AO148" s="23">
        <f t="shared" si="171"/>
        <v>0</v>
      </c>
      <c r="AP148" s="23">
        <f t="shared" si="155"/>
        <v>42738</v>
      </c>
      <c r="AQ148" s="23">
        <f t="shared" si="172"/>
        <v>72338</v>
      </c>
      <c r="AR148" s="66">
        <v>10871</v>
      </c>
      <c r="AS148" s="66">
        <f t="shared" si="198"/>
        <v>72338</v>
      </c>
      <c r="AT148" s="60">
        <v>56120</v>
      </c>
      <c r="AU148" s="23">
        <f t="shared" si="199"/>
        <v>16218</v>
      </c>
      <c r="AV148" s="67" t="str">
        <f t="shared" si="202"/>
        <v>Yes</v>
      </c>
      <c r="AW148" s="66">
        <f t="shared" si="173"/>
        <v>16218</v>
      </c>
      <c r="AX148" s="68">
        <f t="shared" si="174"/>
        <v>72338</v>
      </c>
      <c r="AY148" s="69">
        <f t="shared" si="200"/>
        <v>72338</v>
      </c>
      <c r="AZ148" s="70">
        <f t="shared" si="175"/>
        <v>16218</v>
      </c>
      <c r="BA148" s="70"/>
      <c r="BB148" s="70">
        <f t="shared" si="176"/>
        <v>12390.38573043806</v>
      </c>
      <c r="BC148" s="23"/>
      <c r="BE148" s="71">
        <f t="shared" si="177"/>
        <v>16218</v>
      </c>
      <c r="BF148" s="71">
        <f t="shared" si="178"/>
        <v>0</v>
      </c>
      <c r="BG148" s="71">
        <f t="shared" si="239"/>
        <v>0</v>
      </c>
      <c r="BH148" s="71">
        <f t="shared" si="240"/>
        <v>0</v>
      </c>
      <c r="BI148" s="71">
        <f t="shared" si="241"/>
        <v>0</v>
      </c>
      <c r="BJ148" s="71">
        <f t="shared" si="242"/>
        <v>0</v>
      </c>
      <c r="BK148" s="71">
        <f t="shared" si="268"/>
        <v>0</v>
      </c>
      <c r="BL148" s="71">
        <f t="shared" si="268"/>
        <v>0</v>
      </c>
      <c r="BM148" s="71">
        <f t="shared" si="268"/>
        <v>0</v>
      </c>
      <c r="BN148" s="71"/>
      <c r="BP148" s="71">
        <f t="shared" si="183"/>
        <v>16218</v>
      </c>
      <c r="BQ148" s="71">
        <f t="shared" si="243"/>
        <v>0</v>
      </c>
      <c r="BR148" s="71">
        <f t="shared" si="244"/>
        <v>0</v>
      </c>
      <c r="BS148" s="71">
        <f t="shared" si="245"/>
        <v>0</v>
      </c>
      <c r="BT148" s="71">
        <f t="shared" si="246"/>
        <v>0</v>
      </c>
      <c r="BU148" s="71">
        <f t="shared" si="247"/>
        <v>0</v>
      </c>
      <c r="BV148" s="71">
        <f t="shared" si="269"/>
        <v>0</v>
      </c>
      <c r="BW148" s="71">
        <f t="shared" si="269"/>
        <v>0</v>
      </c>
      <c r="BX148" s="71">
        <f t="shared" si="269"/>
        <v>0</v>
      </c>
      <c r="BZ148" s="71">
        <f t="shared" si="189"/>
        <v>72338</v>
      </c>
      <c r="CA148" s="71">
        <f t="shared" si="248"/>
        <v>72338</v>
      </c>
      <c r="CB148" s="71">
        <f t="shared" si="249"/>
        <v>72338</v>
      </c>
      <c r="CC148" s="71">
        <f t="shared" si="250"/>
        <v>72338</v>
      </c>
      <c r="CD148" s="71">
        <f t="shared" si="251"/>
        <v>72338</v>
      </c>
      <c r="CE148" s="71">
        <f t="shared" si="252"/>
        <v>72338</v>
      </c>
      <c r="CF148" s="71">
        <f t="shared" si="270"/>
        <v>72338</v>
      </c>
      <c r="CG148" s="71">
        <f t="shared" si="270"/>
        <v>72338</v>
      </c>
      <c r="CH148" s="71">
        <f t="shared" si="270"/>
        <v>72338</v>
      </c>
      <c r="CI148" s="71"/>
      <c r="CJ148" s="71">
        <f t="shared" si="195"/>
        <v>72338</v>
      </c>
      <c r="CK148" s="71">
        <f t="shared" ref="CK148:CR148" si="280">IF(OR($C148=1,$B148=1),MAX(CA148,CJ148,$AR148),CA148)</f>
        <v>72338</v>
      </c>
      <c r="CL148" s="71">
        <f t="shared" si="280"/>
        <v>72338</v>
      </c>
      <c r="CM148" s="71">
        <f t="shared" si="280"/>
        <v>72338</v>
      </c>
      <c r="CN148" s="71">
        <f t="shared" si="280"/>
        <v>72338</v>
      </c>
      <c r="CO148" s="71">
        <f t="shared" si="280"/>
        <v>72338</v>
      </c>
      <c r="CP148" s="71">
        <f t="shared" si="280"/>
        <v>72338</v>
      </c>
      <c r="CQ148" s="71">
        <f t="shared" si="280"/>
        <v>72338</v>
      </c>
      <c r="CR148" s="71">
        <f t="shared" si="280"/>
        <v>72338</v>
      </c>
    </row>
    <row r="149" spans="1:96" x14ac:dyDescent="0.2">
      <c r="A149" s="6" t="s">
        <v>173</v>
      </c>
      <c r="B149" s="6"/>
      <c r="C149" s="37"/>
      <c r="D149" s="37"/>
      <c r="E149" s="37"/>
      <c r="F149" s="2">
        <v>8</v>
      </c>
      <c r="G149">
        <v>0</v>
      </c>
      <c r="H149" s="6">
        <v>123</v>
      </c>
      <c r="I149" s="2" t="s">
        <v>300</v>
      </c>
      <c r="J149" s="57"/>
      <c r="K149" s="58">
        <v>134.47999999999999</v>
      </c>
      <c r="L149" s="73"/>
      <c r="M149" s="60">
        <v>59</v>
      </c>
      <c r="N149" s="61">
        <f t="shared" si="160"/>
        <v>17.7</v>
      </c>
      <c r="O149" s="61">
        <f t="shared" si="161"/>
        <v>80.69</v>
      </c>
      <c r="P149" s="61">
        <f t="shared" si="162"/>
        <v>0</v>
      </c>
      <c r="Q149" s="61">
        <f t="shared" si="163"/>
        <v>0</v>
      </c>
      <c r="R149" s="62">
        <f t="shared" si="164"/>
        <v>0.44</v>
      </c>
      <c r="S149" s="62">
        <f t="shared" si="148"/>
        <v>0</v>
      </c>
      <c r="T149" s="61">
        <f t="shared" si="149"/>
        <v>0</v>
      </c>
      <c r="U149" s="61">
        <f t="shared" si="165"/>
        <v>0</v>
      </c>
      <c r="V149" s="60">
        <v>2</v>
      </c>
      <c r="W149" s="61">
        <f t="shared" si="166"/>
        <v>0.5</v>
      </c>
      <c r="X149" s="24">
        <f t="shared" si="167"/>
        <v>17.7</v>
      </c>
      <c r="Y149" s="11">
        <f t="shared" si="168"/>
        <v>152.67999999999998</v>
      </c>
      <c r="Z149" s="58">
        <v>228631203</v>
      </c>
      <c r="AA149" s="60">
        <v>1577</v>
      </c>
      <c r="AB149" s="24">
        <f t="shared" si="150"/>
        <v>144978.57</v>
      </c>
      <c r="AC149" s="10">
        <f t="shared" si="151"/>
        <v>0.56519200000000003</v>
      </c>
      <c r="AD149" s="60">
        <v>90317</v>
      </c>
      <c r="AE149" s="10">
        <f t="shared" si="152"/>
        <v>0.65478000000000003</v>
      </c>
      <c r="AF149" s="10">
        <f t="shared" si="197"/>
        <v>0.40793200000000002</v>
      </c>
      <c r="AG149" s="63">
        <f t="shared" si="153"/>
        <v>0.40793200000000002</v>
      </c>
      <c r="AH149" s="64">
        <f t="shared" si="154"/>
        <v>0</v>
      </c>
      <c r="AI149" s="65">
        <f t="shared" si="169"/>
        <v>0.40793200000000002</v>
      </c>
      <c r="AJ149" s="60">
        <v>47</v>
      </c>
      <c r="AK149">
        <v>6</v>
      </c>
      <c r="AL149" s="23">
        <f t="shared" si="170"/>
        <v>28200</v>
      </c>
      <c r="AM149" s="60">
        <v>0</v>
      </c>
      <c r="AN149">
        <v>0</v>
      </c>
      <c r="AO149" s="23">
        <f t="shared" si="171"/>
        <v>0</v>
      </c>
      <c r="AP149" s="23">
        <f t="shared" si="155"/>
        <v>717812</v>
      </c>
      <c r="AQ149" s="23">
        <f t="shared" si="172"/>
        <v>746012</v>
      </c>
      <c r="AR149" s="66">
        <v>1423001</v>
      </c>
      <c r="AS149" s="66">
        <f t="shared" si="198"/>
        <v>746012</v>
      </c>
      <c r="AT149" s="60">
        <v>1274671</v>
      </c>
      <c r="AU149" s="23">
        <f t="shared" si="199"/>
        <v>528659</v>
      </c>
      <c r="AV149" s="67" t="str">
        <f t="shared" si="202"/>
        <v>No</v>
      </c>
      <c r="AW149" s="66">
        <f t="shared" si="173"/>
        <v>0</v>
      </c>
      <c r="AX149" s="68">
        <f t="shared" si="174"/>
        <v>1274671</v>
      </c>
      <c r="AY149" s="69">
        <f t="shared" si="200"/>
        <v>1274671</v>
      </c>
      <c r="AZ149" s="70">
        <f t="shared" si="175"/>
        <v>0</v>
      </c>
      <c r="BA149" s="70"/>
      <c r="BB149" s="70">
        <f t="shared" si="176"/>
        <v>13084.748661511005</v>
      </c>
      <c r="BC149" s="23"/>
      <c r="BE149" s="71">
        <f t="shared" si="177"/>
        <v>-528659</v>
      </c>
      <c r="BF149" s="71">
        <f t="shared" si="178"/>
        <v>-528659</v>
      </c>
      <c r="BG149" s="71">
        <f t="shared" si="239"/>
        <v>-528659</v>
      </c>
      <c r="BH149" s="71">
        <f t="shared" si="240"/>
        <v>-453113.62889999989</v>
      </c>
      <c r="BI149" s="71">
        <f t="shared" si="241"/>
        <v>-377579.58696236997</v>
      </c>
      <c r="BJ149" s="71">
        <f t="shared" si="242"/>
        <v>-302063.66956989595</v>
      </c>
      <c r="BK149" s="71">
        <f t="shared" si="268"/>
        <v>-226547.75217742193</v>
      </c>
      <c r="BL149" s="71">
        <f t="shared" si="268"/>
        <v>-151039.38637668721</v>
      </c>
      <c r="BM149" s="71">
        <f t="shared" si="268"/>
        <v>-75519.693188343663</v>
      </c>
      <c r="BN149" s="71"/>
      <c r="BP149" s="71">
        <f t="shared" si="183"/>
        <v>0</v>
      </c>
      <c r="BQ149" s="71">
        <f t="shared" si="243"/>
        <v>0</v>
      </c>
      <c r="BR149" s="71">
        <f t="shared" si="244"/>
        <v>-75545.371100000004</v>
      </c>
      <c r="BS149" s="71">
        <f t="shared" si="245"/>
        <v>-75534.041937629983</v>
      </c>
      <c r="BT149" s="71">
        <f t="shared" si="246"/>
        <v>-75515.917392474003</v>
      </c>
      <c r="BU149" s="71">
        <f t="shared" si="247"/>
        <v>-75515.917392473988</v>
      </c>
      <c r="BV149" s="71">
        <f t="shared" si="269"/>
        <v>-75508.365800734726</v>
      </c>
      <c r="BW149" s="71">
        <f t="shared" si="269"/>
        <v>-75519.693188343605</v>
      </c>
      <c r="BX149" s="71">
        <f t="shared" si="269"/>
        <v>-75519.693188343663</v>
      </c>
      <c r="BZ149" s="71">
        <f t="shared" si="189"/>
        <v>1274671</v>
      </c>
      <c r="CA149" s="71">
        <f t="shared" si="248"/>
        <v>1274671</v>
      </c>
      <c r="CB149" s="71">
        <f t="shared" si="249"/>
        <v>1199125.6288999999</v>
      </c>
      <c r="CC149" s="71">
        <f t="shared" si="250"/>
        <v>1123591.58696237</v>
      </c>
      <c r="CD149" s="71">
        <f t="shared" si="251"/>
        <v>1048075.669569896</v>
      </c>
      <c r="CE149" s="71">
        <f t="shared" si="252"/>
        <v>972559.75217742193</v>
      </c>
      <c r="CF149" s="71">
        <f t="shared" si="270"/>
        <v>897051.38637668721</v>
      </c>
      <c r="CG149" s="71">
        <f t="shared" si="270"/>
        <v>821531.69318834366</v>
      </c>
      <c r="CH149" s="71">
        <f t="shared" si="270"/>
        <v>746012</v>
      </c>
      <c r="CI149" s="71"/>
      <c r="CJ149" s="71">
        <f t="shared" si="195"/>
        <v>1274671</v>
      </c>
      <c r="CK149" s="71">
        <f t="shared" ref="CK149:CR149" si="281">IF(OR($C149=1,$B149=1),MAX(CA149,CJ149,$AR149),CA149)</f>
        <v>1274671</v>
      </c>
      <c r="CL149" s="71">
        <f t="shared" si="281"/>
        <v>1199125.6288999999</v>
      </c>
      <c r="CM149" s="71">
        <f t="shared" si="281"/>
        <v>1123591.58696237</v>
      </c>
      <c r="CN149" s="71">
        <f t="shared" si="281"/>
        <v>1048075.669569896</v>
      </c>
      <c r="CO149" s="71">
        <f t="shared" si="281"/>
        <v>972559.75217742193</v>
      </c>
      <c r="CP149" s="71">
        <f t="shared" si="281"/>
        <v>897051.38637668721</v>
      </c>
      <c r="CQ149" s="71">
        <f t="shared" si="281"/>
        <v>821531.69318834366</v>
      </c>
      <c r="CR149" s="71">
        <f t="shared" si="281"/>
        <v>746012</v>
      </c>
    </row>
    <row r="150" spans="1:96" x14ac:dyDescent="0.2">
      <c r="A150" s="6" t="s">
        <v>197</v>
      </c>
      <c r="B150" s="6"/>
      <c r="C150" s="37"/>
      <c r="D150" s="37"/>
      <c r="E150" s="37"/>
      <c r="F150" s="2">
        <v>8</v>
      </c>
      <c r="G150">
        <v>23</v>
      </c>
      <c r="H150" s="6">
        <v>124</v>
      </c>
      <c r="I150" s="2" t="s">
        <v>301</v>
      </c>
      <c r="J150" s="57"/>
      <c r="K150" s="58">
        <v>2176.48</v>
      </c>
      <c r="L150" s="73"/>
      <c r="M150" s="60">
        <v>1103</v>
      </c>
      <c r="N150" s="61">
        <f t="shared" si="160"/>
        <v>330.9</v>
      </c>
      <c r="O150" s="61">
        <f t="shared" si="161"/>
        <v>1305.8900000000001</v>
      </c>
      <c r="P150" s="61">
        <f t="shared" si="162"/>
        <v>0</v>
      </c>
      <c r="Q150" s="61">
        <f t="shared" si="163"/>
        <v>0</v>
      </c>
      <c r="R150" s="62">
        <f t="shared" si="164"/>
        <v>0.51</v>
      </c>
      <c r="S150" s="62">
        <f t="shared" si="148"/>
        <v>0</v>
      </c>
      <c r="T150" s="61">
        <f t="shared" si="149"/>
        <v>0</v>
      </c>
      <c r="U150" s="61">
        <f t="shared" si="165"/>
        <v>0</v>
      </c>
      <c r="V150" s="60">
        <v>152</v>
      </c>
      <c r="W150" s="61">
        <f t="shared" si="166"/>
        <v>38</v>
      </c>
      <c r="X150" s="24">
        <f t="shared" si="167"/>
        <v>330.9</v>
      </c>
      <c r="Y150" s="11">
        <f t="shared" si="168"/>
        <v>2545.38</v>
      </c>
      <c r="Z150" s="58">
        <v>2362458771.6700001</v>
      </c>
      <c r="AA150" s="60">
        <v>16809</v>
      </c>
      <c r="AB150" s="24">
        <f t="shared" si="150"/>
        <v>140547.25</v>
      </c>
      <c r="AC150" s="10">
        <f t="shared" si="151"/>
        <v>0.54791699999999999</v>
      </c>
      <c r="AD150" s="60">
        <v>96747</v>
      </c>
      <c r="AE150" s="10">
        <f t="shared" si="152"/>
        <v>0.70139600000000002</v>
      </c>
      <c r="AF150" s="10">
        <f t="shared" si="197"/>
        <v>0.40603899999999998</v>
      </c>
      <c r="AG150" s="63">
        <f t="shared" si="153"/>
        <v>0.40603899999999998</v>
      </c>
      <c r="AH150" s="64">
        <f t="shared" si="154"/>
        <v>0</v>
      </c>
      <c r="AI150" s="65">
        <f t="shared" si="169"/>
        <v>0.40603899999999998</v>
      </c>
      <c r="AJ150" s="60">
        <v>0</v>
      </c>
      <c r="AK150">
        <v>0</v>
      </c>
      <c r="AL150" s="23">
        <f t="shared" si="170"/>
        <v>0</v>
      </c>
      <c r="AM150" s="60">
        <v>0</v>
      </c>
      <c r="AN150">
        <v>0</v>
      </c>
      <c r="AO150" s="23">
        <f t="shared" si="171"/>
        <v>0</v>
      </c>
      <c r="AP150" s="23">
        <f t="shared" si="155"/>
        <v>11911359</v>
      </c>
      <c r="AQ150" s="23">
        <f t="shared" si="172"/>
        <v>11911359</v>
      </c>
      <c r="AR150" s="66">
        <v>10040987</v>
      </c>
      <c r="AS150" s="66">
        <f t="shared" si="198"/>
        <v>11911359</v>
      </c>
      <c r="AT150" s="60">
        <v>11771547</v>
      </c>
      <c r="AU150" s="23">
        <f t="shared" si="199"/>
        <v>139812</v>
      </c>
      <c r="AV150" s="67" t="str">
        <f t="shared" si="202"/>
        <v>Yes</v>
      </c>
      <c r="AW150" s="66">
        <f t="shared" si="173"/>
        <v>139812</v>
      </c>
      <c r="AX150" s="68">
        <f t="shared" si="174"/>
        <v>11911359</v>
      </c>
      <c r="AY150" s="69">
        <f t="shared" si="200"/>
        <v>11911359</v>
      </c>
      <c r="AZ150" s="70">
        <f t="shared" si="175"/>
        <v>139812</v>
      </c>
      <c r="BA150" s="70"/>
      <c r="BB150" s="70">
        <f t="shared" si="176"/>
        <v>13478.416755495111</v>
      </c>
      <c r="BC150" s="23"/>
      <c r="BE150" s="71">
        <f t="shared" si="177"/>
        <v>139812</v>
      </c>
      <c r="BF150" s="71">
        <f t="shared" si="178"/>
        <v>0</v>
      </c>
      <c r="BG150" s="71">
        <f t="shared" si="239"/>
        <v>0</v>
      </c>
      <c r="BH150" s="71">
        <f t="shared" si="240"/>
        <v>0</v>
      </c>
      <c r="BI150" s="71">
        <f t="shared" si="241"/>
        <v>0</v>
      </c>
      <c r="BJ150" s="71">
        <f t="shared" si="242"/>
        <v>0</v>
      </c>
      <c r="BK150" s="71">
        <f t="shared" si="268"/>
        <v>0</v>
      </c>
      <c r="BL150" s="71">
        <f t="shared" si="268"/>
        <v>0</v>
      </c>
      <c r="BM150" s="71">
        <f t="shared" si="268"/>
        <v>0</v>
      </c>
      <c r="BN150" s="71"/>
      <c r="BP150" s="71">
        <f t="shared" si="183"/>
        <v>139812</v>
      </c>
      <c r="BQ150" s="71">
        <f t="shared" si="243"/>
        <v>0</v>
      </c>
      <c r="BR150" s="71">
        <f t="shared" si="244"/>
        <v>0</v>
      </c>
      <c r="BS150" s="71">
        <f t="shared" si="245"/>
        <v>0</v>
      </c>
      <c r="BT150" s="71">
        <f t="shared" si="246"/>
        <v>0</v>
      </c>
      <c r="BU150" s="71">
        <f t="shared" si="247"/>
        <v>0</v>
      </c>
      <c r="BV150" s="71">
        <f t="shared" si="269"/>
        <v>0</v>
      </c>
      <c r="BW150" s="71">
        <f t="shared" si="269"/>
        <v>0</v>
      </c>
      <c r="BX150" s="71">
        <f t="shared" si="269"/>
        <v>0</v>
      </c>
      <c r="BZ150" s="71">
        <f t="shared" si="189"/>
        <v>11911359</v>
      </c>
      <c r="CA150" s="71">
        <f t="shared" si="248"/>
        <v>11911359</v>
      </c>
      <c r="CB150" s="71">
        <f t="shared" si="249"/>
        <v>11911359</v>
      </c>
      <c r="CC150" s="71">
        <f t="shared" si="250"/>
        <v>11911359</v>
      </c>
      <c r="CD150" s="71">
        <f t="shared" si="251"/>
        <v>11911359</v>
      </c>
      <c r="CE150" s="71">
        <f t="shared" si="252"/>
        <v>11911359</v>
      </c>
      <c r="CF150" s="71">
        <f t="shared" si="270"/>
        <v>11911359</v>
      </c>
      <c r="CG150" s="71">
        <f t="shared" si="270"/>
        <v>11911359</v>
      </c>
      <c r="CH150" s="71">
        <f t="shared" si="270"/>
        <v>11911359</v>
      </c>
      <c r="CI150" s="71"/>
      <c r="CJ150" s="71">
        <f t="shared" si="195"/>
        <v>11911359</v>
      </c>
      <c r="CK150" s="71">
        <f t="shared" ref="CK150:CR150" si="282">IF(OR($C150=1,$B150=1),MAX(CA150,CJ150,$AR150),CA150)</f>
        <v>11911359</v>
      </c>
      <c r="CL150" s="71">
        <f t="shared" si="282"/>
        <v>11911359</v>
      </c>
      <c r="CM150" s="71">
        <f t="shared" si="282"/>
        <v>11911359</v>
      </c>
      <c r="CN150" s="71">
        <f t="shared" si="282"/>
        <v>11911359</v>
      </c>
      <c r="CO150" s="71">
        <f t="shared" si="282"/>
        <v>11911359</v>
      </c>
      <c r="CP150" s="71">
        <f t="shared" si="282"/>
        <v>11911359</v>
      </c>
      <c r="CQ150" s="71">
        <f t="shared" si="282"/>
        <v>11911359</v>
      </c>
      <c r="CR150" s="71">
        <f t="shared" si="282"/>
        <v>11911359</v>
      </c>
    </row>
    <row r="151" spans="1:96" x14ac:dyDescent="0.2">
      <c r="A151" s="6" t="s">
        <v>173</v>
      </c>
      <c r="B151" s="6"/>
      <c r="C151" s="37"/>
      <c r="D151" s="37"/>
      <c r="E151" s="37"/>
      <c r="F151" s="2">
        <v>1</v>
      </c>
      <c r="G151">
        <v>0</v>
      </c>
      <c r="H151" s="6">
        <v>125</v>
      </c>
      <c r="I151" s="2" t="s">
        <v>302</v>
      </c>
      <c r="J151" s="57"/>
      <c r="K151" s="58">
        <v>127.39</v>
      </c>
      <c r="L151" s="59"/>
      <c r="M151" s="60">
        <v>46</v>
      </c>
      <c r="N151" s="61">
        <f t="shared" si="160"/>
        <v>13.8</v>
      </c>
      <c r="O151" s="61">
        <f t="shared" si="161"/>
        <v>76.430000000000007</v>
      </c>
      <c r="P151" s="61">
        <f t="shared" si="162"/>
        <v>0</v>
      </c>
      <c r="Q151" s="61">
        <f t="shared" si="163"/>
        <v>0</v>
      </c>
      <c r="R151" s="62">
        <f t="shared" si="164"/>
        <v>0.36</v>
      </c>
      <c r="S151" s="62">
        <f t="shared" si="148"/>
        <v>0</v>
      </c>
      <c r="T151" s="61">
        <f t="shared" si="149"/>
        <v>0</v>
      </c>
      <c r="U151" s="61">
        <f t="shared" si="165"/>
        <v>0</v>
      </c>
      <c r="V151" s="60">
        <v>4</v>
      </c>
      <c r="W151" s="61">
        <f t="shared" si="166"/>
        <v>1</v>
      </c>
      <c r="X151" s="24">
        <f t="shared" si="167"/>
        <v>13.8</v>
      </c>
      <c r="Y151" s="11">
        <f t="shared" si="168"/>
        <v>142.19</v>
      </c>
      <c r="Z151" s="58">
        <v>1476550171.6700001</v>
      </c>
      <c r="AA151" s="60">
        <v>2724</v>
      </c>
      <c r="AB151" s="24">
        <f t="shared" si="150"/>
        <v>542052.18999999994</v>
      </c>
      <c r="AC151" s="10">
        <f t="shared" si="151"/>
        <v>2.1131639999999998</v>
      </c>
      <c r="AD151" s="60">
        <v>102963</v>
      </c>
      <c r="AE151" s="10">
        <f t="shared" si="152"/>
        <v>0.74646100000000004</v>
      </c>
      <c r="AF151" s="10">
        <f t="shared" si="197"/>
        <v>-0.70315300000000003</v>
      </c>
      <c r="AG151" s="63">
        <f t="shared" si="153"/>
        <v>0.01</v>
      </c>
      <c r="AH151" s="64">
        <f t="shared" si="154"/>
        <v>0</v>
      </c>
      <c r="AI151" s="65">
        <f t="shared" si="169"/>
        <v>0.01</v>
      </c>
      <c r="AJ151" s="60">
        <v>34</v>
      </c>
      <c r="AK151">
        <v>4</v>
      </c>
      <c r="AL151" s="23">
        <f t="shared" si="170"/>
        <v>13600</v>
      </c>
      <c r="AM151" s="60">
        <v>0</v>
      </c>
      <c r="AN151">
        <v>0</v>
      </c>
      <c r="AO151" s="23">
        <f t="shared" si="171"/>
        <v>0</v>
      </c>
      <c r="AP151" s="23">
        <f t="shared" si="155"/>
        <v>16387</v>
      </c>
      <c r="AQ151" s="23">
        <f t="shared" si="172"/>
        <v>29987</v>
      </c>
      <c r="AR151" s="66">
        <v>9960</v>
      </c>
      <c r="AS151" s="66">
        <f t="shared" si="198"/>
        <v>29987</v>
      </c>
      <c r="AT151" s="60">
        <v>24350</v>
      </c>
      <c r="AU151" s="23">
        <f t="shared" si="199"/>
        <v>5637</v>
      </c>
      <c r="AV151" s="67" t="str">
        <f t="shared" si="202"/>
        <v>Yes</v>
      </c>
      <c r="AW151" s="66">
        <f t="shared" si="173"/>
        <v>5637</v>
      </c>
      <c r="AX151" s="68">
        <f t="shared" si="174"/>
        <v>29987</v>
      </c>
      <c r="AY151" s="69">
        <f t="shared" si="200"/>
        <v>29987</v>
      </c>
      <c r="AZ151" s="70">
        <f t="shared" si="175"/>
        <v>5637</v>
      </c>
      <c r="BA151" s="70"/>
      <c r="BB151" s="70">
        <f t="shared" si="176"/>
        <v>12863.959101970328</v>
      </c>
      <c r="BC151" s="23"/>
      <c r="BE151" s="71">
        <f t="shared" si="177"/>
        <v>5637</v>
      </c>
      <c r="BF151" s="71">
        <f t="shared" si="178"/>
        <v>0</v>
      </c>
      <c r="BG151" s="71">
        <f t="shared" si="239"/>
        <v>0</v>
      </c>
      <c r="BH151" s="71">
        <f t="shared" si="240"/>
        <v>0</v>
      </c>
      <c r="BI151" s="71">
        <f t="shared" si="241"/>
        <v>0</v>
      </c>
      <c r="BJ151" s="71">
        <f t="shared" si="242"/>
        <v>0</v>
      </c>
      <c r="BK151" s="71">
        <f t="shared" si="268"/>
        <v>0</v>
      </c>
      <c r="BL151" s="71">
        <f t="shared" si="268"/>
        <v>0</v>
      </c>
      <c r="BM151" s="71">
        <f t="shared" si="268"/>
        <v>0</v>
      </c>
      <c r="BN151" s="71"/>
      <c r="BP151" s="71">
        <f t="shared" si="183"/>
        <v>5637</v>
      </c>
      <c r="BQ151" s="71">
        <f t="shared" si="243"/>
        <v>0</v>
      </c>
      <c r="BR151" s="71">
        <f t="shared" si="244"/>
        <v>0</v>
      </c>
      <c r="BS151" s="71">
        <f t="shared" si="245"/>
        <v>0</v>
      </c>
      <c r="BT151" s="71">
        <f t="shared" si="246"/>
        <v>0</v>
      </c>
      <c r="BU151" s="71">
        <f t="shared" si="247"/>
        <v>0</v>
      </c>
      <c r="BV151" s="71">
        <f t="shared" si="269"/>
        <v>0</v>
      </c>
      <c r="BW151" s="71">
        <f t="shared" si="269"/>
        <v>0</v>
      </c>
      <c r="BX151" s="71">
        <f t="shared" si="269"/>
        <v>0</v>
      </c>
      <c r="BZ151" s="71">
        <f t="shared" si="189"/>
        <v>29987</v>
      </c>
      <c r="CA151" s="71">
        <f t="shared" si="248"/>
        <v>29987</v>
      </c>
      <c r="CB151" s="71">
        <f t="shared" si="249"/>
        <v>29987</v>
      </c>
      <c r="CC151" s="71">
        <f t="shared" si="250"/>
        <v>29987</v>
      </c>
      <c r="CD151" s="71">
        <f t="shared" si="251"/>
        <v>29987</v>
      </c>
      <c r="CE151" s="71">
        <f t="shared" si="252"/>
        <v>29987</v>
      </c>
      <c r="CF151" s="71">
        <f t="shared" si="270"/>
        <v>29987</v>
      </c>
      <c r="CG151" s="71">
        <f t="shared" si="270"/>
        <v>29987</v>
      </c>
      <c r="CH151" s="71">
        <f t="shared" si="270"/>
        <v>29987</v>
      </c>
      <c r="CI151" s="71"/>
      <c r="CJ151" s="71">
        <f t="shared" si="195"/>
        <v>29987</v>
      </c>
      <c r="CK151" s="71">
        <f t="shared" ref="CK151:CR151" si="283">IF(OR($C151=1,$B151=1),MAX(CA151,CJ151,$AR151),CA151)</f>
        <v>29987</v>
      </c>
      <c r="CL151" s="71">
        <f t="shared" si="283"/>
        <v>29987</v>
      </c>
      <c r="CM151" s="71">
        <f t="shared" si="283"/>
        <v>29987</v>
      </c>
      <c r="CN151" s="71">
        <f t="shared" si="283"/>
        <v>29987</v>
      </c>
      <c r="CO151" s="71">
        <f t="shared" si="283"/>
        <v>29987</v>
      </c>
      <c r="CP151" s="71">
        <f t="shared" si="283"/>
        <v>29987</v>
      </c>
      <c r="CQ151" s="71">
        <f t="shared" si="283"/>
        <v>29987</v>
      </c>
      <c r="CR151" s="71">
        <f t="shared" si="283"/>
        <v>29987</v>
      </c>
    </row>
    <row r="152" spans="1:96" x14ac:dyDescent="0.2">
      <c r="A152" s="6" t="s">
        <v>179</v>
      </c>
      <c r="B152" s="6"/>
      <c r="C152" s="37"/>
      <c r="D152" s="37"/>
      <c r="E152" s="37"/>
      <c r="F152" s="2">
        <v>4</v>
      </c>
      <c r="G152">
        <v>0</v>
      </c>
      <c r="H152" s="6">
        <v>126</v>
      </c>
      <c r="I152" s="2" t="s">
        <v>303</v>
      </c>
      <c r="J152" s="57"/>
      <c r="K152" s="58">
        <v>4614.22</v>
      </c>
      <c r="L152" s="59"/>
      <c r="M152" s="60">
        <v>1686</v>
      </c>
      <c r="N152" s="61">
        <f t="shared" si="160"/>
        <v>505.8</v>
      </c>
      <c r="O152" s="61">
        <f t="shared" si="161"/>
        <v>2768.53</v>
      </c>
      <c r="P152" s="61">
        <f t="shared" si="162"/>
        <v>0</v>
      </c>
      <c r="Q152" s="61">
        <f t="shared" si="163"/>
        <v>0</v>
      </c>
      <c r="R152" s="62">
        <f t="shared" si="164"/>
        <v>0.37</v>
      </c>
      <c r="S152" s="62">
        <f t="shared" si="148"/>
        <v>0</v>
      </c>
      <c r="T152" s="61">
        <f t="shared" si="149"/>
        <v>0</v>
      </c>
      <c r="U152" s="61">
        <f t="shared" si="165"/>
        <v>0</v>
      </c>
      <c r="V152" s="60">
        <v>344</v>
      </c>
      <c r="W152" s="61">
        <f t="shared" si="166"/>
        <v>86</v>
      </c>
      <c r="X152" s="24">
        <f t="shared" si="167"/>
        <v>505.8</v>
      </c>
      <c r="Y152" s="11">
        <f t="shared" si="168"/>
        <v>5206.0200000000004</v>
      </c>
      <c r="Z152" s="58">
        <v>9275509986.6700001</v>
      </c>
      <c r="AA152" s="60">
        <v>41897</v>
      </c>
      <c r="AB152" s="24">
        <f t="shared" si="150"/>
        <v>221388.4</v>
      </c>
      <c r="AC152" s="10">
        <f t="shared" si="151"/>
        <v>0.86307199999999995</v>
      </c>
      <c r="AD152" s="60">
        <v>112366</v>
      </c>
      <c r="AE152" s="10">
        <f t="shared" si="152"/>
        <v>0.81463099999999999</v>
      </c>
      <c r="AF152" s="10">
        <f t="shared" si="197"/>
        <v>0.15146000000000001</v>
      </c>
      <c r="AG152" s="63">
        <f t="shared" si="153"/>
        <v>0.15146000000000001</v>
      </c>
      <c r="AH152" s="64">
        <f t="shared" si="154"/>
        <v>0</v>
      </c>
      <c r="AI152" s="65">
        <f t="shared" si="169"/>
        <v>0.15146000000000001</v>
      </c>
      <c r="AJ152" s="60">
        <v>0</v>
      </c>
      <c r="AK152">
        <v>0</v>
      </c>
      <c r="AL152" s="23">
        <f t="shared" si="170"/>
        <v>0</v>
      </c>
      <c r="AM152" s="60">
        <v>0</v>
      </c>
      <c r="AN152">
        <v>0</v>
      </c>
      <c r="AO152" s="23">
        <f t="shared" si="171"/>
        <v>0</v>
      </c>
      <c r="AP152" s="23">
        <f t="shared" si="155"/>
        <v>9087506</v>
      </c>
      <c r="AQ152" s="23">
        <f t="shared" si="172"/>
        <v>9087506</v>
      </c>
      <c r="AR152" s="66">
        <v>5893771</v>
      </c>
      <c r="AS152" s="66">
        <f t="shared" si="198"/>
        <v>9087506</v>
      </c>
      <c r="AT152" s="60">
        <v>8515020</v>
      </c>
      <c r="AU152" s="23">
        <f t="shared" si="199"/>
        <v>572486</v>
      </c>
      <c r="AV152" s="67" t="str">
        <f t="shared" si="202"/>
        <v>Yes</v>
      </c>
      <c r="AW152" s="66">
        <f t="shared" si="173"/>
        <v>572486</v>
      </c>
      <c r="AX152" s="68">
        <f t="shared" si="174"/>
        <v>9087506</v>
      </c>
      <c r="AY152" s="69">
        <f t="shared" si="200"/>
        <v>9087506</v>
      </c>
      <c r="AZ152" s="70">
        <f t="shared" si="175"/>
        <v>572486</v>
      </c>
      <c r="BA152" s="70"/>
      <c r="BB152" s="70">
        <f t="shared" si="176"/>
        <v>13003.146902401706</v>
      </c>
      <c r="BC152" s="23"/>
      <c r="BE152" s="71">
        <f t="shared" si="177"/>
        <v>572486</v>
      </c>
      <c r="BF152" s="71">
        <f t="shared" si="178"/>
        <v>0</v>
      </c>
      <c r="BG152" s="71">
        <f t="shared" si="239"/>
        <v>0</v>
      </c>
      <c r="BH152" s="71">
        <f t="shared" si="240"/>
        <v>0</v>
      </c>
      <c r="BI152" s="71">
        <f t="shared" si="241"/>
        <v>0</v>
      </c>
      <c r="BJ152" s="71">
        <f t="shared" si="242"/>
        <v>0</v>
      </c>
      <c r="BK152" s="71">
        <f t="shared" si="268"/>
        <v>0</v>
      </c>
      <c r="BL152" s="71">
        <f t="shared" si="268"/>
        <v>0</v>
      </c>
      <c r="BM152" s="71">
        <f t="shared" si="268"/>
        <v>0</v>
      </c>
      <c r="BN152" s="71"/>
      <c r="BP152" s="71">
        <f t="shared" si="183"/>
        <v>572486</v>
      </c>
      <c r="BQ152" s="71">
        <f t="shared" si="243"/>
        <v>0</v>
      </c>
      <c r="BR152" s="71">
        <f t="shared" si="244"/>
        <v>0</v>
      </c>
      <c r="BS152" s="71">
        <f t="shared" si="245"/>
        <v>0</v>
      </c>
      <c r="BT152" s="71">
        <f t="shared" si="246"/>
        <v>0</v>
      </c>
      <c r="BU152" s="71">
        <f t="shared" si="247"/>
        <v>0</v>
      </c>
      <c r="BV152" s="71">
        <f t="shared" si="269"/>
        <v>0</v>
      </c>
      <c r="BW152" s="71">
        <f t="shared" si="269"/>
        <v>0</v>
      </c>
      <c r="BX152" s="71">
        <f t="shared" si="269"/>
        <v>0</v>
      </c>
      <c r="BZ152" s="71">
        <f t="shared" si="189"/>
        <v>9087506</v>
      </c>
      <c r="CA152" s="71">
        <f t="shared" si="248"/>
        <v>9087506</v>
      </c>
      <c r="CB152" s="71">
        <f t="shared" si="249"/>
        <v>9087506</v>
      </c>
      <c r="CC152" s="71">
        <f t="shared" si="250"/>
        <v>9087506</v>
      </c>
      <c r="CD152" s="71">
        <f t="shared" si="251"/>
        <v>9087506</v>
      </c>
      <c r="CE152" s="71">
        <f t="shared" si="252"/>
        <v>9087506</v>
      </c>
      <c r="CF152" s="71">
        <f t="shared" si="270"/>
        <v>9087506</v>
      </c>
      <c r="CG152" s="71">
        <f t="shared" si="270"/>
        <v>9087506</v>
      </c>
      <c r="CH152" s="71">
        <f t="shared" si="270"/>
        <v>9087506</v>
      </c>
      <c r="CI152" s="71"/>
      <c r="CJ152" s="71">
        <f t="shared" si="195"/>
        <v>9087506</v>
      </c>
      <c r="CK152" s="71">
        <f t="shared" ref="CK152:CR152" si="284">IF(OR($C152=1,$B152=1),MAX(CA152,CJ152,$AR152),CA152)</f>
        <v>9087506</v>
      </c>
      <c r="CL152" s="71">
        <f t="shared" si="284"/>
        <v>9087506</v>
      </c>
      <c r="CM152" s="71">
        <f t="shared" si="284"/>
        <v>9087506</v>
      </c>
      <c r="CN152" s="71">
        <f t="shared" si="284"/>
        <v>9087506</v>
      </c>
      <c r="CO152" s="71">
        <f t="shared" si="284"/>
        <v>9087506</v>
      </c>
      <c r="CP152" s="71">
        <f t="shared" si="284"/>
        <v>9087506</v>
      </c>
      <c r="CQ152" s="71">
        <f t="shared" si="284"/>
        <v>9087506</v>
      </c>
      <c r="CR152" s="71">
        <f t="shared" si="284"/>
        <v>9087506</v>
      </c>
    </row>
    <row r="153" spans="1:96" x14ac:dyDescent="0.2">
      <c r="A153" s="6" t="s">
        <v>169</v>
      </c>
      <c r="B153" s="6"/>
      <c r="C153" s="37"/>
      <c r="D153" s="37"/>
      <c r="E153" s="37"/>
      <c r="F153" s="2">
        <v>2</v>
      </c>
      <c r="G153">
        <v>0</v>
      </c>
      <c r="H153" s="6">
        <v>127</v>
      </c>
      <c r="I153" s="2" t="s">
        <v>304</v>
      </c>
      <c r="J153" s="57"/>
      <c r="K153" s="58">
        <v>333.33</v>
      </c>
      <c r="L153" s="59"/>
      <c r="M153" s="60">
        <v>30</v>
      </c>
      <c r="N153" s="61">
        <f t="shared" si="160"/>
        <v>9</v>
      </c>
      <c r="O153" s="61">
        <f t="shared" si="161"/>
        <v>200</v>
      </c>
      <c r="P153" s="61">
        <f t="shared" si="162"/>
        <v>0</v>
      </c>
      <c r="Q153" s="61">
        <f t="shared" si="163"/>
        <v>0</v>
      </c>
      <c r="R153" s="62">
        <f t="shared" si="164"/>
        <v>0.09</v>
      </c>
      <c r="S153" s="62">
        <f t="shared" si="148"/>
        <v>0</v>
      </c>
      <c r="T153" s="61">
        <f t="shared" si="149"/>
        <v>0</v>
      </c>
      <c r="U153" s="61">
        <f t="shared" si="165"/>
        <v>0</v>
      </c>
      <c r="V153" s="60">
        <v>0</v>
      </c>
      <c r="W153" s="61">
        <f t="shared" si="166"/>
        <v>0</v>
      </c>
      <c r="X153" s="24">
        <f t="shared" si="167"/>
        <v>9</v>
      </c>
      <c r="Y153" s="11">
        <f t="shared" si="168"/>
        <v>342.33</v>
      </c>
      <c r="Z153" s="58">
        <v>1306420996</v>
      </c>
      <c r="AA153" s="60">
        <v>3537</v>
      </c>
      <c r="AB153" s="24">
        <f t="shared" si="150"/>
        <v>369358.49</v>
      </c>
      <c r="AC153" s="10">
        <f t="shared" si="151"/>
        <v>1.439926</v>
      </c>
      <c r="AD153" s="60">
        <v>113490</v>
      </c>
      <c r="AE153" s="10">
        <f t="shared" si="152"/>
        <v>0.82277900000000004</v>
      </c>
      <c r="AF153" s="10">
        <f t="shared" si="197"/>
        <v>-0.25478200000000001</v>
      </c>
      <c r="AG153" s="63">
        <f t="shared" si="153"/>
        <v>0.01</v>
      </c>
      <c r="AH153" s="64">
        <f t="shared" si="154"/>
        <v>0</v>
      </c>
      <c r="AI153" s="65">
        <f t="shared" si="169"/>
        <v>0.01</v>
      </c>
      <c r="AJ153" s="60">
        <v>0</v>
      </c>
      <c r="AK153">
        <v>0</v>
      </c>
      <c r="AL153" s="23">
        <f t="shared" si="170"/>
        <v>0</v>
      </c>
      <c r="AM153" s="60">
        <v>0</v>
      </c>
      <c r="AN153">
        <v>0</v>
      </c>
      <c r="AO153" s="23">
        <f t="shared" si="171"/>
        <v>0</v>
      </c>
      <c r="AP153" s="23">
        <f t="shared" si="155"/>
        <v>39454</v>
      </c>
      <c r="AQ153" s="23">
        <f t="shared" si="172"/>
        <v>39454</v>
      </c>
      <c r="AR153" s="66">
        <v>46611</v>
      </c>
      <c r="AS153" s="66">
        <f t="shared" si="198"/>
        <v>39454</v>
      </c>
      <c r="AT153" s="60">
        <v>46995</v>
      </c>
      <c r="AU153" s="23">
        <f t="shared" si="199"/>
        <v>7541</v>
      </c>
      <c r="AV153" s="67" t="str">
        <f t="shared" si="202"/>
        <v>No</v>
      </c>
      <c r="AW153" s="66">
        <f t="shared" si="173"/>
        <v>0</v>
      </c>
      <c r="AX153" s="68">
        <f t="shared" si="174"/>
        <v>46995</v>
      </c>
      <c r="AY153" s="69">
        <f t="shared" si="200"/>
        <v>46995</v>
      </c>
      <c r="AZ153" s="70">
        <f t="shared" si="175"/>
        <v>0</v>
      </c>
      <c r="BA153" s="70"/>
      <c r="BB153" s="70">
        <f t="shared" si="176"/>
        <v>11836.178111781119</v>
      </c>
      <c r="BC153" s="23"/>
      <c r="BE153" s="71">
        <f t="shared" si="177"/>
        <v>-7541</v>
      </c>
      <c r="BF153" s="71">
        <f t="shared" si="178"/>
        <v>-7541</v>
      </c>
      <c r="BG153" s="71">
        <f t="shared" si="239"/>
        <v>-7541</v>
      </c>
      <c r="BH153" s="71">
        <f t="shared" si="240"/>
        <v>-6463.3911000000007</v>
      </c>
      <c r="BI153" s="71">
        <f t="shared" si="241"/>
        <v>-5385.943803629998</v>
      </c>
      <c r="BJ153" s="71">
        <f t="shared" si="242"/>
        <v>-4308.7550429039984</v>
      </c>
      <c r="BK153" s="71">
        <f t="shared" si="268"/>
        <v>-3231.5662821779988</v>
      </c>
      <c r="BL153" s="71">
        <f t="shared" si="268"/>
        <v>-2154.4852403280747</v>
      </c>
      <c r="BM153" s="71">
        <f t="shared" si="268"/>
        <v>-1077.2426201640337</v>
      </c>
      <c r="BN153" s="71"/>
      <c r="BP153" s="71">
        <f t="shared" si="183"/>
        <v>0</v>
      </c>
      <c r="BQ153" s="71">
        <f t="shared" si="243"/>
        <v>0</v>
      </c>
      <c r="BR153" s="71">
        <f t="shared" si="244"/>
        <v>-1077.6088999999999</v>
      </c>
      <c r="BS153" s="71">
        <f t="shared" si="245"/>
        <v>-1077.44729637</v>
      </c>
      <c r="BT153" s="71">
        <f t="shared" si="246"/>
        <v>-1077.1887607259996</v>
      </c>
      <c r="BU153" s="71">
        <f t="shared" si="247"/>
        <v>-1077.1887607259996</v>
      </c>
      <c r="BV153" s="71">
        <f t="shared" si="269"/>
        <v>-1077.081041849927</v>
      </c>
      <c r="BW153" s="71">
        <f t="shared" si="269"/>
        <v>-1077.2426201640374</v>
      </c>
      <c r="BX153" s="71">
        <f t="shared" si="269"/>
        <v>-1077.2426201640337</v>
      </c>
      <c r="BZ153" s="71">
        <f t="shared" si="189"/>
        <v>46995</v>
      </c>
      <c r="CA153" s="71">
        <f t="shared" si="248"/>
        <v>46995</v>
      </c>
      <c r="CB153" s="71">
        <f t="shared" si="249"/>
        <v>45917.391100000001</v>
      </c>
      <c r="CC153" s="71">
        <f t="shared" si="250"/>
        <v>44839.943803629998</v>
      </c>
      <c r="CD153" s="71">
        <f t="shared" si="251"/>
        <v>43762.755042903998</v>
      </c>
      <c r="CE153" s="71">
        <f t="shared" si="252"/>
        <v>42685.566282177999</v>
      </c>
      <c r="CF153" s="71">
        <f t="shared" si="270"/>
        <v>41608.485240328075</v>
      </c>
      <c r="CG153" s="71">
        <f t="shared" si="270"/>
        <v>40531.242620164034</v>
      </c>
      <c r="CH153" s="71">
        <f t="shared" si="270"/>
        <v>39454</v>
      </c>
      <c r="CI153" s="71"/>
      <c r="CJ153" s="71">
        <f t="shared" si="195"/>
        <v>46995</v>
      </c>
      <c r="CK153" s="71">
        <f t="shared" ref="CK153:CR153" si="285">IF(OR($C153=1,$B153=1),MAX(CA153,CJ153,$AR153),CA153)</f>
        <v>46995</v>
      </c>
      <c r="CL153" s="71">
        <f t="shared" si="285"/>
        <v>45917.391100000001</v>
      </c>
      <c r="CM153" s="71">
        <f t="shared" si="285"/>
        <v>44839.943803629998</v>
      </c>
      <c r="CN153" s="71">
        <f t="shared" si="285"/>
        <v>43762.755042903998</v>
      </c>
      <c r="CO153" s="71">
        <f t="shared" si="285"/>
        <v>42685.566282177999</v>
      </c>
      <c r="CP153" s="71">
        <f t="shared" si="285"/>
        <v>41608.485240328075</v>
      </c>
      <c r="CQ153" s="71">
        <f t="shared" si="285"/>
        <v>40531.242620164034</v>
      </c>
      <c r="CR153" s="71">
        <f t="shared" si="285"/>
        <v>39454</v>
      </c>
    </row>
    <row r="154" spans="1:96" x14ac:dyDescent="0.2">
      <c r="A154" s="6" t="s">
        <v>175</v>
      </c>
      <c r="B154" s="6"/>
      <c r="C154" s="37"/>
      <c r="D154" s="37"/>
      <c r="E154" s="37"/>
      <c r="F154" s="2">
        <v>3</v>
      </c>
      <c r="G154">
        <v>0</v>
      </c>
      <c r="H154" s="6">
        <v>128</v>
      </c>
      <c r="I154" s="2" t="s">
        <v>305</v>
      </c>
      <c r="J154" s="57"/>
      <c r="K154" s="58">
        <v>4118.37</v>
      </c>
      <c r="L154" s="59"/>
      <c r="M154" s="60">
        <v>574</v>
      </c>
      <c r="N154" s="61">
        <f t="shared" si="160"/>
        <v>172.2</v>
      </c>
      <c r="O154" s="61">
        <f t="shared" si="161"/>
        <v>2471.02</v>
      </c>
      <c r="P154" s="61">
        <f t="shared" si="162"/>
        <v>0</v>
      </c>
      <c r="Q154" s="61">
        <f t="shared" si="163"/>
        <v>0</v>
      </c>
      <c r="R154" s="62">
        <f t="shared" si="164"/>
        <v>0.14000000000000001</v>
      </c>
      <c r="S154" s="62">
        <f t="shared" si="148"/>
        <v>0</v>
      </c>
      <c r="T154" s="61">
        <f t="shared" si="149"/>
        <v>0</v>
      </c>
      <c r="U154" s="61">
        <f t="shared" si="165"/>
        <v>0</v>
      </c>
      <c r="V154" s="60">
        <v>87</v>
      </c>
      <c r="W154" s="61">
        <f t="shared" si="166"/>
        <v>21.75</v>
      </c>
      <c r="X154" s="24">
        <f t="shared" si="167"/>
        <v>172.2</v>
      </c>
      <c r="Y154" s="11">
        <f t="shared" si="168"/>
        <v>4312.32</v>
      </c>
      <c r="Z154" s="58">
        <v>4756959007.3299999</v>
      </c>
      <c r="AA154" s="60">
        <v>24935</v>
      </c>
      <c r="AB154" s="24">
        <f t="shared" si="150"/>
        <v>190774.37</v>
      </c>
      <c r="AC154" s="10">
        <f t="shared" si="151"/>
        <v>0.74372400000000005</v>
      </c>
      <c r="AD154" s="60">
        <v>143874</v>
      </c>
      <c r="AE154" s="10">
        <f t="shared" si="152"/>
        <v>1.0430569999999999</v>
      </c>
      <c r="AF154" s="10">
        <f t="shared" si="197"/>
        <v>0.16647600000000001</v>
      </c>
      <c r="AG154" s="63">
        <f t="shared" si="153"/>
        <v>0.16647600000000001</v>
      </c>
      <c r="AH154" s="64">
        <f t="shared" si="154"/>
        <v>0</v>
      </c>
      <c r="AI154" s="65">
        <f t="shared" si="169"/>
        <v>0.16647600000000001</v>
      </c>
      <c r="AJ154" s="60">
        <v>0</v>
      </c>
      <c r="AK154">
        <v>0</v>
      </c>
      <c r="AL154" s="23">
        <f t="shared" si="170"/>
        <v>0</v>
      </c>
      <c r="AM154" s="60">
        <v>0</v>
      </c>
      <c r="AN154">
        <v>0</v>
      </c>
      <c r="AO154" s="23">
        <f t="shared" si="171"/>
        <v>0</v>
      </c>
      <c r="AP154" s="23">
        <f t="shared" si="155"/>
        <v>8273772</v>
      </c>
      <c r="AQ154" s="23">
        <f t="shared" si="172"/>
        <v>8273772</v>
      </c>
      <c r="AR154" s="66">
        <v>6087799</v>
      </c>
      <c r="AS154" s="66">
        <f t="shared" si="198"/>
        <v>8273772</v>
      </c>
      <c r="AT154" s="60">
        <v>7482940</v>
      </c>
      <c r="AU154" s="23">
        <f t="shared" si="199"/>
        <v>790832</v>
      </c>
      <c r="AV154" s="67" t="str">
        <f t="shared" si="202"/>
        <v>Yes</v>
      </c>
      <c r="AW154" s="66">
        <f t="shared" si="173"/>
        <v>790832</v>
      </c>
      <c r="AX154" s="68">
        <f t="shared" si="174"/>
        <v>8273772</v>
      </c>
      <c r="AY154" s="69">
        <f t="shared" si="200"/>
        <v>8273772</v>
      </c>
      <c r="AZ154" s="70">
        <f t="shared" si="175"/>
        <v>790832</v>
      </c>
      <c r="BA154" s="70"/>
      <c r="BB154" s="70">
        <f t="shared" si="176"/>
        <v>12067.7569038236</v>
      </c>
      <c r="BC154" s="23"/>
      <c r="BE154" s="71">
        <f t="shared" si="177"/>
        <v>790832</v>
      </c>
      <c r="BF154" s="71">
        <f t="shared" si="178"/>
        <v>0</v>
      </c>
      <c r="BG154" s="71">
        <f t="shared" si="239"/>
        <v>0</v>
      </c>
      <c r="BH154" s="71">
        <f t="shared" si="240"/>
        <v>0</v>
      </c>
      <c r="BI154" s="71">
        <f t="shared" si="241"/>
        <v>0</v>
      </c>
      <c r="BJ154" s="71">
        <f t="shared" si="242"/>
        <v>0</v>
      </c>
      <c r="BK154" s="71">
        <f t="shared" si="268"/>
        <v>0</v>
      </c>
      <c r="BL154" s="71">
        <f t="shared" si="268"/>
        <v>0</v>
      </c>
      <c r="BM154" s="71">
        <f t="shared" si="268"/>
        <v>0</v>
      </c>
      <c r="BN154" s="71"/>
      <c r="BP154" s="71">
        <f t="shared" si="183"/>
        <v>790832</v>
      </c>
      <c r="BQ154" s="71">
        <f t="shared" si="243"/>
        <v>0</v>
      </c>
      <c r="BR154" s="71">
        <f t="shared" si="244"/>
        <v>0</v>
      </c>
      <c r="BS154" s="71">
        <f t="shared" si="245"/>
        <v>0</v>
      </c>
      <c r="BT154" s="71">
        <f t="shared" si="246"/>
        <v>0</v>
      </c>
      <c r="BU154" s="71">
        <f t="shared" si="247"/>
        <v>0</v>
      </c>
      <c r="BV154" s="71">
        <f t="shared" si="269"/>
        <v>0</v>
      </c>
      <c r="BW154" s="71">
        <f t="shared" si="269"/>
        <v>0</v>
      </c>
      <c r="BX154" s="71">
        <f t="shared" si="269"/>
        <v>0</v>
      </c>
      <c r="BZ154" s="71">
        <f t="shared" si="189"/>
        <v>8273772</v>
      </c>
      <c r="CA154" s="71">
        <f t="shared" si="248"/>
        <v>8273772</v>
      </c>
      <c r="CB154" s="71">
        <f t="shared" si="249"/>
        <v>8273772</v>
      </c>
      <c r="CC154" s="71">
        <f t="shared" si="250"/>
        <v>8273772</v>
      </c>
      <c r="CD154" s="71">
        <f t="shared" si="251"/>
        <v>8273772</v>
      </c>
      <c r="CE154" s="71">
        <f t="shared" si="252"/>
        <v>8273772</v>
      </c>
      <c r="CF154" s="71">
        <f t="shared" si="270"/>
        <v>8273772</v>
      </c>
      <c r="CG154" s="71">
        <f t="shared" si="270"/>
        <v>8273772</v>
      </c>
      <c r="CH154" s="71">
        <f t="shared" si="270"/>
        <v>8273772</v>
      </c>
      <c r="CI154" s="71"/>
      <c r="CJ154" s="71">
        <f t="shared" si="195"/>
        <v>8273772</v>
      </c>
      <c r="CK154" s="71">
        <f t="shared" ref="CK154:CR154" si="286">IF(OR($C154=1,$B154=1),MAX(CA154,CJ154,$AR154),CA154)</f>
        <v>8273772</v>
      </c>
      <c r="CL154" s="71">
        <f t="shared" si="286"/>
        <v>8273772</v>
      </c>
      <c r="CM154" s="71">
        <f t="shared" si="286"/>
        <v>8273772</v>
      </c>
      <c r="CN154" s="71">
        <f t="shared" si="286"/>
        <v>8273772</v>
      </c>
      <c r="CO154" s="71">
        <f t="shared" si="286"/>
        <v>8273772</v>
      </c>
      <c r="CP154" s="71">
        <f t="shared" si="286"/>
        <v>8273772</v>
      </c>
      <c r="CQ154" s="71">
        <f t="shared" si="286"/>
        <v>8273772</v>
      </c>
      <c r="CR154" s="71">
        <f t="shared" si="286"/>
        <v>8273772</v>
      </c>
    </row>
    <row r="155" spans="1:96" x14ac:dyDescent="0.2">
      <c r="A155" s="6" t="s">
        <v>169</v>
      </c>
      <c r="B155" s="6"/>
      <c r="C155" s="37"/>
      <c r="D155" s="37"/>
      <c r="E155" s="37"/>
      <c r="F155" s="2">
        <v>6</v>
      </c>
      <c r="G155">
        <v>0</v>
      </c>
      <c r="H155" s="6">
        <v>129</v>
      </c>
      <c r="I155" s="2" t="s">
        <v>306</v>
      </c>
      <c r="J155" s="57"/>
      <c r="K155" s="58">
        <v>1324.3</v>
      </c>
      <c r="L155" s="59"/>
      <c r="M155" s="60">
        <v>69</v>
      </c>
      <c r="N155" s="61">
        <f t="shared" si="160"/>
        <v>20.7</v>
      </c>
      <c r="O155" s="61">
        <f t="shared" si="161"/>
        <v>794.58</v>
      </c>
      <c r="P155" s="61">
        <f t="shared" si="162"/>
        <v>0</v>
      </c>
      <c r="Q155" s="61">
        <f t="shared" si="163"/>
        <v>0</v>
      </c>
      <c r="R155" s="62">
        <f t="shared" si="164"/>
        <v>0.05</v>
      </c>
      <c r="S155" s="62">
        <f t="shared" ref="S155:S195" si="287">IF(R155&gt;0.6,+R155-0.6,0)</f>
        <v>0</v>
      </c>
      <c r="T155" s="61">
        <f t="shared" ref="T155:T195" si="288">ROUND(S155*K155,2)</f>
        <v>0</v>
      </c>
      <c r="U155" s="61">
        <f t="shared" si="165"/>
        <v>0</v>
      </c>
      <c r="V155" s="60">
        <v>18</v>
      </c>
      <c r="W155" s="61">
        <f t="shared" si="166"/>
        <v>4.5</v>
      </c>
      <c r="X155" s="24">
        <f t="shared" si="167"/>
        <v>20.7</v>
      </c>
      <c r="Y155" s="11">
        <f t="shared" si="168"/>
        <v>1349.5</v>
      </c>
      <c r="Z155" s="58">
        <v>1603968910.3299999</v>
      </c>
      <c r="AA155" s="60">
        <v>9843</v>
      </c>
      <c r="AB155" s="24">
        <f t="shared" ref="AB155:AB195" si="289">ROUND(Z155/AA155,2)</f>
        <v>162955.29</v>
      </c>
      <c r="AC155" s="10">
        <f t="shared" ref="AC155:AC195" si="290">(ROUND(AB155/$AC$21,6))</f>
        <v>0.63527299999999998</v>
      </c>
      <c r="AD155" s="60">
        <v>105450</v>
      </c>
      <c r="AE155" s="10">
        <f t="shared" ref="AE155:AE195" si="291">(ROUND(AD155/$AE$21,6))</f>
        <v>0.76449100000000003</v>
      </c>
      <c r="AF155" s="10">
        <f t="shared" si="197"/>
        <v>0.32596199999999997</v>
      </c>
      <c r="AG155" s="63">
        <f t="shared" ref="AG155:AG195" si="292">IF(OR(B155=1,C155=1),MAX($L$7,AF155),MAX($L$6,AF155))</f>
        <v>0.32596199999999997</v>
      </c>
      <c r="AH155" s="64">
        <f t="shared" ref="AH155:AH195" si="293">IF(G155&gt;=1,IF(G155&lt;=5,0.06,IF(G155&lt;=10,0.05,IF(G155&lt;=15,0.04,IF(G155&lt;=19,0.03,0)))),0)</f>
        <v>0</v>
      </c>
      <c r="AI155" s="65">
        <f t="shared" si="169"/>
        <v>0.32596199999999997</v>
      </c>
      <c r="AJ155" s="60">
        <v>0</v>
      </c>
      <c r="AK155">
        <v>0</v>
      </c>
      <c r="AL155" s="23">
        <f t="shared" si="170"/>
        <v>0</v>
      </c>
      <c r="AM155" s="60">
        <v>0</v>
      </c>
      <c r="AN155">
        <v>0</v>
      </c>
      <c r="AO155" s="23">
        <f t="shared" si="171"/>
        <v>0</v>
      </c>
      <c r="AP155" s="23">
        <f t="shared" ref="AP155:AP195" si="294">ROUND(Y155*AI155*$AP$21,0)</f>
        <v>5069683</v>
      </c>
      <c r="AQ155" s="23">
        <f t="shared" si="172"/>
        <v>5069683</v>
      </c>
      <c r="AR155" s="66">
        <v>5929453</v>
      </c>
      <c r="AS155" s="66">
        <f t="shared" si="198"/>
        <v>5069683</v>
      </c>
      <c r="AT155" s="60">
        <v>5692630</v>
      </c>
      <c r="AU155" s="23">
        <f t="shared" si="199"/>
        <v>622947</v>
      </c>
      <c r="AV155" s="67" t="str">
        <f t="shared" si="202"/>
        <v>No</v>
      </c>
      <c r="AW155" s="66">
        <f t="shared" si="173"/>
        <v>0</v>
      </c>
      <c r="AX155" s="68">
        <f t="shared" si="174"/>
        <v>5692630</v>
      </c>
      <c r="AY155" s="69">
        <f t="shared" si="200"/>
        <v>5692630</v>
      </c>
      <c r="AZ155" s="70">
        <f t="shared" si="175"/>
        <v>0</v>
      </c>
      <c r="BA155" s="70"/>
      <c r="BB155" s="70">
        <f t="shared" si="176"/>
        <v>11744.308313826174</v>
      </c>
      <c r="BC155" s="23"/>
      <c r="BE155" s="71">
        <f t="shared" si="177"/>
        <v>-622947</v>
      </c>
      <c r="BF155" s="71">
        <f t="shared" si="178"/>
        <v>-622947</v>
      </c>
      <c r="BG155" s="71">
        <f t="shared" si="239"/>
        <v>-622947</v>
      </c>
      <c r="BH155" s="71">
        <f t="shared" si="240"/>
        <v>-533927.87370000035</v>
      </c>
      <c r="BI155" s="71">
        <f t="shared" si="241"/>
        <v>-444922.09715421032</v>
      </c>
      <c r="BJ155" s="71">
        <f t="shared" si="242"/>
        <v>-355937.67772336863</v>
      </c>
      <c r="BK155" s="71">
        <f t="shared" ref="BK155:BM170" si="295">$AQ155-CO155</f>
        <v>-266953.25829252601</v>
      </c>
      <c r="BL155" s="71">
        <f t="shared" si="295"/>
        <v>-177977.73730362672</v>
      </c>
      <c r="BM155" s="71">
        <f t="shared" si="295"/>
        <v>-88988.868651812896</v>
      </c>
      <c r="BN155" s="71"/>
      <c r="BP155" s="71">
        <f t="shared" si="183"/>
        <v>0</v>
      </c>
      <c r="BQ155" s="71">
        <f t="shared" si="243"/>
        <v>0</v>
      </c>
      <c r="BR155" s="71">
        <f t="shared" si="244"/>
        <v>-89019.126300000004</v>
      </c>
      <c r="BS155" s="71">
        <f t="shared" si="245"/>
        <v>-89005.776545790053</v>
      </c>
      <c r="BT155" s="71">
        <f t="shared" si="246"/>
        <v>-88984.41943084207</v>
      </c>
      <c r="BU155" s="71">
        <f t="shared" si="247"/>
        <v>-88984.419430842157</v>
      </c>
      <c r="BV155" s="71">
        <f t="shared" ref="BV155:BX170" si="296">BK155*BV$16</f>
        <v>-88975.520988898919</v>
      </c>
      <c r="BW155" s="71">
        <f t="shared" si="296"/>
        <v>-88988.868651813362</v>
      </c>
      <c r="BX155" s="71">
        <f t="shared" si="296"/>
        <v>-88988.868651812896</v>
      </c>
      <c r="BZ155" s="71">
        <f t="shared" si="189"/>
        <v>5692630</v>
      </c>
      <c r="CA155" s="71">
        <f t="shared" si="248"/>
        <v>5692630</v>
      </c>
      <c r="CB155" s="71">
        <f t="shared" si="249"/>
        <v>5603610.8737000003</v>
      </c>
      <c r="CC155" s="71">
        <f t="shared" si="250"/>
        <v>5514605.0971542103</v>
      </c>
      <c r="CD155" s="71">
        <f t="shared" si="251"/>
        <v>5425620.6777233686</v>
      </c>
      <c r="CE155" s="71">
        <f t="shared" si="252"/>
        <v>5336636.258292526</v>
      </c>
      <c r="CF155" s="71">
        <f t="shared" ref="CF155:CH170" si="297">CO155+BV155</f>
        <v>5247660.7373036267</v>
      </c>
      <c r="CG155" s="71">
        <f t="shared" si="297"/>
        <v>5158671.8686518129</v>
      </c>
      <c r="CH155" s="71">
        <f t="shared" si="297"/>
        <v>5069683</v>
      </c>
      <c r="CI155" s="71"/>
      <c r="CJ155" s="71">
        <f t="shared" si="195"/>
        <v>5692630</v>
      </c>
      <c r="CK155" s="71">
        <f t="shared" ref="CK155:CR155" si="298">IF(OR($C155=1,$B155=1),MAX(CA155,CJ155,$AR155),CA155)</f>
        <v>5692630</v>
      </c>
      <c r="CL155" s="71">
        <f t="shared" si="298"/>
        <v>5603610.8737000003</v>
      </c>
      <c r="CM155" s="71">
        <f t="shared" si="298"/>
        <v>5514605.0971542103</v>
      </c>
      <c r="CN155" s="71">
        <f t="shared" si="298"/>
        <v>5425620.6777233686</v>
      </c>
      <c r="CO155" s="71">
        <f t="shared" si="298"/>
        <v>5336636.258292526</v>
      </c>
      <c r="CP155" s="71">
        <f t="shared" si="298"/>
        <v>5247660.7373036267</v>
      </c>
      <c r="CQ155" s="71">
        <f t="shared" si="298"/>
        <v>5158671.8686518129</v>
      </c>
      <c r="CR155" s="71">
        <f t="shared" si="298"/>
        <v>5069683</v>
      </c>
    </row>
    <row r="156" spans="1:96" x14ac:dyDescent="0.2">
      <c r="A156" s="6" t="s">
        <v>175</v>
      </c>
      <c r="B156" s="6"/>
      <c r="C156" s="37"/>
      <c r="D156" s="37"/>
      <c r="E156" s="37"/>
      <c r="F156" s="2">
        <v>5</v>
      </c>
      <c r="G156">
        <v>0</v>
      </c>
      <c r="H156" s="6">
        <v>130</v>
      </c>
      <c r="I156" s="2" t="s">
        <v>307</v>
      </c>
      <c r="J156" s="57"/>
      <c r="K156" s="58">
        <v>2250.4699999999998</v>
      </c>
      <c r="L156" s="59"/>
      <c r="M156" s="60">
        <v>282</v>
      </c>
      <c r="N156" s="61">
        <f t="shared" ref="N156:N195" si="299">ROUND(M156*0.3,2)</f>
        <v>84.6</v>
      </c>
      <c r="O156" s="61">
        <f t="shared" ref="O156:O195" si="300">ROUND(K156*0.6,2)</f>
        <v>1350.28</v>
      </c>
      <c r="P156" s="61">
        <f t="shared" ref="P156:P195" si="301">MAX(M156-O156,0)</f>
        <v>0</v>
      </c>
      <c r="Q156" s="61">
        <f t="shared" ref="Q156:Q195" si="302">ROUND(P156*0.15,2)</f>
        <v>0</v>
      </c>
      <c r="R156" s="62">
        <f t="shared" ref="R156:R195" si="303">ROUND(M156/K156,2)</f>
        <v>0.13</v>
      </c>
      <c r="S156" s="62">
        <f t="shared" si="287"/>
        <v>0</v>
      </c>
      <c r="T156" s="61">
        <f t="shared" si="288"/>
        <v>0</v>
      </c>
      <c r="U156" s="61">
        <f t="shared" ref="U156:U195" si="304">ROUND(T156*0.15,2)</f>
        <v>0</v>
      </c>
      <c r="V156" s="60">
        <v>37</v>
      </c>
      <c r="W156" s="61">
        <f t="shared" ref="W156:W195" si="305">ROUND(V156*0.25,2)</f>
        <v>9.25</v>
      </c>
      <c r="X156" s="24">
        <f t="shared" ref="X156:X195" si="306">ROUND(M156*$X$2,2)</f>
        <v>84.6</v>
      </c>
      <c r="Y156" s="11">
        <f t="shared" ref="Y156:Y195" si="307">+K156+N156+Q156+W156</f>
        <v>2344.3199999999997</v>
      </c>
      <c r="Z156" s="58">
        <v>4196205361.3299999</v>
      </c>
      <c r="AA156" s="60">
        <v>19979</v>
      </c>
      <c r="AB156" s="24">
        <f t="shared" si="289"/>
        <v>210030.8</v>
      </c>
      <c r="AC156" s="10">
        <f t="shared" si="290"/>
        <v>0.81879500000000005</v>
      </c>
      <c r="AD156" s="60">
        <v>107266</v>
      </c>
      <c r="AE156" s="10">
        <f t="shared" si="291"/>
        <v>0.77765700000000004</v>
      </c>
      <c r="AF156" s="10">
        <f t="shared" si="197"/>
        <v>0.193546</v>
      </c>
      <c r="AG156" s="63">
        <f t="shared" si="292"/>
        <v>0.193546</v>
      </c>
      <c r="AH156" s="64">
        <f t="shared" si="293"/>
        <v>0</v>
      </c>
      <c r="AI156" s="65">
        <f t="shared" ref="AI156:AI195" si="308">+AH156+AG156</f>
        <v>0.193546</v>
      </c>
      <c r="AJ156" s="60">
        <v>2253</v>
      </c>
      <c r="AK156">
        <v>13</v>
      </c>
      <c r="AL156" s="23">
        <f t="shared" ref="AL156:AL195" si="309">ROUND(AJ156*AK156*100,0)</f>
        <v>2928900</v>
      </c>
      <c r="AM156" s="60">
        <v>0</v>
      </c>
      <c r="AN156">
        <v>0</v>
      </c>
      <c r="AO156" s="23">
        <f t="shared" ref="AO156:AO195" si="310">ROUND(AM156*AN156*100,0)</f>
        <v>0</v>
      </c>
      <c r="AP156" s="23">
        <f t="shared" si="294"/>
        <v>5229282</v>
      </c>
      <c r="AQ156" s="23">
        <f t="shared" ref="AQ156:AQ195" si="311">SUM(AL156+AO156+AP156)</f>
        <v>8158182</v>
      </c>
      <c r="AR156" s="66">
        <v>3458266</v>
      </c>
      <c r="AS156" s="66">
        <f t="shared" si="198"/>
        <v>8158182</v>
      </c>
      <c r="AT156" s="60">
        <v>6743076</v>
      </c>
      <c r="AU156" s="23">
        <f t="shared" si="199"/>
        <v>1415106</v>
      </c>
      <c r="AV156" s="67" t="str">
        <f t="shared" si="202"/>
        <v>Yes</v>
      </c>
      <c r="AW156" s="66">
        <f t="shared" ref="AW156:AW195" si="312">IF(AV156="Yes",+AU156*$L$9,+AU156*$L$10)</f>
        <v>1415106</v>
      </c>
      <c r="AX156" s="68">
        <f t="shared" ref="AX156:AX195" si="313">IF(AV156="Yes",AT156+AW156,AT156- AW156)</f>
        <v>8158182</v>
      </c>
      <c r="AY156" s="69">
        <f t="shared" si="200"/>
        <v>8158182</v>
      </c>
      <c r="AZ156" s="70">
        <f t="shared" ref="AZ156:AZ195" si="314">AY156-AT156</f>
        <v>1415106</v>
      </c>
      <c r="BA156" s="70"/>
      <c r="BB156" s="70">
        <f t="shared" ref="BB156:BB195" si="315">$L$8*Y156/K156</f>
        <v>12005.620159344491</v>
      </c>
      <c r="BC156" s="23"/>
      <c r="BE156" s="71">
        <f t="shared" ref="BE156:BE195" si="316">AQ156-AT156</f>
        <v>1415106</v>
      </c>
      <c r="BF156" s="71">
        <f t="shared" ref="BF156:BF195" si="317">AQ156-CJ156</f>
        <v>0</v>
      </c>
      <c r="BG156" s="71">
        <f t="shared" ref="BG156:BG187" si="318">$AQ156-CK156</f>
        <v>0</v>
      </c>
      <c r="BH156" s="71">
        <f t="shared" ref="BH156:BH187" si="319">$AQ156-CL156</f>
        <v>0</v>
      </c>
      <c r="BI156" s="71">
        <f t="shared" ref="BI156:BI187" si="320">$AQ156-CM156</f>
        <v>0</v>
      </c>
      <c r="BJ156" s="71">
        <f t="shared" ref="BJ156:BJ187" si="321">$AQ156-CN156</f>
        <v>0</v>
      </c>
      <c r="BK156" s="71">
        <f t="shared" si="295"/>
        <v>0</v>
      </c>
      <c r="BL156" s="71">
        <f t="shared" si="295"/>
        <v>0</v>
      </c>
      <c r="BM156" s="71">
        <f t="shared" si="295"/>
        <v>0</v>
      </c>
      <c r="BN156" s="71"/>
      <c r="BP156" s="71">
        <f t="shared" ref="BP156:BP195" si="322">IF($AV156="Yes",$BE156*BP$15,$BE156*BP$16)</f>
        <v>1415106</v>
      </c>
      <c r="BQ156" s="71">
        <f t="shared" ref="BQ156:BQ187" si="323">BF156*BQ$16</f>
        <v>0</v>
      </c>
      <c r="BR156" s="71">
        <f t="shared" ref="BR156:BR187" si="324">BG156*BR$16</f>
        <v>0</v>
      </c>
      <c r="BS156" s="71">
        <f t="shared" ref="BS156:BS187" si="325">BH156*BS$16</f>
        <v>0</v>
      </c>
      <c r="BT156" s="71">
        <f t="shared" ref="BT156:BT187" si="326">BI156*BT$16</f>
        <v>0</v>
      </c>
      <c r="BU156" s="71">
        <f t="shared" ref="BU156:BU187" si="327">BJ156*BU$16</f>
        <v>0</v>
      </c>
      <c r="BV156" s="71">
        <f t="shared" si="296"/>
        <v>0</v>
      </c>
      <c r="BW156" s="71">
        <f t="shared" si="296"/>
        <v>0</v>
      </c>
      <c r="BX156" s="71">
        <f t="shared" si="296"/>
        <v>0</v>
      </c>
      <c r="BZ156" s="71">
        <f t="shared" ref="BZ156:BZ195" si="328">BP156+AT156</f>
        <v>8158182</v>
      </c>
      <c r="CA156" s="71">
        <f t="shared" ref="CA156:CA187" si="329">CJ156+BQ156</f>
        <v>8158182</v>
      </c>
      <c r="CB156" s="71">
        <f t="shared" ref="CB156:CB187" si="330">CK156+BR156</f>
        <v>8158182</v>
      </c>
      <c r="CC156" s="71">
        <f t="shared" ref="CC156:CC187" si="331">CL156+BS156</f>
        <v>8158182</v>
      </c>
      <c r="CD156" s="71">
        <f t="shared" ref="CD156:CD187" si="332">CM156+BT156</f>
        <v>8158182</v>
      </c>
      <c r="CE156" s="71">
        <f t="shared" ref="CE156:CE187" si="333">CN156+BU156</f>
        <v>8158182</v>
      </c>
      <c r="CF156" s="71">
        <f t="shared" si="297"/>
        <v>8158182</v>
      </c>
      <c r="CG156" s="71">
        <f t="shared" si="297"/>
        <v>8158182</v>
      </c>
      <c r="CH156" s="71">
        <f t="shared" si="297"/>
        <v>8158182</v>
      </c>
      <c r="CI156" s="71"/>
      <c r="CJ156" s="71">
        <f t="shared" ref="CJ156:CJ195" si="334">IF(OR(C156=1,B156=1),MAX(BZ156,AT156,AR156),BZ156)</f>
        <v>8158182</v>
      </c>
      <c r="CK156" s="71">
        <f t="shared" ref="CK156:CR156" si="335">IF(OR($C156=1,$B156=1),MAX(CA156,CJ156,$AR156),CA156)</f>
        <v>8158182</v>
      </c>
      <c r="CL156" s="71">
        <f t="shared" si="335"/>
        <v>8158182</v>
      </c>
      <c r="CM156" s="71">
        <f t="shared" si="335"/>
        <v>8158182</v>
      </c>
      <c r="CN156" s="71">
        <f t="shared" si="335"/>
        <v>8158182</v>
      </c>
      <c r="CO156" s="71">
        <f t="shared" si="335"/>
        <v>8158182</v>
      </c>
      <c r="CP156" s="71">
        <f t="shared" si="335"/>
        <v>8158182</v>
      </c>
      <c r="CQ156" s="71">
        <f t="shared" si="335"/>
        <v>8158182</v>
      </c>
      <c r="CR156" s="71">
        <f t="shared" si="335"/>
        <v>8158182</v>
      </c>
    </row>
    <row r="157" spans="1:96" x14ac:dyDescent="0.2">
      <c r="A157" s="6" t="s">
        <v>179</v>
      </c>
      <c r="B157" s="6"/>
      <c r="C157" s="37"/>
      <c r="D157" s="37"/>
      <c r="E157" s="37"/>
      <c r="F157" s="2">
        <v>6</v>
      </c>
      <c r="G157">
        <v>0</v>
      </c>
      <c r="H157" s="6">
        <v>131</v>
      </c>
      <c r="I157" s="2" t="s">
        <v>308</v>
      </c>
      <c r="J157" s="57"/>
      <c r="K157" s="58">
        <v>6028.88</v>
      </c>
      <c r="L157" s="59"/>
      <c r="M157" s="60">
        <v>1569</v>
      </c>
      <c r="N157" s="61">
        <f t="shared" si="299"/>
        <v>470.7</v>
      </c>
      <c r="O157" s="61">
        <f t="shared" si="300"/>
        <v>3617.33</v>
      </c>
      <c r="P157" s="61">
        <f t="shared" si="301"/>
        <v>0</v>
      </c>
      <c r="Q157" s="61">
        <f t="shared" si="302"/>
        <v>0</v>
      </c>
      <c r="R157" s="62">
        <f t="shared" si="303"/>
        <v>0.26</v>
      </c>
      <c r="S157" s="62">
        <f t="shared" si="287"/>
        <v>0</v>
      </c>
      <c r="T157" s="61">
        <f t="shared" si="288"/>
        <v>0</v>
      </c>
      <c r="U157" s="61">
        <f t="shared" si="304"/>
        <v>0</v>
      </c>
      <c r="V157" s="60">
        <v>231</v>
      </c>
      <c r="W157" s="61">
        <f t="shared" si="305"/>
        <v>57.75</v>
      </c>
      <c r="X157" s="24">
        <f t="shared" si="306"/>
        <v>470.7</v>
      </c>
      <c r="Y157" s="11">
        <f t="shared" si="307"/>
        <v>6557.33</v>
      </c>
      <c r="Z157" s="58">
        <v>7849495493.6700001</v>
      </c>
      <c r="AA157" s="60">
        <v>43753</v>
      </c>
      <c r="AB157" s="24">
        <f t="shared" si="289"/>
        <v>179404.74</v>
      </c>
      <c r="AC157" s="10">
        <f t="shared" si="290"/>
        <v>0.69940100000000005</v>
      </c>
      <c r="AD157" s="60">
        <v>118790</v>
      </c>
      <c r="AE157" s="10">
        <f t="shared" si="291"/>
        <v>0.86120300000000005</v>
      </c>
      <c r="AF157" s="10">
        <f t="shared" ref="AF157:AF195" si="336">ROUND(1-((AC157*$L$4)+(AE157*$L$5)),6)</f>
        <v>0.252058</v>
      </c>
      <c r="AG157" s="63">
        <f t="shared" si="292"/>
        <v>0.252058</v>
      </c>
      <c r="AH157" s="64">
        <f t="shared" si="293"/>
        <v>0</v>
      </c>
      <c r="AI157" s="65">
        <f t="shared" si="308"/>
        <v>0.252058</v>
      </c>
      <c r="AJ157" s="60">
        <v>0</v>
      </c>
      <c r="AK157">
        <v>0</v>
      </c>
      <c r="AL157" s="23">
        <f t="shared" si="309"/>
        <v>0</v>
      </c>
      <c r="AM157" s="60">
        <v>0</v>
      </c>
      <c r="AN157">
        <v>0</v>
      </c>
      <c r="AO157" s="23">
        <f t="shared" si="310"/>
        <v>0</v>
      </c>
      <c r="AP157" s="23">
        <f t="shared" si="294"/>
        <v>19048837</v>
      </c>
      <c r="AQ157" s="23">
        <f t="shared" si="311"/>
        <v>19048837</v>
      </c>
      <c r="AR157" s="66">
        <v>20268059</v>
      </c>
      <c r="AS157" s="66">
        <f t="shared" ref="AS157:AS195" si="337">IF(C157=1, MAX(AR157, AQ157, AT157), AQ157)</f>
        <v>19048837</v>
      </c>
      <c r="AT157" s="60">
        <v>20848374</v>
      </c>
      <c r="AU157" s="23">
        <f t="shared" ref="AU157:AU195" si="338">ABS(AQ157-AT157)</f>
        <v>1799537</v>
      </c>
      <c r="AV157" s="67" t="str">
        <f t="shared" si="202"/>
        <v>No</v>
      </c>
      <c r="AW157" s="66">
        <f t="shared" si="312"/>
        <v>0</v>
      </c>
      <c r="AX157" s="68">
        <f t="shared" si="313"/>
        <v>20848374</v>
      </c>
      <c r="AY157" s="69">
        <f t="shared" ref="AY157:AY195" si="339">IF(C157=1,MAX(AX157,AR157,AT157),AX157)</f>
        <v>20848374</v>
      </c>
      <c r="AZ157" s="70">
        <f t="shared" si="314"/>
        <v>0</v>
      </c>
      <c r="BA157" s="70"/>
      <c r="BB157" s="70">
        <f t="shared" si="315"/>
        <v>12535.201936346386</v>
      </c>
      <c r="BC157" s="23"/>
      <c r="BE157" s="71">
        <f t="shared" si="316"/>
        <v>-1799537</v>
      </c>
      <c r="BF157" s="71">
        <f t="shared" si="317"/>
        <v>-1799537</v>
      </c>
      <c r="BG157" s="71">
        <f t="shared" si="318"/>
        <v>-1799537</v>
      </c>
      <c r="BH157" s="71">
        <f t="shared" si="319"/>
        <v>-1542383.1627000012</v>
      </c>
      <c r="BI157" s="71">
        <f t="shared" si="320"/>
        <v>-1285267.8894779123</v>
      </c>
      <c r="BJ157" s="71">
        <f t="shared" si="321"/>
        <v>-1028214.3115823306</v>
      </c>
      <c r="BK157" s="71">
        <f t="shared" si="295"/>
        <v>-771160.73368674889</v>
      </c>
      <c r="BL157" s="71">
        <f t="shared" si="295"/>
        <v>-514132.86114895716</v>
      </c>
      <c r="BM157" s="71">
        <f t="shared" si="295"/>
        <v>-257066.43057447672</v>
      </c>
      <c r="BN157" s="71"/>
      <c r="BP157" s="71">
        <f t="shared" si="322"/>
        <v>0</v>
      </c>
      <c r="BQ157" s="71">
        <f t="shared" si="323"/>
        <v>0</v>
      </c>
      <c r="BR157" s="71">
        <f t="shared" si="324"/>
        <v>-257153.83729999998</v>
      </c>
      <c r="BS157" s="71">
        <f t="shared" si="325"/>
        <v>-257115.27322209018</v>
      </c>
      <c r="BT157" s="71">
        <f t="shared" si="326"/>
        <v>-257053.57789558248</v>
      </c>
      <c r="BU157" s="71">
        <f t="shared" si="327"/>
        <v>-257053.57789558265</v>
      </c>
      <c r="BV157" s="71">
        <f t="shared" si="296"/>
        <v>-257027.87253779339</v>
      </c>
      <c r="BW157" s="71">
        <f t="shared" si="296"/>
        <v>-257066.43057447858</v>
      </c>
      <c r="BX157" s="71">
        <f t="shared" si="296"/>
        <v>-257066.43057447672</v>
      </c>
      <c r="BZ157" s="71">
        <f t="shared" si="328"/>
        <v>20848374</v>
      </c>
      <c r="CA157" s="71">
        <f t="shared" si="329"/>
        <v>20848374</v>
      </c>
      <c r="CB157" s="71">
        <f t="shared" si="330"/>
        <v>20591220.162700001</v>
      </c>
      <c r="CC157" s="71">
        <f t="shared" si="331"/>
        <v>20334104.889477912</v>
      </c>
      <c r="CD157" s="71">
        <f t="shared" si="332"/>
        <v>20077051.311582331</v>
      </c>
      <c r="CE157" s="71">
        <f t="shared" si="333"/>
        <v>19819997.733686749</v>
      </c>
      <c r="CF157" s="71">
        <f t="shared" si="297"/>
        <v>19562969.861148957</v>
      </c>
      <c r="CG157" s="71">
        <f t="shared" si="297"/>
        <v>19305903.430574477</v>
      </c>
      <c r="CH157" s="71">
        <f t="shared" si="297"/>
        <v>19048837</v>
      </c>
      <c r="CI157" s="71"/>
      <c r="CJ157" s="71">
        <f t="shared" si="334"/>
        <v>20848374</v>
      </c>
      <c r="CK157" s="71">
        <f t="shared" ref="CK157:CR157" si="340">IF(OR($C157=1,$B157=1),MAX(CA157,CJ157,$AR157),CA157)</f>
        <v>20848374</v>
      </c>
      <c r="CL157" s="71">
        <f t="shared" si="340"/>
        <v>20591220.162700001</v>
      </c>
      <c r="CM157" s="71">
        <f t="shared" si="340"/>
        <v>20334104.889477912</v>
      </c>
      <c r="CN157" s="71">
        <f t="shared" si="340"/>
        <v>20077051.311582331</v>
      </c>
      <c r="CO157" s="71">
        <f t="shared" si="340"/>
        <v>19819997.733686749</v>
      </c>
      <c r="CP157" s="71">
        <f t="shared" si="340"/>
        <v>19562969.861148957</v>
      </c>
      <c r="CQ157" s="71">
        <f t="shared" si="340"/>
        <v>19305903.430574477</v>
      </c>
      <c r="CR157" s="71">
        <f t="shared" si="340"/>
        <v>19048837</v>
      </c>
    </row>
    <row r="158" spans="1:96" x14ac:dyDescent="0.2">
      <c r="A158" s="6" t="s">
        <v>175</v>
      </c>
      <c r="B158" s="6"/>
      <c r="C158" s="37"/>
      <c r="D158" s="37"/>
      <c r="E158" s="37"/>
      <c r="F158" s="2">
        <v>5</v>
      </c>
      <c r="G158">
        <v>0</v>
      </c>
      <c r="H158" s="6">
        <v>132</v>
      </c>
      <c r="I158" s="2" t="s">
        <v>309</v>
      </c>
      <c r="J158" s="57"/>
      <c r="K158" s="58">
        <v>5167.7299999999996</v>
      </c>
      <c r="L158" s="59"/>
      <c r="M158" s="60">
        <v>870</v>
      </c>
      <c r="N158" s="61">
        <f t="shared" si="299"/>
        <v>261</v>
      </c>
      <c r="O158" s="61">
        <f t="shared" si="300"/>
        <v>3100.64</v>
      </c>
      <c r="P158" s="61">
        <f t="shared" si="301"/>
        <v>0</v>
      </c>
      <c r="Q158" s="61">
        <f t="shared" si="302"/>
        <v>0</v>
      </c>
      <c r="R158" s="62">
        <f t="shared" si="303"/>
        <v>0.17</v>
      </c>
      <c r="S158" s="62">
        <f t="shared" si="287"/>
        <v>0</v>
      </c>
      <c r="T158" s="61">
        <f t="shared" si="288"/>
        <v>0</v>
      </c>
      <c r="U158" s="61">
        <f t="shared" si="304"/>
        <v>0</v>
      </c>
      <c r="V158" s="60">
        <v>477</v>
      </c>
      <c r="W158" s="61">
        <f t="shared" si="305"/>
        <v>119.25</v>
      </c>
      <c r="X158" s="24">
        <f t="shared" si="306"/>
        <v>261</v>
      </c>
      <c r="Y158" s="11">
        <f t="shared" si="307"/>
        <v>5547.98</v>
      </c>
      <c r="Z158" s="58">
        <v>5354885857.3299999</v>
      </c>
      <c r="AA158" s="60">
        <v>26783</v>
      </c>
      <c r="AB158" s="24">
        <f t="shared" si="289"/>
        <v>199936</v>
      </c>
      <c r="AC158" s="10">
        <f t="shared" si="290"/>
        <v>0.77944100000000005</v>
      </c>
      <c r="AD158" s="60">
        <v>134080</v>
      </c>
      <c r="AE158" s="10">
        <f t="shared" si="291"/>
        <v>0.97205299999999994</v>
      </c>
      <c r="AF158" s="10">
        <f t="shared" si="336"/>
        <v>0.162775</v>
      </c>
      <c r="AG158" s="63">
        <f t="shared" si="292"/>
        <v>0.162775</v>
      </c>
      <c r="AH158" s="64">
        <f t="shared" si="293"/>
        <v>0</v>
      </c>
      <c r="AI158" s="65">
        <f t="shared" si="308"/>
        <v>0.162775</v>
      </c>
      <c r="AJ158" s="60">
        <v>0</v>
      </c>
      <c r="AK158">
        <v>0</v>
      </c>
      <c r="AL158" s="23">
        <f t="shared" si="309"/>
        <v>0</v>
      </c>
      <c r="AM158" s="60">
        <v>1</v>
      </c>
      <c r="AN158">
        <v>4</v>
      </c>
      <c r="AO158" s="23">
        <f t="shared" si="310"/>
        <v>400</v>
      </c>
      <c r="AP158" s="23">
        <f t="shared" si="294"/>
        <v>10407910</v>
      </c>
      <c r="AQ158" s="23">
        <f t="shared" si="311"/>
        <v>10408310</v>
      </c>
      <c r="AR158" s="66">
        <v>12826469</v>
      </c>
      <c r="AS158" s="66">
        <f t="shared" si="337"/>
        <v>10408310</v>
      </c>
      <c r="AT158" s="60">
        <v>11408078</v>
      </c>
      <c r="AU158" s="23">
        <f t="shared" si="338"/>
        <v>999768</v>
      </c>
      <c r="AV158" s="67" t="str">
        <f t="shared" ref="AV158:AV195" si="341">IF(AQ158&gt;AT158,"Yes","No")</f>
        <v>No</v>
      </c>
      <c r="AW158" s="66">
        <f t="shared" si="312"/>
        <v>0</v>
      </c>
      <c r="AX158" s="68">
        <f t="shared" si="313"/>
        <v>11408078</v>
      </c>
      <c r="AY158" s="69">
        <f t="shared" si="339"/>
        <v>11408078</v>
      </c>
      <c r="AZ158" s="70">
        <f t="shared" si="314"/>
        <v>0</v>
      </c>
      <c r="BA158" s="70"/>
      <c r="BB158" s="70">
        <f t="shared" si="315"/>
        <v>12373.028292886818</v>
      </c>
      <c r="BC158" s="23"/>
      <c r="BE158" s="71">
        <f t="shared" si="316"/>
        <v>-999768</v>
      </c>
      <c r="BF158" s="71">
        <f t="shared" si="317"/>
        <v>-999768</v>
      </c>
      <c r="BG158" s="71">
        <f t="shared" si="318"/>
        <v>-999768</v>
      </c>
      <c r="BH158" s="71">
        <f t="shared" si="319"/>
        <v>-856901.15279999934</v>
      </c>
      <c r="BI158" s="71">
        <f t="shared" si="320"/>
        <v>-714055.73062823899</v>
      </c>
      <c r="BJ158" s="71">
        <f t="shared" si="321"/>
        <v>-571244.58450259082</v>
      </c>
      <c r="BK158" s="71">
        <f t="shared" si="295"/>
        <v>-428433.43837694265</v>
      </c>
      <c r="BL158" s="71">
        <f t="shared" si="295"/>
        <v>-285636.57336590812</v>
      </c>
      <c r="BM158" s="71">
        <f t="shared" si="295"/>
        <v>-142818.28668295406</v>
      </c>
      <c r="BN158" s="71"/>
      <c r="BP158" s="71">
        <f t="shared" si="322"/>
        <v>0</v>
      </c>
      <c r="BQ158" s="71">
        <f t="shared" si="323"/>
        <v>0</v>
      </c>
      <c r="BR158" s="71">
        <f t="shared" si="324"/>
        <v>-142866.84719999999</v>
      </c>
      <c r="BS158" s="71">
        <f t="shared" si="325"/>
        <v>-142845.42217175988</v>
      </c>
      <c r="BT158" s="71">
        <f t="shared" si="326"/>
        <v>-142811.14612564779</v>
      </c>
      <c r="BU158" s="71">
        <f t="shared" si="327"/>
        <v>-142811.14612564771</v>
      </c>
      <c r="BV158" s="71">
        <f t="shared" si="296"/>
        <v>-142796.86501103497</v>
      </c>
      <c r="BW158" s="71">
        <f t="shared" si="296"/>
        <v>-142818.28668295406</v>
      </c>
      <c r="BX158" s="71">
        <f t="shared" si="296"/>
        <v>-142818.28668295406</v>
      </c>
      <c r="BZ158" s="71">
        <f t="shared" si="328"/>
        <v>11408078</v>
      </c>
      <c r="CA158" s="71">
        <f t="shared" si="329"/>
        <v>11408078</v>
      </c>
      <c r="CB158" s="71">
        <f t="shared" si="330"/>
        <v>11265211.152799999</v>
      </c>
      <c r="CC158" s="71">
        <f t="shared" si="331"/>
        <v>11122365.730628239</v>
      </c>
      <c r="CD158" s="71">
        <f t="shared" si="332"/>
        <v>10979554.584502591</v>
      </c>
      <c r="CE158" s="71">
        <f t="shared" si="333"/>
        <v>10836743.438376943</v>
      </c>
      <c r="CF158" s="71">
        <f t="shared" si="297"/>
        <v>10693946.573365908</v>
      </c>
      <c r="CG158" s="71">
        <f t="shared" si="297"/>
        <v>10551128.286682954</v>
      </c>
      <c r="CH158" s="71">
        <f t="shared" si="297"/>
        <v>10408310</v>
      </c>
      <c r="CI158" s="71"/>
      <c r="CJ158" s="71">
        <f t="shared" si="334"/>
        <v>11408078</v>
      </c>
      <c r="CK158" s="71">
        <f t="shared" ref="CK158:CR158" si="342">IF(OR($C158=1,$B158=1),MAX(CA158,CJ158,$AR158),CA158)</f>
        <v>11408078</v>
      </c>
      <c r="CL158" s="71">
        <f t="shared" si="342"/>
        <v>11265211.152799999</v>
      </c>
      <c r="CM158" s="71">
        <f t="shared" si="342"/>
        <v>11122365.730628239</v>
      </c>
      <c r="CN158" s="71">
        <f t="shared" si="342"/>
        <v>10979554.584502591</v>
      </c>
      <c r="CO158" s="71">
        <f t="shared" si="342"/>
        <v>10836743.438376943</v>
      </c>
      <c r="CP158" s="71">
        <f t="shared" si="342"/>
        <v>10693946.573365908</v>
      </c>
      <c r="CQ158" s="71">
        <f t="shared" si="342"/>
        <v>10551128.286682954</v>
      </c>
      <c r="CR158" s="71">
        <f t="shared" si="342"/>
        <v>10408310</v>
      </c>
    </row>
    <row r="159" spans="1:96" x14ac:dyDescent="0.2">
      <c r="A159" s="6" t="s">
        <v>197</v>
      </c>
      <c r="B159" s="6"/>
      <c r="C159" s="37"/>
      <c r="D159" s="37"/>
      <c r="E159" s="37"/>
      <c r="F159" s="2">
        <v>9</v>
      </c>
      <c r="G159">
        <v>41</v>
      </c>
      <c r="H159" s="6">
        <v>133</v>
      </c>
      <c r="I159" s="2" t="s">
        <v>310</v>
      </c>
      <c r="J159" s="57"/>
      <c r="K159" s="58">
        <v>362</v>
      </c>
      <c r="L159" s="73"/>
      <c r="M159" s="60">
        <v>201</v>
      </c>
      <c r="N159" s="61">
        <f t="shared" si="299"/>
        <v>60.3</v>
      </c>
      <c r="O159" s="61">
        <f t="shared" si="300"/>
        <v>217.2</v>
      </c>
      <c r="P159" s="61">
        <f t="shared" si="301"/>
        <v>0</v>
      </c>
      <c r="Q159" s="61">
        <f t="shared" si="302"/>
        <v>0</v>
      </c>
      <c r="R159" s="62">
        <f t="shared" si="303"/>
        <v>0.56000000000000005</v>
      </c>
      <c r="S159" s="62">
        <f t="shared" si="287"/>
        <v>0</v>
      </c>
      <c r="T159" s="61">
        <f t="shared" si="288"/>
        <v>0</v>
      </c>
      <c r="U159" s="61">
        <f t="shared" si="304"/>
        <v>0</v>
      </c>
      <c r="V159" s="60">
        <v>7</v>
      </c>
      <c r="W159" s="61">
        <f t="shared" si="305"/>
        <v>1.75</v>
      </c>
      <c r="X159" s="24">
        <f t="shared" si="306"/>
        <v>60.3</v>
      </c>
      <c r="Y159" s="11">
        <f t="shared" si="307"/>
        <v>424.05</v>
      </c>
      <c r="Z159" s="58">
        <v>350195760.67000002</v>
      </c>
      <c r="AA159" s="60">
        <v>2958</v>
      </c>
      <c r="AB159" s="24">
        <f t="shared" si="289"/>
        <v>118389.37</v>
      </c>
      <c r="AC159" s="10">
        <f t="shared" si="290"/>
        <v>0.46153499999999997</v>
      </c>
      <c r="AD159" s="60">
        <v>94464</v>
      </c>
      <c r="AE159" s="10">
        <f t="shared" si="291"/>
        <v>0.68484500000000004</v>
      </c>
      <c r="AF159" s="10">
        <f t="shared" si="336"/>
        <v>0.471472</v>
      </c>
      <c r="AG159" s="63">
        <f t="shared" si="292"/>
        <v>0.471472</v>
      </c>
      <c r="AH159" s="64">
        <f t="shared" si="293"/>
        <v>0</v>
      </c>
      <c r="AI159" s="65">
        <f t="shared" si="308"/>
        <v>0.471472</v>
      </c>
      <c r="AJ159" s="60">
        <v>0</v>
      </c>
      <c r="AK159">
        <v>0</v>
      </c>
      <c r="AL159" s="23">
        <f t="shared" si="309"/>
        <v>0</v>
      </c>
      <c r="AM159" s="60">
        <v>61</v>
      </c>
      <c r="AN159">
        <v>4</v>
      </c>
      <c r="AO159" s="23">
        <f t="shared" si="310"/>
        <v>24400</v>
      </c>
      <c r="AP159" s="23">
        <f t="shared" si="294"/>
        <v>2304167</v>
      </c>
      <c r="AQ159" s="23">
        <f t="shared" si="311"/>
        <v>2328567</v>
      </c>
      <c r="AR159" s="66">
        <v>2612273</v>
      </c>
      <c r="AS159" s="66">
        <f t="shared" si="337"/>
        <v>2328567</v>
      </c>
      <c r="AT159" s="60">
        <v>2706745</v>
      </c>
      <c r="AU159" s="23">
        <f t="shared" si="338"/>
        <v>378178</v>
      </c>
      <c r="AV159" s="67" t="str">
        <f t="shared" si="341"/>
        <v>No</v>
      </c>
      <c r="AW159" s="66">
        <f t="shared" si="312"/>
        <v>0</v>
      </c>
      <c r="AX159" s="68">
        <f t="shared" si="313"/>
        <v>2706745</v>
      </c>
      <c r="AY159" s="69">
        <f t="shared" si="339"/>
        <v>2706745</v>
      </c>
      <c r="AZ159" s="70">
        <f t="shared" si="314"/>
        <v>0</v>
      </c>
      <c r="BA159" s="70"/>
      <c r="BB159" s="70">
        <f t="shared" si="315"/>
        <v>13500.486878453039</v>
      </c>
      <c r="BC159" s="23"/>
      <c r="BE159" s="71">
        <f t="shared" si="316"/>
        <v>-378178</v>
      </c>
      <c r="BF159" s="71">
        <f t="shared" si="317"/>
        <v>-378178</v>
      </c>
      <c r="BG159" s="71">
        <f t="shared" si="318"/>
        <v>-378178</v>
      </c>
      <c r="BH159" s="71">
        <f t="shared" si="319"/>
        <v>-324136.36379999993</v>
      </c>
      <c r="BI159" s="71">
        <f t="shared" si="320"/>
        <v>-270102.83195453975</v>
      </c>
      <c r="BJ159" s="71">
        <f t="shared" si="321"/>
        <v>-216082.2655636319</v>
      </c>
      <c r="BK159" s="71">
        <f t="shared" si="295"/>
        <v>-162061.69917272404</v>
      </c>
      <c r="BL159" s="71">
        <f t="shared" si="295"/>
        <v>-108046.53483845526</v>
      </c>
      <c r="BM159" s="71">
        <f t="shared" si="295"/>
        <v>-54023.267419227399</v>
      </c>
      <c r="BN159" s="71"/>
      <c r="BP159" s="71">
        <f t="shared" si="322"/>
        <v>0</v>
      </c>
      <c r="BQ159" s="71">
        <f t="shared" si="323"/>
        <v>0</v>
      </c>
      <c r="BR159" s="71">
        <f t="shared" si="324"/>
        <v>-54041.636200000001</v>
      </c>
      <c r="BS159" s="71">
        <f t="shared" si="325"/>
        <v>-54033.531845459984</v>
      </c>
      <c r="BT159" s="71">
        <f t="shared" si="326"/>
        <v>-54020.566390907952</v>
      </c>
      <c r="BU159" s="71">
        <f t="shared" si="327"/>
        <v>-54020.566390907974</v>
      </c>
      <c r="BV159" s="71">
        <f t="shared" si="296"/>
        <v>-54015.16433426892</v>
      </c>
      <c r="BW159" s="71">
        <f t="shared" si="296"/>
        <v>-54023.267419227632</v>
      </c>
      <c r="BX159" s="71">
        <f t="shared" si="296"/>
        <v>-54023.267419227399</v>
      </c>
      <c r="BZ159" s="71">
        <f t="shared" si="328"/>
        <v>2706745</v>
      </c>
      <c r="CA159" s="71">
        <f t="shared" si="329"/>
        <v>2706745</v>
      </c>
      <c r="CB159" s="71">
        <f t="shared" si="330"/>
        <v>2652703.3637999999</v>
      </c>
      <c r="CC159" s="71">
        <f t="shared" si="331"/>
        <v>2598669.8319545398</v>
      </c>
      <c r="CD159" s="71">
        <f t="shared" si="332"/>
        <v>2544649.2655636319</v>
      </c>
      <c r="CE159" s="71">
        <f t="shared" si="333"/>
        <v>2490628.699172724</v>
      </c>
      <c r="CF159" s="71">
        <f t="shared" si="297"/>
        <v>2436613.5348384553</v>
      </c>
      <c r="CG159" s="71">
        <f t="shared" si="297"/>
        <v>2382590.2674192274</v>
      </c>
      <c r="CH159" s="71">
        <f t="shared" si="297"/>
        <v>2328567</v>
      </c>
      <c r="CI159" s="71"/>
      <c r="CJ159" s="71">
        <f t="shared" si="334"/>
        <v>2706745</v>
      </c>
      <c r="CK159" s="71">
        <f t="shared" ref="CK159:CR159" si="343">IF(OR($C159=1,$B159=1),MAX(CA159,CJ159,$AR159),CA159)</f>
        <v>2706745</v>
      </c>
      <c r="CL159" s="71">
        <f t="shared" si="343"/>
        <v>2652703.3637999999</v>
      </c>
      <c r="CM159" s="71">
        <f t="shared" si="343"/>
        <v>2598669.8319545398</v>
      </c>
      <c r="CN159" s="71">
        <f t="shared" si="343"/>
        <v>2544649.2655636319</v>
      </c>
      <c r="CO159" s="71">
        <f t="shared" si="343"/>
        <v>2490628.699172724</v>
      </c>
      <c r="CP159" s="71">
        <f t="shared" si="343"/>
        <v>2436613.5348384553</v>
      </c>
      <c r="CQ159" s="71">
        <f t="shared" si="343"/>
        <v>2382590.2674192274</v>
      </c>
      <c r="CR159" s="71">
        <f t="shared" si="343"/>
        <v>2328567</v>
      </c>
    </row>
    <row r="160" spans="1:96" x14ac:dyDescent="0.2">
      <c r="A160" s="6" t="s">
        <v>197</v>
      </c>
      <c r="B160" s="6"/>
      <c r="C160" s="37"/>
      <c r="D160" s="37"/>
      <c r="E160" s="37"/>
      <c r="F160" s="2">
        <v>9</v>
      </c>
      <c r="G160">
        <v>29</v>
      </c>
      <c r="H160" s="6">
        <v>134</v>
      </c>
      <c r="I160" s="2" t="s">
        <v>311</v>
      </c>
      <c r="J160" s="57"/>
      <c r="K160" s="58">
        <v>1292.8599999999999</v>
      </c>
      <c r="L160" s="73"/>
      <c r="M160" s="60">
        <v>523</v>
      </c>
      <c r="N160" s="61">
        <f t="shared" si="299"/>
        <v>156.9</v>
      </c>
      <c r="O160" s="61">
        <f t="shared" si="300"/>
        <v>775.72</v>
      </c>
      <c r="P160" s="61">
        <f t="shared" si="301"/>
        <v>0</v>
      </c>
      <c r="Q160" s="61">
        <f t="shared" si="302"/>
        <v>0</v>
      </c>
      <c r="R160" s="62">
        <f t="shared" si="303"/>
        <v>0.4</v>
      </c>
      <c r="S160" s="62">
        <f t="shared" si="287"/>
        <v>0</v>
      </c>
      <c r="T160" s="61">
        <f t="shared" si="288"/>
        <v>0</v>
      </c>
      <c r="U160" s="61">
        <f t="shared" si="304"/>
        <v>0</v>
      </c>
      <c r="V160" s="60">
        <v>13</v>
      </c>
      <c r="W160" s="61">
        <f t="shared" si="305"/>
        <v>3.25</v>
      </c>
      <c r="X160" s="24">
        <f t="shared" si="306"/>
        <v>156.9</v>
      </c>
      <c r="Y160" s="11">
        <f t="shared" si="307"/>
        <v>1453.01</v>
      </c>
      <c r="Z160" s="58">
        <v>1476330858</v>
      </c>
      <c r="AA160" s="60">
        <v>11449</v>
      </c>
      <c r="AB160" s="24">
        <f t="shared" si="289"/>
        <v>128948.45</v>
      </c>
      <c r="AC160" s="10">
        <f t="shared" si="290"/>
        <v>0.50269900000000001</v>
      </c>
      <c r="AD160" s="60">
        <v>92292</v>
      </c>
      <c r="AE160" s="10">
        <f t="shared" si="291"/>
        <v>0.66909799999999997</v>
      </c>
      <c r="AF160" s="10">
        <f t="shared" si="336"/>
        <v>0.44738099999999997</v>
      </c>
      <c r="AG160" s="63">
        <f t="shared" si="292"/>
        <v>0.44738099999999997</v>
      </c>
      <c r="AH160" s="64">
        <f t="shared" si="293"/>
        <v>0</v>
      </c>
      <c r="AI160" s="65">
        <f t="shared" si="308"/>
        <v>0.44738099999999997</v>
      </c>
      <c r="AJ160" s="60">
        <v>0</v>
      </c>
      <c r="AK160">
        <v>0</v>
      </c>
      <c r="AL160" s="23">
        <f t="shared" si="309"/>
        <v>0</v>
      </c>
      <c r="AM160" s="60">
        <v>0</v>
      </c>
      <c r="AN160">
        <v>0</v>
      </c>
      <c r="AO160" s="23">
        <f t="shared" si="310"/>
        <v>0</v>
      </c>
      <c r="AP160" s="23">
        <f t="shared" si="294"/>
        <v>7491815</v>
      </c>
      <c r="AQ160" s="23">
        <f t="shared" si="311"/>
        <v>7491815</v>
      </c>
      <c r="AR160" s="66">
        <v>9790490</v>
      </c>
      <c r="AS160" s="66">
        <f t="shared" si="337"/>
        <v>7491815</v>
      </c>
      <c r="AT160" s="60">
        <v>9551487</v>
      </c>
      <c r="AU160" s="23">
        <f t="shared" si="338"/>
        <v>2059672</v>
      </c>
      <c r="AV160" s="67" t="str">
        <f t="shared" si="341"/>
        <v>No</v>
      </c>
      <c r="AW160" s="66">
        <f t="shared" si="312"/>
        <v>0</v>
      </c>
      <c r="AX160" s="68">
        <f t="shared" si="313"/>
        <v>9551487</v>
      </c>
      <c r="AY160" s="69">
        <f t="shared" si="339"/>
        <v>9551487</v>
      </c>
      <c r="AZ160" s="70">
        <f t="shared" si="314"/>
        <v>0</v>
      </c>
      <c r="BA160" s="70"/>
      <c r="BB160" s="70">
        <f t="shared" si="315"/>
        <v>12952.632342248968</v>
      </c>
      <c r="BC160" s="23"/>
      <c r="BE160" s="71">
        <f t="shared" si="316"/>
        <v>-2059672</v>
      </c>
      <c r="BF160" s="71">
        <f t="shared" si="317"/>
        <v>-2059672</v>
      </c>
      <c r="BG160" s="71">
        <f t="shared" si="318"/>
        <v>-2059672</v>
      </c>
      <c r="BH160" s="71">
        <f t="shared" si="319"/>
        <v>-1765344.8712000009</v>
      </c>
      <c r="BI160" s="71">
        <f t="shared" si="320"/>
        <v>-1471061.8811709601</v>
      </c>
      <c r="BJ160" s="71">
        <f t="shared" si="321"/>
        <v>-1176849.5049367677</v>
      </c>
      <c r="BK160" s="71">
        <f t="shared" si="295"/>
        <v>-882637.12870257534</v>
      </c>
      <c r="BL160" s="71">
        <f t="shared" si="295"/>
        <v>-588454.17370600719</v>
      </c>
      <c r="BM160" s="71">
        <f t="shared" si="295"/>
        <v>-294227.08685300313</v>
      </c>
      <c r="BN160" s="71"/>
      <c r="BP160" s="71">
        <f t="shared" si="322"/>
        <v>0</v>
      </c>
      <c r="BQ160" s="71">
        <f t="shared" si="323"/>
        <v>0</v>
      </c>
      <c r="BR160" s="71">
        <f t="shared" si="324"/>
        <v>-294327.12880000001</v>
      </c>
      <c r="BS160" s="71">
        <f t="shared" si="325"/>
        <v>-294282.99002904014</v>
      </c>
      <c r="BT160" s="71">
        <f t="shared" si="326"/>
        <v>-294212.37623419205</v>
      </c>
      <c r="BU160" s="71">
        <f t="shared" si="327"/>
        <v>-294212.37623419194</v>
      </c>
      <c r="BV160" s="71">
        <f t="shared" si="296"/>
        <v>-294182.95499656833</v>
      </c>
      <c r="BW160" s="71">
        <f t="shared" si="296"/>
        <v>-294227.0868530036</v>
      </c>
      <c r="BX160" s="71">
        <f t="shared" si="296"/>
        <v>-294227.08685300313</v>
      </c>
      <c r="BZ160" s="71">
        <f t="shared" si="328"/>
        <v>9551487</v>
      </c>
      <c r="CA160" s="71">
        <f t="shared" si="329"/>
        <v>9551487</v>
      </c>
      <c r="CB160" s="71">
        <f t="shared" si="330"/>
        <v>9257159.8712000009</v>
      </c>
      <c r="CC160" s="71">
        <f t="shared" si="331"/>
        <v>8962876.8811709601</v>
      </c>
      <c r="CD160" s="71">
        <f t="shared" si="332"/>
        <v>8668664.5049367677</v>
      </c>
      <c r="CE160" s="71">
        <f t="shared" si="333"/>
        <v>8374452.1287025753</v>
      </c>
      <c r="CF160" s="71">
        <f t="shared" si="297"/>
        <v>8080269.1737060072</v>
      </c>
      <c r="CG160" s="71">
        <f t="shared" si="297"/>
        <v>7786042.0868530031</v>
      </c>
      <c r="CH160" s="71">
        <f t="shared" si="297"/>
        <v>7491815</v>
      </c>
      <c r="CI160" s="71"/>
      <c r="CJ160" s="71">
        <f t="shared" si="334"/>
        <v>9551487</v>
      </c>
      <c r="CK160" s="71">
        <f t="shared" ref="CK160:CR160" si="344">IF(OR($C160=1,$B160=1),MAX(CA160,CJ160,$AR160),CA160)</f>
        <v>9551487</v>
      </c>
      <c r="CL160" s="71">
        <f t="shared" si="344"/>
        <v>9257159.8712000009</v>
      </c>
      <c r="CM160" s="71">
        <f t="shared" si="344"/>
        <v>8962876.8811709601</v>
      </c>
      <c r="CN160" s="71">
        <f t="shared" si="344"/>
        <v>8668664.5049367677</v>
      </c>
      <c r="CO160" s="71">
        <f t="shared" si="344"/>
        <v>8374452.1287025753</v>
      </c>
      <c r="CP160" s="71">
        <f t="shared" si="344"/>
        <v>8080269.1737060072</v>
      </c>
      <c r="CQ160" s="71">
        <f t="shared" si="344"/>
        <v>7786042.0868530031</v>
      </c>
      <c r="CR160" s="71">
        <f t="shared" si="344"/>
        <v>7491815</v>
      </c>
    </row>
    <row r="161" spans="1:96" x14ac:dyDescent="0.2">
      <c r="A161" s="6" t="s">
        <v>171</v>
      </c>
      <c r="B161" s="6">
        <v>1</v>
      </c>
      <c r="C161" s="37">
        <v>1</v>
      </c>
      <c r="D161" s="37">
        <v>1</v>
      </c>
      <c r="E161" s="37"/>
      <c r="F161" s="2">
        <v>2</v>
      </c>
      <c r="G161">
        <v>0</v>
      </c>
      <c r="H161" s="6">
        <v>135</v>
      </c>
      <c r="I161" s="2" t="s">
        <v>312</v>
      </c>
      <c r="J161" s="57"/>
      <c r="K161" s="58">
        <v>15740.78</v>
      </c>
      <c r="L161" s="59"/>
      <c r="M161" s="60">
        <v>8588</v>
      </c>
      <c r="N161" s="61">
        <f t="shared" si="299"/>
        <v>2576.4</v>
      </c>
      <c r="O161" s="61">
        <f t="shared" si="300"/>
        <v>9444.4699999999993</v>
      </c>
      <c r="P161" s="61">
        <f t="shared" si="301"/>
        <v>0</v>
      </c>
      <c r="Q161" s="61">
        <f t="shared" si="302"/>
        <v>0</v>
      </c>
      <c r="R161" s="62">
        <f t="shared" si="303"/>
        <v>0.55000000000000004</v>
      </c>
      <c r="S161" s="62">
        <f t="shared" si="287"/>
        <v>0</v>
      </c>
      <c r="T161" s="61">
        <f t="shared" si="288"/>
        <v>0</v>
      </c>
      <c r="U161" s="61">
        <f t="shared" si="304"/>
        <v>0</v>
      </c>
      <c r="V161" s="60">
        <v>3098</v>
      </c>
      <c r="W161" s="61">
        <f t="shared" si="305"/>
        <v>774.5</v>
      </c>
      <c r="X161" s="24">
        <f t="shared" si="306"/>
        <v>2576.4</v>
      </c>
      <c r="Y161" s="11">
        <f t="shared" si="307"/>
        <v>19091.68</v>
      </c>
      <c r="Z161" s="58">
        <v>40063426892.669998</v>
      </c>
      <c r="AA161" s="60">
        <v>136188</v>
      </c>
      <c r="AB161" s="24">
        <f t="shared" si="289"/>
        <v>294177.36</v>
      </c>
      <c r="AC161" s="10">
        <f t="shared" si="290"/>
        <v>1.146836</v>
      </c>
      <c r="AD161" s="60">
        <v>100718</v>
      </c>
      <c r="AE161" s="10">
        <f t="shared" si="291"/>
        <v>0.73018499999999997</v>
      </c>
      <c r="AF161" s="10">
        <f t="shared" si="336"/>
        <v>-2.1840999999999999E-2</v>
      </c>
      <c r="AG161" s="63">
        <f t="shared" si="292"/>
        <v>0.1</v>
      </c>
      <c r="AH161" s="64">
        <f t="shared" si="293"/>
        <v>0</v>
      </c>
      <c r="AI161" s="65">
        <f t="shared" si="308"/>
        <v>0.1</v>
      </c>
      <c r="AJ161" s="60">
        <v>0</v>
      </c>
      <c r="AK161">
        <v>0</v>
      </c>
      <c r="AL161" s="23">
        <f t="shared" si="309"/>
        <v>0</v>
      </c>
      <c r="AM161" s="60">
        <v>0</v>
      </c>
      <c r="AN161">
        <v>0</v>
      </c>
      <c r="AO161" s="23">
        <f t="shared" si="310"/>
        <v>0</v>
      </c>
      <c r="AP161" s="23">
        <f t="shared" si="294"/>
        <v>22003161</v>
      </c>
      <c r="AQ161" s="23">
        <f t="shared" si="311"/>
        <v>22003161</v>
      </c>
      <c r="AR161" s="66">
        <v>10803759</v>
      </c>
      <c r="AS161" s="66">
        <f t="shared" si="337"/>
        <v>22003161</v>
      </c>
      <c r="AT161" s="60">
        <v>19908251</v>
      </c>
      <c r="AU161" s="23">
        <f t="shared" si="338"/>
        <v>2094910</v>
      </c>
      <c r="AV161" s="67" t="str">
        <f t="shared" si="341"/>
        <v>Yes</v>
      </c>
      <c r="AW161" s="66">
        <f t="shared" si="312"/>
        <v>2094910</v>
      </c>
      <c r="AX161" s="68">
        <f t="shared" si="313"/>
        <v>22003161</v>
      </c>
      <c r="AY161" s="69">
        <f t="shared" si="339"/>
        <v>22003161</v>
      </c>
      <c r="AZ161" s="70">
        <f t="shared" si="314"/>
        <v>2094910</v>
      </c>
      <c r="BA161" s="70"/>
      <c r="BB161" s="70">
        <f t="shared" si="315"/>
        <v>13978.4440161161</v>
      </c>
      <c r="BC161" s="23"/>
      <c r="BE161" s="71">
        <f t="shared" si="316"/>
        <v>2094910</v>
      </c>
      <c r="BF161" s="71">
        <f t="shared" si="317"/>
        <v>0</v>
      </c>
      <c r="BG161" s="71">
        <f t="shared" si="318"/>
        <v>0</v>
      </c>
      <c r="BH161" s="71">
        <f t="shared" si="319"/>
        <v>0</v>
      </c>
      <c r="BI161" s="71">
        <f t="shared" si="320"/>
        <v>0</v>
      </c>
      <c r="BJ161" s="71">
        <f t="shared" si="321"/>
        <v>0</v>
      </c>
      <c r="BK161" s="71">
        <f t="shared" si="295"/>
        <v>0</v>
      </c>
      <c r="BL161" s="71">
        <f t="shared" si="295"/>
        <v>0</v>
      </c>
      <c r="BM161" s="71">
        <f t="shared" si="295"/>
        <v>0</v>
      </c>
      <c r="BN161" s="71"/>
      <c r="BP161" s="71">
        <f t="shared" si="322"/>
        <v>2094910</v>
      </c>
      <c r="BQ161" s="71">
        <f t="shared" si="323"/>
        <v>0</v>
      </c>
      <c r="BR161" s="71">
        <f t="shared" si="324"/>
        <v>0</v>
      </c>
      <c r="BS161" s="71">
        <f t="shared" si="325"/>
        <v>0</v>
      </c>
      <c r="BT161" s="71">
        <f t="shared" si="326"/>
        <v>0</v>
      </c>
      <c r="BU161" s="71">
        <f t="shared" si="327"/>
        <v>0</v>
      </c>
      <c r="BV161" s="71">
        <f t="shared" si="296"/>
        <v>0</v>
      </c>
      <c r="BW161" s="71">
        <f t="shared" si="296"/>
        <v>0</v>
      </c>
      <c r="BX161" s="71">
        <f t="shared" si="296"/>
        <v>0</v>
      </c>
      <c r="BZ161" s="71">
        <f t="shared" si="328"/>
        <v>22003161</v>
      </c>
      <c r="CA161" s="71">
        <f t="shared" si="329"/>
        <v>22003161</v>
      </c>
      <c r="CB161" s="71">
        <f t="shared" si="330"/>
        <v>22003161</v>
      </c>
      <c r="CC161" s="71">
        <f t="shared" si="331"/>
        <v>22003161</v>
      </c>
      <c r="CD161" s="71">
        <f t="shared" si="332"/>
        <v>22003161</v>
      </c>
      <c r="CE161" s="71">
        <f t="shared" si="333"/>
        <v>22003161</v>
      </c>
      <c r="CF161" s="71">
        <f t="shared" si="297"/>
        <v>22003161</v>
      </c>
      <c r="CG161" s="71">
        <f t="shared" si="297"/>
        <v>22003161</v>
      </c>
      <c r="CH161" s="71">
        <f t="shared" si="297"/>
        <v>22003161</v>
      </c>
      <c r="CI161" s="71"/>
      <c r="CJ161" s="71">
        <f t="shared" si="334"/>
        <v>22003161</v>
      </c>
      <c r="CK161" s="71">
        <f t="shared" ref="CK161:CR161" si="345">IF(OR($C161=1,$B161=1),MAX(CA161,CJ161,$AR161),CA161)</f>
        <v>22003161</v>
      </c>
      <c r="CL161" s="71">
        <f t="shared" si="345"/>
        <v>22003161</v>
      </c>
      <c r="CM161" s="71">
        <f t="shared" si="345"/>
        <v>22003161</v>
      </c>
      <c r="CN161" s="71">
        <f t="shared" si="345"/>
        <v>22003161</v>
      </c>
      <c r="CO161" s="71">
        <f t="shared" si="345"/>
        <v>22003161</v>
      </c>
      <c r="CP161" s="71">
        <f t="shared" si="345"/>
        <v>22003161</v>
      </c>
      <c r="CQ161" s="71">
        <f t="shared" si="345"/>
        <v>22003161</v>
      </c>
      <c r="CR161" s="71">
        <f t="shared" si="345"/>
        <v>22003161</v>
      </c>
    </row>
    <row r="162" spans="1:96" x14ac:dyDescent="0.2">
      <c r="A162" s="6" t="s">
        <v>197</v>
      </c>
      <c r="B162" s="6"/>
      <c r="C162" s="37"/>
      <c r="D162" s="37"/>
      <c r="E162" s="37"/>
      <c r="F162" s="2">
        <v>9</v>
      </c>
      <c r="G162">
        <v>35</v>
      </c>
      <c r="H162" s="6">
        <v>136</v>
      </c>
      <c r="I162" s="2" t="s">
        <v>313</v>
      </c>
      <c r="J162" s="57"/>
      <c r="K162" s="58">
        <v>426.12</v>
      </c>
      <c r="L162" s="73"/>
      <c r="M162" s="60">
        <v>173</v>
      </c>
      <c r="N162" s="61">
        <f t="shared" si="299"/>
        <v>51.9</v>
      </c>
      <c r="O162" s="61">
        <f t="shared" si="300"/>
        <v>255.67</v>
      </c>
      <c r="P162" s="61">
        <f t="shared" si="301"/>
        <v>0</v>
      </c>
      <c r="Q162" s="61">
        <f t="shared" si="302"/>
        <v>0</v>
      </c>
      <c r="R162" s="62">
        <f t="shared" si="303"/>
        <v>0.41</v>
      </c>
      <c r="S162" s="62">
        <f t="shared" si="287"/>
        <v>0</v>
      </c>
      <c r="T162" s="61">
        <f t="shared" si="288"/>
        <v>0</v>
      </c>
      <c r="U162" s="61">
        <f t="shared" si="304"/>
        <v>0</v>
      </c>
      <c r="V162" s="60">
        <v>2</v>
      </c>
      <c r="W162" s="61">
        <f t="shared" si="305"/>
        <v>0.5</v>
      </c>
      <c r="X162" s="24">
        <f t="shared" si="306"/>
        <v>51.9</v>
      </c>
      <c r="Y162" s="11">
        <f t="shared" si="307"/>
        <v>478.52</v>
      </c>
      <c r="Z162" s="58">
        <v>503577444.32999998</v>
      </c>
      <c r="AA162" s="60">
        <v>3623</v>
      </c>
      <c r="AB162" s="24">
        <f t="shared" si="289"/>
        <v>138994.6</v>
      </c>
      <c r="AC162" s="10">
        <f t="shared" si="290"/>
        <v>0.54186400000000001</v>
      </c>
      <c r="AD162" s="60">
        <v>82703</v>
      </c>
      <c r="AE162" s="10">
        <f t="shared" si="291"/>
        <v>0.59958</v>
      </c>
      <c r="AF162" s="10">
        <f t="shared" si="336"/>
        <v>0.44082100000000002</v>
      </c>
      <c r="AG162" s="63">
        <f t="shared" si="292"/>
        <v>0.44082100000000002</v>
      </c>
      <c r="AH162" s="64">
        <f t="shared" si="293"/>
        <v>0</v>
      </c>
      <c r="AI162" s="65">
        <f t="shared" si="308"/>
        <v>0.44082100000000002</v>
      </c>
      <c r="AJ162" s="60">
        <v>0</v>
      </c>
      <c r="AK162">
        <v>0</v>
      </c>
      <c r="AL162" s="23">
        <f t="shared" si="309"/>
        <v>0</v>
      </c>
      <c r="AM162" s="60">
        <v>0</v>
      </c>
      <c r="AN162">
        <v>0</v>
      </c>
      <c r="AO162" s="23">
        <f t="shared" si="310"/>
        <v>0</v>
      </c>
      <c r="AP162" s="23">
        <f t="shared" si="294"/>
        <v>2431103</v>
      </c>
      <c r="AQ162" s="23">
        <f t="shared" si="311"/>
        <v>2431103</v>
      </c>
      <c r="AR162" s="66">
        <v>3196216</v>
      </c>
      <c r="AS162" s="66">
        <f t="shared" si="337"/>
        <v>2431103</v>
      </c>
      <c r="AT162" s="60">
        <v>3174585</v>
      </c>
      <c r="AU162" s="23">
        <f t="shared" si="338"/>
        <v>743482</v>
      </c>
      <c r="AV162" s="67" t="str">
        <f t="shared" si="341"/>
        <v>No</v>
      </c>
      <c r="AW162" s="66">
        <f t="shared" si="312"/>
        <v>0</v>
      </c>
      <c r="AX162" s="68">
        <f t="shared" si="313"/>
        <v>3174585</v>
      </c>
      <c r="AY162" s="69">
        <f t="shared" si="339"/>
        <v>3174585</v>
      </c>
      <c r="AZ162" s="70">
        <f t="shared" si="314"/>
        <v>0</v>
      </c>
      <c r="BA162" s="70"/>
      <c r="BB162" s="70">
        <f t="shared" si="315"/>
        <v>12942.229888294378</v>
      </c>
      <c r="BC162" s="23"/>
      <c r="BE162" s="71">
        <f t="shared" si="316"/>
        <v>-743482</v>
      </c>
      <c r="BF162" s="71">
        <f t="shared" si="317"/>
        <v>-743482</v>
      </c>
      <c r="BG162" s="71">
        <f t="shared" si="318"/>
        <v>-743482</v>
      </c>
      <c r="BH162" s="71">
        <f t="shared" si="319"/>
        <v>-637238.42219999991</v>
      </c>
      <c r="BI162" s="71">
        <f t="shared" si="320"/>
        <v>-531010.77721926011</v>
      </c>
      <c r="BJ162" s="71">
        <f t="shared" si="321"/>
        <v>-424808.62177540828</v>
      </c>
      <c r="BK162" s="71">
        <f t="shared" si="295"/>
        <v>-318606.46633155644</v>
      </c>
      <c r="BL162" s="71">
        <f t="shared" si="295"/>
        <v>-212414.93110324861</v>
      </c>
      <c r="BM162" s="71">
        <f t="shared" si="295"/>
        <v>-106207.46555162407</v>
      </c>
      <c r="BN162" s="71"/>
      <c r="BP162" s="71">
        <f t="shared" si="322"/>
        <v>0</v>
      </c>
      <c r="BQ162" s="71">
        <f t="shared" si="323"/>
        <v>0</v>
      </c>
      <c r="BR162" s="71">
        <f t="shared" si="324"/>
        <v>-106243.5778</v>
      </c>
      <c r="BS162" s="71">
        <f t="shared" si="325"/>
        <v>-106227.64498073998</v>
      </c>
      <c r="BT162" s="71">
        <f t="shared" si="326"/>
        <v>-106202.15544385203</v>
      </c>
      <c r="BU162" s="71">
        <f t="shared" si="327"/>
        <v>-106202.15544385207</v>
      </c>
      <c r="BV162" s="71">
        <f t="shared" si="296"/>
        <v>-106191.53522830775</v>
      </c>
      <c r="BW162" s="71">
        <f t="shared" si="296"/>
        <v>-106207.46555162431</v>
      </c>
      <c r="BX162" s="71">
        <f t="shared" si="296"/>
        <v>-106207.46555162407</v>
      </c>
      <c r="BZ162" s="71">
        <f t="shared" si="328"/>
        <v>3174585</v>
      </c>
      <c r="CA162" s="71">
        <f t="shared" si="329"/>
        <v>3174585</v>
      </c>
      <c r="CB162" s="71">
        <f t="shared" si="330"/>
        <v>3068341.4221999999</v>
      </c>
      <c r="CC162" s="71">
        <f t="shared" si="331"/>
        <v>2962113.7772192601</v>
      </c>
      <c r="CD162" s="71">
        <f t="shared" si="332"/>
        <v>2855911.6217754083</v>
      </c>
      <c r="CE162" s="71">
        <f t="shared" si="333"/>
        <v>2749709.4663315564</v>
      </c>
      <c r="CF162" s="71">
        <f t="shared" si="297"/>
        <v>2643517.9311032486</v>
      </c>
      <c r="CG162" s="71">
        <f t="shared" si="297"/>
        <v>2537310.4655516241</v>
      </c>
      <c r="CH162" s="71">
        <f t="shared" si="297"/>
        <v>2431103</v>
      </c>
      <c r="CI162" s="71"/>
      <c r="CJ162" s="71">
        <f t="shared" si="334"/>
        <v>3174585</v>
      </c>
      <c r="CK162" s="71">
        <f t="shared" ref="CK162:CR162" si="346">IF(OR($C162=1,$B162=1),MAX(CA162,CJ162,$AR162),CA162)</f>
        <v>3174585</v>
      </c>
      <c r="CL162" s="71">
        <f t="shared" si="346"/>
        <v>3068341.4221999999</v>
      </c>
      <c r="CM162" s="71">
        <f t="shared" si="346"/>
        <v>2962113.7772192601</v>
      </c>
      <c r="CN162" s="71">
        <f t="shared" si="346"/>
        <v>2855911.6217754083</v>
      </c>
      <c r="CO162" s="71">
        <f t="shared" si="346"/>
        <v>2749709.4663315564</v>
      </c>
      <c r="CP162" s="71">
        <f t="shared" si="346"/>
        <v>2643517.9311032486</v>
      </c>
      <c r="CQ162" s="71">
        <f t="shared" si="346"/>
        <v>2537310.4655516241</v>
      </c>
      <c r="CR162" s="71">
        <f t="shared" si="346"/>
        <v>2431103</v>
      </c>
    </row>
    <row r="163" spans="1:96" x14ac:dyDescent="0.2">
      <c r="A163" s="6" t="s">
        <v>179</v>
      </c>
      <c r="B163" s="6"/>
      <c r="C163" s="37"/>
      <c r="D163" s="37"/>
      <c r="E163" s="37"/>
      <c r="F163" s="2">
        <v>3</v>
      </c>
      <c r="G163">
        <v>0</v>
      </c>
      <c r="H163" s="6">
        <v>137</v>
      </c>
      <c r="I163" s="2" t="s">
        <v>314</v>
      </c>
      <c r="J163" s="57"/>
      <c r="K163" s="58">
        <v>1745.13</v>
      </c>
      <c r="L163" s="59"/>
      <c r="M163" s="60">
        <v>458</v>
      </c>
      <c r="N163" s="61">
        <f t="shared" si="299"/>
        <v>137.4</v>
      </c>
      <c r="O163" s="61">
        <f t="shared" si="300"/>
        <v>1047.08</v>
      </c>
      <c r="P163" s="61">
        <f t="shared" si="301"/>
        <v>0</v>
      </c>
      <c r="Q163" s="61">
        <f t="shared" si="302"/>
        <v>0</v>
      </c>
      <c r="R163" s="62">
        <f t="shared" si="303"/>
        <v>0.26</v>
      </c>
      <c r="S163" s="62">
        <f t="shared" si="287"/>
        <v>0</v>
      </c>
      <c r="T163" s="61">
        <f t="shared" si="288"/>
        <v>0</v>
      </c>
      <c r="U163" s="61">
        <f t="shared" si="304"/>
        <v>0</v>
      </c>
      <c r="V163" s="60">
        <v>14</v>
      </c>
      <c r="W163" s="61">
        <f t="shared" si="305"/>
        <v>3.5</v>
      </c>
      <c r="X163" s="24">
        <f t="shared" si="306"/>
        <v>137.4</v>
      </c>
      <c r="Y163" s="11">
        <f t="shared" si="307"/>
        <v>1886.0300000000002</v>
      </c>
      <c r="Z163" s="58">
        <v>5607288868</v>
      </c>
      <c r="AA163" s="60">
        <v>18480</v>
      </c>
      <c r="AB163" s="24">
        <f t="shared" si="289"/>
        <v>303424.71999999997</v>
      </c>
      <c r="AC163" s="10">
        <f t="shared" si="290"/>
        <v>1.1828860000000001</v>
      </c>
      <c r="AD163" s="60">
        <v>102174</v>
      </c>
      <c r="AE163" s="10">
        <f t="shared" si="291"/>
        <v>0.74074099999999998</v>
      </c>
      <c r="AF163" s="10">
        <f t="shared" si="336"/>
        <v>-5.0243000000000003E-2</v>
      </c>
      <c r="AG163" s="63">
        <f t="shared" si="292"/>
        <v>0.01</v>
      </c>
      <c r="AH163" s="64">
        <f t="shared" si="293"/>
        <v>0</v>
      </c>
      <c r="AI163" s="65">
        <f t="shared" si="308"/>
        <v>0.01</v>
      </c>
      <c r="AJ163" s="60">
        <v>0</v>
      </c>
      <c r="AK163">
        <v>0</v>
      </c>
      <c r="AL163" s="23">
        <f t="shared" si="309"/>
        <v>0</v>
      </c>
      <c r="AM163" s="60">
        <v>0</v>
      </c>
      <c r="AN163">
        <v>0</v>
      </c>
      <c r="AO163" s="23">
        <f t="shared" si="310"/>
        <v>0</v>
      </c>
      <c r="AP163" s="23">
        <f t="shared" si="294"/>
        <v>217365</v>
      </c>
      <c r="AQ163" s="23">
        <f t="shared" si="311"/>
        <v>217365</v>
      </c>
      <c r="AR163" s="66">
        <v>1649159</v>
      </c>
      <c r="AS163" s="66">
        <f t="shared" si="337"/>
        <v>217365</v>
      </c>
      <c r="AT163" s="60">
        <v>1073011</v>
      </c>
      <c r="AU163" s="23">
        <f t="shared" si="338"/>
        <v>855646</v>
      </c>
      <c r="AV163" s="67" t="str">
        <f t="shared" si="341"/>
        <v>No</v>
      </c>
      <c r="AW163" s="66">
        <f t="shared" si="312"/>
        <v>0</v>
      </c>
      <c r="AX163" s="68">
        <f t="shared" si="313"/>
        <v>1073011</v>
      </c>
      <c r="AY163" s="69">
        <f t="shared" si="339"/>
        <v>1073011</v>
      </c>
      <c r="AZ163" s="70">
        <f t="shared" si="314"/>
        <v>0</v>
      </c>
      <c r="BA163" s="70"/>
      <c r="BB163" s="70">
        <f t="shared" si="315"/>
        <v>12455.516637728995</v>
      </c>
      <c r="BC163" s="23"/>
      <c r="BE163" s="71">
        <f t="shared" si="316"/>
        <v>-855646</v>
      </c>
      <c r="BF163" s="71">
        <f t="shared" si="317"/>
        <v>-855646</v>
      </c>
      <c r="BG163" s="71">
        <f t="shared" si="318"/>
        <v>-855646</v>
      </c>
      <c r="BH163" s="71">
        <f t="shared" si="319"/>
        <v>-733374.18660000002</v>
      </c>
      <c r="BI163" s="71">
        <f t="shared" si="320"/>
        <v>-611120.70969378005</v>
      </c>
      <c r="BJ163" s="71">
        <f t="shared" si="321"/>
        <v>-488896.56775502407</v>
      </c>
      <c r="BK163" s="71">
        <f t="shared" si="295"/>
        <v>-366672.42581626808</v>
      </c>
      <c r="BL163" s="71">
        <f t="shared" si="295"/>
        <v>-244460.50629170594</v>
      </c>
      <c r="BM163" s="71">
        <f t="shared" si="295"/>
        <v>-122230.25314585294</v>
      </c>
      <c r="BN163" s="71"/>
      <c r="BP163" s="71">
        <f t="shared" si="322"/>
        <v>0</v>
      </c>
      <c r="BQ163" s="71">
        <f t="shared" si="323"/>
        <v>0</v>
      </c>
      <c r="BR163" s="71">
        <f t="shared" si="324"/>
        <v>-122271.8134</v>
      </c>
      <c r="BS163" s="71">
        <f t="shared" si="325"/>
        <v>-122253.47690621999</v>
      </c>
      <c r="BT163" s="71">
        <f t="shared" si="326"/>
        <v>-122224.14193875602</v>
      </c>
      <c r="BU163" s="71">
        <f t="shared" si="327"/>
        <v>-122224.14193875602</v>
      </c>
      <c r="BV163" s="71">
        <f t="shared" si="296"/>
        <v>-122211.91952456215</v>
      </c>
      <c r="BW163" s="71">
        <f t="shared" si="296"/>
        <v>-122230.25314585297</v>
      </c>
      <c r="BX163" s="71">
        <f t="shared" si="296"/>
        <v>-122230.25314585294</v>
      </c>
      <c r="BZ163" s="71">
        <f t="shared" si="328"/>
        <v>1073011</v>
      </c>
      <c r="CA163" s="71">
        <f t="shared" si="329"/>
        <v>1073011</v>
      </c>
      <c r="CB163" s="71">
        <f t="shared" si="330"/>
        <v>950739.18660000002</v>
      </c>
      <c r="CC163" s="71">
        <f t="shared" si="331"/>
        <v>828485.70969378005</v>
      </c>
      <c r="CD163" s="71">
        <f t="shared" si="332"/>
        <v>706261.56775502407</v>
      </c>
      <c r="CE163" s="71">
        <f t="shared" si="333"/>
        <v>584037.42581626808</v>
      </c>
      <c r="CF163" s="71">
        <f t="shared" si="297"/>
        <v>461825.50629170594</v>
      </c>
      <c r="CG163" s="71">
        <f t="shared" si="297"/>
        <v>339595.25314585294</v>
      </c>
      <c r="CH163" s="71">
        <f t="shared" si="297"/>
        <v>217365</v>
      </c>
      <c r="CI163" s="71"/>
      <c r="CJ163" s="71">
        <f t="shared" si="334"/>
        <v>1073011</v>
      </c>
      <c r="CK163" s="71">
        <f t="shared" ref="CK163:CR163" si="347">IF(OR($C163=1,$B163=1),MAX(CA163,CJ163,$AR163),CA163)</f>
        <v>1073011</v>
      </c>
      <c r="CL163" s="71">
        <f t="shared" si="347"/>
        <v>950739.18660000002</v>
      </c>
      <c r="CM163" s="71">
        <f t="shared" si="347"/>
        <v>828485.70969378005</v>
      </c>
      <c r="CN163" s="71">
        <f t="shared" si="347"/>
        <v>706261.56775502407</v>
      </c>
      <c r="CO163" s="71">
        <f t="shared" si="347"/>
        <v>584037.42581626808</v>
      </c>
      <c r="CP163" s="71">
        <f t="shared" si="347"/>
        <v>461825.50629170594</v>
      </c>
      <c r="CQ163" s="71">
        <f t="shared" si="347"/>
        <v>339595.25314585294</v>
      </c>
      <c r="CR163" s="71">
        <f t="shared" si="347"/>
        <v>217365</v>
      </c>
    </row>
    <row r="164" spans="1:96" x14ac:dyDescent="0.2">
      <c r="A164" s="6" t="s">
        <v>184</v>
      </c>
      <c r="B164" s="6"/>
      <c r="C164" s="75">
        <v>1</v>
      </c>
      <c r="D164" s="75">
        <v>1</v>
      </c>
      <c r="E164" s="37"/>
      <c r="F164" s="2">
        <v>8</v>
      </c>
      <c r="G164">
        <v>20</v>
      </c>
      <c r="H164" s="6">
        <v>138</v>
      </c>
      <c r="I164" s="2" t="s">
        <v>315</v>
      </c>
      <c r="J164" s="57"/>
      <c r="K164" s="58">
        <v>6781.1</v>
      </c>
      <c r="L164" s="73"/>
      <c r="M164" s="60">
        <v>3372</v>
      </c>
      <c r="N164" s="61">
        <f t="shared" si="299"/>
        <v>1011.6</v>
      </c>
      <c r="O164" s="61">
        <f t="shared" si="300"/>
        <v>4068.66</v>
      </c>
      <c r="P164" s="61">
        <f t="shared" si="301"/>
        <v>0</v>
      </c>
      <c r="Q164" s="61">
        <f t="shared" si="302"/>
        <v>0</v>
      </c>
      <c r="R164" s="62">
        <f t="shared" si="303"/>
        <v>0.5</v>
      </c>
      <c r="S164" s="62">
        <f t="shared" si="287"/>
        <v>0</v>
      </c>
      <c r="T164" s="61">
        <f t="shared" si="288"/>
        <v>0</v>
      </c>
      <c r="U164" s="61">
        <f t="shared" si="304"/>
        <v>0</v>
      </c>
      <c r="V164" s="60">
        <v>774</v>
      </c>
      <c r="W164" s="61">
        <f t="shared" si="305"/>
        <v>193.5</v>
      </c>
      <c r="X164" s="24">
        <f t="shared" si="306"/>
        <v>1011.6</v>
      </c>
      <c r="Y164" s="11">
        <f t="shared" si="307"/>
        <v>7986.2000000000007</v>
      </c>
      <c r="Z164" s="58">
        <v>9506820920.6700001</v>
      </c>
      <c r="AA164" s="60">
        <v>52477</v>
      </c>
      <c r="AB164" s="24">
        <f t="shared" si="289"/>
        <v>181161.67</v>
      </c>
      <c r="AC164" s="10">
        <f t="shared" si="290"/>
        <v>0.70625000000000004</v>
      </c>
      <c r="AD164" s="60">
        <v>91025</v>
      </c>
      <c r="AE164" s="10">
        <f t="shared" si="291"/>
        <v>0.65991299999999997</v>
      </c>
      <c r="AF164" s="10">
        <f t="shared" si="336"/>
        <v>0.30765100000000001</v>
      </c>
      <c r="AG164" s="63">
        <f t="shared" si="292"/>
        <v>0.30765100000000001</v>
      </c>
      <c r="AH164" s="64">
        <f t="shared" si="293"/>
        <v>0</v>
      </c>
      <c r="AI164" s="65">
        <f t="shared" si="308"/>
        <v>0.30765100000000001</v>
      </c>
      <c r="AJ164" s="60">
        <v>0</v>
      </c>
      <c r="AK164">
        <v>0</v>
      </c>
      <c r="AL164" s="23">
        <f t="shared" si="309"/>
        <v>0</v>
      </c>
      <c r="AM164" s="60">
        <v>0</v>
      </c>
      <c r="AN164">
        <v>0</v>
      </c>
      <c r="AO164" s="23">
        <f t="shared" si="310"/>
        <v>0</v>
      </c>
      <c r="AP164" s="23">
        <f t="shared" si="294"/>
        <v>28316492</v>
      </c>
      <c r="AQ164" s="23">
        <f t="shared" si="311"/>
        <v>28316492</v>
      </c>
      <c r="AR164" s="66">
        <v>21461782</v>
      </c>
      <c r="AS164" s="66">
        <f t="shared" si="337"/>
        <v>30304368</v>
      </c>
      <c r="AT164" s="60">
        <v>30304368</v>
      </c>
      <c r="AU164" s="23">
        <f t="shared" si="338"/>
        <v>1987876</v>
      </c>
      <c r="AV164" s="67" t="str">
        <f t="shared" si="341"/>
        <v>No</v>
      </c>
      <c r="AW164" s="66">
        <f t="shared" si="312"/>
        <v>0</v>
      </c>
      <c r="AX164" s="68">
        <f t="shared" si="313"/>
        <v>30304368</v>
      </c>
      <c r="AY164" s="69">
        <f t="shared" si="339"/>
        <v>30304368</v>
      </c>
      <c r="AZ164" s="70">
        <f t="shared" si="314"/>
        <v>0</v>
      </c>
      <c r="BA164" s="70"/>
      <c r="BB164" s="70">
        <f t="shared" si="315"/>
        <v>13573.15995929864</v>
      </c>
      <c r="BC164" s="23"/>
      <c r="BE164" s="71">
        <f t="shared" si="316"/>
        <v>-1987876</v>
      </c>
      <c r="BF164" s="71">
        <f t="shared" si="317"/>
        <v>-1987876</v>
      </c>
      <c r="BG164" s="71">
        <f t="shared" si="318"/>
        <v>-1987876</v>
      </c>
      <c r="BH164" s="71">
        <f t="shared" si="319"/>
        <v>-1987876</v>
      </c>
      <c r="BI164" s="71">
        <f t="shared" si="320"/>
        <v>-1987876</v>
      </c>
      <c r="BJ164" s="71">
        <f t="shared" si="321"/>
        <v>-1987876</v>
      </c>
      <c r="BK164" s="71">
        <f t="shared" si="295"/>
        <v>-1987876</v>
      </c>
      <c r="BL164" s="71">
        <f t="shared" si="295"/>
        <v>-1987876</v>
      </c>
      <c r="BM164" s="71">
        <f t="shared" si="295"/>
        <v>-1987876</v>
      </c>
      <c r="BN164" s="71"/>
      <c r="BP164" s="71">
        <f t="shared" si="322"/>
        <v>0</v>
      </c>
      <c r="BQ164" s="71">
        <f t="shared" si="323"/>
        <v>0</v>
      </c>
      <c r="BR164" s="71">
        <f t="shared" si="324"/>
        <v>-284067.4804</v>
      </c>
      <c r="BS164" s="71">
        <f t="shared" si="325"/>
        <v>-331378.92919999996</v>
      </c>
      <c r="BT164" s="71">
        <f t="shared" si="326"/>
        <v>-397575.2</v>
      </c>
      <c r="BU164" s="71">
        <f t="shared" si="327"/>
        <v>-496969</v>
      </c>
      <c r="BV164" s="71">
        <f t="shared" si="296"/>
        <v>-662559.07079999999</v>
      </c>
      <c r="BW164" s="71">
        <f t="shared" si="296"/>
        <v>-993938</v>
      </c>
      <c r="BX164" s="71">
        <f t="shared" si="296"/>
        <v>-1987876</v>
      </c>
      <c r="BZ164" s="71">
        <f t="shared" si="328"/>
        <v>30304368</v>
      </c>
      <c r="CA164" s="71">
        <f t="shared" si="329"/>
        <v>30304368</v>
      </c>
      <c r="CB164" s="71">
        <f t="shared" si="330"/>
        <v>30020300.5196</v>
      </c>
      <c r="CC164" s="71">
        <f t="shared" si="331"/>
        <v>29972989.070799999</v>
      </c>
      <c r="CD164" s="71">
        <f t="shared" si="332"/>
        <v>29906792.800000001</v>
      </c>
      <c r="CE164" s="71">
        <f t="shared" si="333"/>
        <v>29807399</v>
      </c>
      <c r="CF164" s="71">
        <f t="shared" si="297"/>
        <v>29641808.929200001</v>
      </c>
      <c r="CG164" s="71">
        <f t="shared" si="297"/>
        <v>29310430</v>
      </c>
      <c r="CH164" s="71">
        <f t="shared" si="297"/>
        <v>28316492</v>
      </c>
      <c r="CI164" s="71"/>
      <c r="CJ164" s="71">
        <f t="shared" si="334"/>
        <v>30304368</v>
      </c>
      <c r="CK164" s="71">
        <f t="shared" ref="CK164:CR164" si="348">IF(OR($C164=1,$B164=1),MAX(CA164,CJ164,$AR164),CA164)</f>
        <v>30304368</v>
      </c>
      <c r="CL164" s="71">
        <f t="shared" si="348"/>
        <v>30304368</v>
      </c>
      <c r="CM164" s="71">
        <f t="shared" si="348"/>
        <v>30304368</v>
      </c>
      <c r="CN164" s="71">
        <f t="shared" si="348"/>
        <v>30304368</v>
      </c>
      <c r="CO164" s="71">
        <f t="shared" si="348"/>
        <v>30304368</v>
      </c>
      <c r="CP164" s="71">
        <f t="shared" si="348"/>
        <v>30304368</v>
      </c>
      <c r="CQ164" s="71">
        <f t="shared" si="348"/>
        <v>30304368</v>
      </c>
      <c r="CR164" s="71">
        <f t="shared" si="348"/>
        <v>30304368</v>
      </c>
    </row>
    <row r="165" spans="1:96" x14ac:dyDescent="0.2">
      <c r="A165" s="6" t="s">
        <v>169</v>
      </c>
      <c r="B165" s="6"/>
      <c r="C165" s="37"/>
      <c r="D165" s="37"/>
      <c r="E165" s="37"/>
      <c r="F165" s="2">
        <v>5</v>
      </c>
      <c r="G165">
        <v>0</v>
      </c>
      <c r="H165" s="6">
        <v>139</v>
      </c>
      <c r="I165" s="2" t="s">
        <v>316</v>
      </c>
      <c r="J165" s="57"/>
      <c r="K165" s="58">
        <v>1922.64</v>
      </c>
      <c r="L165" s="59"/>
      <c r="M165" s="60">
        <v>267</v>
      </c>
      <c r="N165" s="61">
        <f t="shared" si="299"/>
        <v>80.099999999999994</v>
      </c>
      <c r="O165" s="61">
        <f t="shared" si="300"/>
        <v>1153.58</v>
      </c>
      <c r="P165" s="61">
        <f t="shared" si="301"/>
        <v>0</v>
      </c>
      <c r="Q165" s="61">
        <f t="shared" si="302"/>
        <v>0</v>
      </c>
      <c r="R165" s="62">
        <f t="shared" si="303"/>
        <v>0.14000000000000001</v>
      </c>
      <c r="S165" s="62">
        <f t="shared" si="287"/>
        <v>0</v>
      </c>
      <c r="T165" s="61">
        <f t="shared" si="288"/>
        <v>0</v>
      </c>
      <c r="U165" s="61">
        <f t="shared" si="304"/>
        <v>0</v>
      </c>
      <c r="V165" s="60">
        <v>43</v>
      </c>
      <c r="W165" s="61">
        <f t="shared" si="305"/>
        <v>10.75</v>
      </c>
      <c r="X165" s="24">
        <f t="shared" si="306"/>
        <v>80.099999999999994</v>
      </c>
      <c r="Y165" s="11">
        <f t="shared" si="307"/>
        <v>2013.49</v>
      </c>
      <c r="Z165" s="58">
        <v>2808887029</v>
      </c>
      <c r="AA165" s="60">
        <v>15731</v>
      </c>
      <c r="AB165" s="24">
        <f t="shared" si="289"/>
        <v>178557.44</v>
      </c>
      <c r="AC165" s="10">
        <f t="shared" si="290"/>
        <v>0.69609699999999997</v>
      </c>
      <c r="AD165" s="60">
        <v>121141</v>
      </c>
      <c r="AE165" s="10">
        <f t="shared" si="291"/>
        <v>0.87824800000000003</v>
      </c>
      <c r="AF165" s="10">
        <f t="shared" si="336"/>
        <v>0.24925800000000001</v>
      </c>
      <c r="AG165" s="63">
        <f t="shared" si="292"/>
        <v>0.24925800000000001</v>
      </c>
      <c r="AH165" s="64">
        <f t="shared" si="293"/>
        <v>0</v>
      </c>
      <c r="AI165" s="65">
        <f t="shared" si="308"/>
        <v>0.24925800000000001</v>
      </c>
      <c r="AJ165" s="60">
        <v>0</v>
      </c>
      <c r="AK165">
        <v>0</v>
      </c>
      <c r="AL165" s="23">
        <f t="shared" si="309"/>
        <v>0</v>
      </c>
      <c r="AM165" s="60">
        <v>0</v>
      </c>
      <c r="AN165">
        <v>0</v>
      </c>
      <c r="AO165" s="23">
        <f t="shared" si="310"/>
        <v>0</v>
      </c>
      <c r="AP165" s="23">
        <f t="shared" si="294"/>
        <v>5784150</v>
      </c>
      <c r="AQ165" s="23">
        <f t="shared" si="311"/>
        <v>5784150</v>
      </c>
      <c r="AR165" s="66">
        <v>6221145</v>
      </c>
      <c r="AS165" s="66">
        <f t="shared" si="337"/>
        <v>5784150</v>
      </c>
      <c r="AT165" s="60">
        <v>6163712</v>
      </c>
      <c r="AU165" s="23">
        <f t="shared" si="338"/>
        <v>379562</v>
      </c>
      <c r="AV165" s="67" t="str">
        <f t="shared" si="341"/>
        <v>No</v>
      </c>
      <c r="AW165" s="66">
        <f t="shared" si="312"/>
        <v>0</v>
      </c>
      <c r="AX165" s="68">
        <f t="shared" si="313"/>
        <v>6163712</v>
      </c>
      <c r="AY165" s="69">
        <f t="shared" si="339"/>
        <v>6163712</v>
      </c>
      <c r="AZ165" s="70">
        <f t="shared" si="314"/>
        <v>0</v>
      </c>
      <c r="BA165" s="70"/>
      <c r="BB165" s="70">
        <f t="shared" si="315"/>
        <v>12069.587780343694</v>
      </c>
      <c r="BC165" s="23"/>
      <c r="BE165" s="71">
        <f t="shared" si="316"/>
        <v>-379562</v>
      </c>
      <c r="BF165" s="71">
        <f t="shared" si="317"/>
        <v>-379562</v>
      </c>
      <c r="BG165" s="71">
        <f t="shared" si="318"/>
        <v>-379562</v>
      </c>
      <c r="BH165" s="71">
        <f t="shared" si="319"/>
        <v>-325322.59020000044</v>
      </c>
      <c r="BI165" s="71">
        <f t="shared" si="320"/>
        <v>-271091.31441366021</v>
      </c>
      <c r="BJ165" s="71">
        <f t="shared" si="321"/>
        <v>-216873.05153092835</v>
      </c>
      <c r="BK165" s="71">
        <f t="shared" si="295"/>
        <v>-162654.7886481965</v>
      </c>
      <c r="BL165" s="71">
        <f t="shared" si="295"/>
        <v>-108441.94759175275</v>
      </c>
      <c r="BM165" s="71">
        <f t="shared" si="295"/>
        <v>-54220.973795875907</v>
      </c>
      <c r="BN165" s="71"/>
      <c r="BP165" s="71">
        <f t="shared" si="322"/>
        <v>0</v>
      </c>
      <c r="BQ165" s="71">
        <f t="shared" si="323"/>
        <v>0</v>
      </c>
      <c r="BR165" s="71">
        <f t="shared" si="324"/>
        <v>-54239.409800000001</v>
      </c>
      <c r="BS165" s="71">
        <f t="shared" si="325"/>
        <v>-54231.275786340069</v>
      </c>
      <c r="BT165" s="71">
        <f t="shared" si="326"/>
        <v>-54218.262882732044</v>
      </c>
      <c r="BU165" s="71">
        <f t="shared" si="327"/>
        <v>-54218.262882732088</v>
      </c>
      <c r="BV165" s="71">
        <f t="shared" si="296"/>
        <v>-54212.841056443889</v>
      </c>
      <c r="BW165" s="71">
        <f t="shared" si="296"/>
        <v>-54220.973795876373</v>
      </c>
      <c r="BX165" s="71">
        <f t="shared" si="296"/>
        <v>-54220.973795875907</v>
      </c>
      <c r="BZ165" s="71">
        <f t="shared" si="328"/>
        <v>6163712</v>
      </c>
      <c r="CA165" s="71">
        <f t="shared" si="329"/>
        <v>6163712</v>
      </c>
      <c r="CB165" s="71">
        <f t="shared" si="330"/>
        <v>6109472.5902000004</v>
      </c>
      <c r="CC165" s="71">
        <f t="shared" si="331"/>
        <v>6055241.3144136602</v>
      </c>
      <c r="CD165" s="71">
        <f t="shared" si="332"/>
        <v>6001023.0515309284</v>
      </c>
      <c r="CE165" s="71">
        <f t="shared" si="333"/>
        <v>5946804.7886481965</v>
      </c>
      <c r="CF165" s="71">
        <f t="shared" si="297"/>
        <v>5892591.9475917527</v>
      </c>
      <c r="CG165" s="71">
        <f t="shared" si="297"/>
        <v>5838370.9737958759</v>
      </c>
      <c r="CH165" s="71">
        <f t="shared" si="297"/>
        <v>5784150</v>
      </c>
      <c r="CI165" s="71"/>
      <c r="CJ165" s="71">
        <f t="shared" si="334"/>
        <v>6163712</v>
      </c>
      <c r="CK165" s="71">
        <f t="shared" ref="CK165:CR165" si="349">IF(OR($C165=1,$B165=1),MAX(CA165,CJ165,$AR165),CA165)</f>
        <v>6163712</v>
      </c>
      <c r="CL165" s="71">
        <f t="shared" si="349"/>
        <v>6109472.5902000004</v>
      </c>
      <c r="CM165" s="71">
        <f t="shared" si="349"/>
        <v>6055241.3144136602</v>
      </c>
      <c r="CN165" s="71">
        <f t="shared" si="349"/>
        <v>6001023.0515309284</v>
      </c>
      <c r="CO165" s="71">
        <f t="shared" si="349"/>
        <v>5946804.7886481965</v>
      </c>
      <c r="CP165" s="71">
        <f t="shared" si="349"/>
        <v>5892591.9475917527</v>
      </c>
      <c r="CQ165" s="71">
        <f t="shared" si="349"/>
        <v>5838370.9737958759</v>
      </c>
      <c r="CR165" s="71">
        <f t="shared" si="349"/>
        <v>5784150</v>
      </c>
    </row>
    <row r="166" spans="1:96" x14ac:dyDescent="0.2">
      <c r="A166" s="6" t="s">
        <v>173</v>
      </c>
      <c r="B166" s="6"/>
      <c r="C166" s="37"/>
      <c r="D166" s="37"/>
      <c r="E166" s="37"/>
      <c r="F166" s="2">
        <v>9</v>
      </c>
      <c r="G166">
        <v>0</v>
      </c>
      <c r="H166" s="6">
        <v>140</v>
      </c>
      <c r="I166" s="2" t="s">
        <v>317</v>
      </c>
      <c r="J166" s="57"/>
      <c r="K166" s="58">
        <v>866.28</v>
      </c>
      <c r="L166" s="74"/>
      <c r="M166" s="60">
        <v>327</v>
      </c>
      <c r="N166" s="61">
        <f t="shared" si="299"/>
        <v>98.1</v>
      </c>
      <c r="O166" s="61">
        <f t="shared" si="300"/>
        <v>519.77</v>
      </c>
      <c r="P166" s="61">
        <f t="shared" si="301"/>
        <v>0</v>
      </c>
      <c r="Q166" s="61">
        <f t="shared" si="302"/>
        <v>0</v>
      </c>
      <c r="R166" s="62">
        <f t="shared" si="303"/>
        <v>0.38</v>
      </c>
      <c r="S166" s="62">
        <f t="shared" si="287"/>
        <v>0</v>
      </c>
      <c r="T166" s="61">
        <f t="shared" si="288"/>
        <v>0</v>
      </c>
      <c r="U166" s="61">
        <f t="shared" si="304"/>
        <v>0</v>
      </c>
      <c r="V166" s="60">
        <v>16</v>
      </c>
      <c r="W166" s="61">
        <f t="shared" si="305"/>
        <v>4</v>
      </c>
      <c r="X166" s="24">
        <f t="shared" si="306"/>
        <v>98.1</v>
      </c>
      <c r="Y166" s="11">
        <f t="shared" si="307"/>
        <v>968.38</v>
      </c>
      <c r="Z166" s="58">
        <v>1074519199.3299999</v>
      </c>
      <c r="AA166" s="60">
        <v>7468</v>
      </c>
      <c r="AB166" s="24">
        <f t="shared" si="289"/>
        <v>143883.13</v>
      </c>
      <c r="AC166" s="10">
        <f t="shared" si="290"/>
        <v>0.560921</v>
      </c>
      <c r="AD166" s="60">
        <v>91967</v>
      </c>
      <c r="AE166" s="10">
        <f t="shared" si="291"/>
        <v>0.66674199999999995</v>
      </c>
      <c r="AF166" s="10">
        <f t="shared" si="336"/>
        <v>0.407333</v>
      </c>
      <c r="AG166" s="63">
        <f t="shared" si="292"/>
        <v>0.407333</v>
      </c>
      <c r="AH166" s="64">
        <f t="shared" si="293"/>
        <v>0</v>
      </c>
      <c r="AI166" s="65">
        <f t="shared" si="308"/>
        <v>0.407333</v>
      </c>
      <c r="AJ166" s="60">
        <v>0</v>
      </c>
      <c r="AK166">
        <v>0</v>
      </c>
      <c r="AL166" s="23">
        <f t="shared" si="309"/>
        <v>0</v>
      </c>
      <c r="AM166" s="60">
        <v>0</v>
      </c>
      <c r="AN166">
        <v>0</v>
      </c>
      <c r="AO166" s="23">
        <f t="shared" si="310"/>
        <v>0</v>
      </c>
      <c r="AP166" s="23">
        <f t="shared" si="294"/>
        <v>4546072</v>
      </c>
      <c r="AQ166" s="23">
        <f t="shared" si="311"/>
        <v>4546072</v>
      </c>
      <c r="AR166" s="66">
        <v>5624815</v>
      </c>
      <c r="AS166" s="66">
        <f t="shared" si="337"/>
        <v>4546072</v>
      </c>
      <c r="AT166" s="60">
        <v>5481226</v>
      </c>
      <c r="AU166" s="23">
        <f t="shared" si="338"/>
        <v>935154</v>
      </c>
      <c r="AV166" s="67" t="str">
        <f t="shared" si="341"/>
        <v>No</v>
      </c>
      <c r="AW166" s="66">
        <f t="shared" si="312"/>
        <v>0</v>
      </c>
      <c r="AX166" s="68">
        <f t="shared" si="313"/>
        <v>5481226</v>
      </c>
      <c r="AY166" s="69">
        <f t="shared" si="339"/>
        <v>5481226</v>
      </c>
      <c r="AZ166" s="70">
        <f t="shared" si="314"/>
        <v>0</v>
      </c>
      <c r="BA166" s="70"/>
      <c r="BB166" s="70">
        <f t="shared" si="315"/>
        <v>12883.339682319805</v>
      </c>
      <c r="BC166" s="23"/>
      <c r="BE166" s="71">
        <f t="shared" si="316"/>
        <v>-935154</v>
      </c>
      <c r="BF166" s="71">
        <f t="shared" si="317"/>
        <v>-935154</v>
      </c>
      <c r="BG166" s="71">
        <f t="shared" si="318"/>
        <v>-935154</v>
      </c>
      <c r="BH166" s="71">
        <f t="shared" si="319"/>
        <v>-801520.49340000004</v>
      </c>
      <c r="BI166" s="71">
        <f t="shared" si="320"/>
        <v>-667907.02715022024</v>
      </c>
      <c r="BJ166" s="71">
        <f t="shared" si="321"/>
        <v>-534325.62172017619</v>
      </c>
      <c r="BK166" s="71">
        <f t="shared" si="295"/>
        <v>-400744.21629013214</v>
      </c>
      <c r="BL166" s="71">
        <f t="shared" si="295"/>
        <v>-267176.1690006312</v>
      </c>
      <c r="BM166" s="71">
        <f t="shared" si="295"/>
        <v>-133588.0845003156</v>
      </c>
      <c r="BN166" s="71"/>
      <c r="BP166" s="71">
        <f t="shared" si="322"/>
        <v>0</v>
      </c>
      <c r="BQ166" s="71">
        <f t="shared" si="323"/>
        <v>0</v>
      </c>
      <c r="BR166" s="71">
        <f t="shared" si="324"/>
        <v>-133633.50659999999</v>
      </c>
      <c r="BS166" s="71">
        <f t="shared" si="325"/>
        <v>-133613.46624978</v>
      </c>
      <c r="BT166" s="71">
        <f t="shared" si="326"/>
        <v>-133581.40543004405</v>
      </c>
      <c r="BU166" s="71">
        <f t="shared" si="327"/>
        <v>-133581.40543004405</v>
      </c>
      <c r="BV166" s="71">
        <f t="shared" si="296"/>
        <v>-133568.04728950103</v>
      </c>
      <c r="BW166" s="71">
        <f t="shared" si="296"/>
        <v>-133588.0845003156</v>
      </c>
      <c r="BX166" s="71">
        <f t="shared" si="296"/>
        <v>-133588.0845003156</v>
      </c>
      <c r="BZ166" s="71">
        <f t="shared" si="328"/>
        <v>5481226</v>
      </c>
      <c r="CA166" s="71">
        <f t="shared" si="329"/>
        <v>5481226</v>
      </c>
      <c r="CB166" s="71">
        <f t="shared" si="330"/>
        <v>5347592.4934</v>
      </c>
      <c r="CC166" s="71">
        <f t="shared" si="331"/>
        <v>5213979.0271502202</v>
      </c>
      <c r="CD166" s="71">
        <f t="shared" si="332"/>
        <v>5080397.6217201762</v>
      </c>
      <c r="CE166" s="71">
        <f t="shared" si="333"/>
        <v>4946816.2162901321</v>
      </c>
      <c r="CF166" s="71">
        <f t="shared" si="297"/>
        <v>4813248.1690006312</v>
      </c>
      <c r="CG166" s="71">
        <f t="shared" si="297"/>
        <v>4679660.0845003156</v>
      </c>
      <c r="CH166" s="71">
        <f t="shared" si="297"/>
        <v>4546072</v>
      </c>
      <c r="CI166" s="71"/>
      <c r="CJ166" s="71">
        <f t="shared" si="334"/>
        <v>5481226</v>
      </c>
      <c r="CK166" s="71">
        <f t="shared" ref="CK166:CR166" si="350">IF(OR($C166=1,$B166=1),MAX(CA166,CJ166,$AR166),CA166)</f>
        <v>5481226</v>
      </c>
      <c r="CL166" s="71">
        <f t="shared" si="350"/>
        <v>5347592.4934</v>
      </c>
      <c r="CM166" s="71">
        <f t="shared" si="350"/>
        <v>5213979.0271502202</v>
      </c>
      <c r="CN166" s="71">
        <f t="shared" si="350"/>
        <v>5080397.6217201762</v>
      </c>
      <c r="CO166" s="71">
        <f t="shared" si="350"/>
        <v>4946816.2162901321</v>
      </c>
      <c r="CP166" s="71">
        <f t="shared" si="350"/>
        <v>4813248.1690006312</v>
      </c>
      <c r="CQ166" s="71">
        <f t="shared" si="350"/>
        <v>4679660.0845003156</v>
      </c>
      <c r="CR166" s="71">
        <f t="shared" si="350"/>
        <v>4546072</v>
      </c>
    </row>
    <row r="167" spans="1:96" x14ac:dyDescent="0.2">
      <c r="A167" s="6" t="s">
        <v>197</v>
      </c>
      <c r="B167" s="6"/>
      <c r="C167" s="37">
        <v>1</v>
      </c>
      <c r="D167" s="37">
        <v>0</v>
      </c>
      <c r="E167" s="37">
        <v>1</v>
      </c>
      <c r="F167" s="2">
        <v>9</v>
      </c>
      <c r="G167">
        <v>0</v>
      </c>
      <c r="H167" s="6">
        <v>141</v>
      </c>
      <c r="I167" s="2" t="s">
        <v>318</v>
      </c>
      <c r="J167" s="57"/>
      <c r="K167" s="58">
        <v>826.77</v>
      </c>
      <c r="L167" s="59"/>
      <c r="M167" s="60">
        <v>372</v>
      </c>
      <c r="N167" s="61">
        <f t="shared" si="299"/>
        <v>111.6</v>
      </c>
      <c r="O167" s="61">
        <f t="shared" si="300"/>
        <v>496.06</v>
      </c>
      <c r="P167" s="61">
        <f t="shared" si="301"/>
        <v>0</v>
      </c>
      <c r="Q167" s="61">
        <f t="shared" si="302"/>
        <v>0</v>
      </c>
      <c r="R167" s="62">
        <f t="shared" si="303"/>
        <v>0.45</v>
      </c>
      <c r="S167" s="62">
        <f t="shared" si="287"/>
        <v>0</v>
      </c>
      <c r="T167" s="61">
        <f t="shared" si="288"/>
        <v>0</v>
      </c>
      <c r="U167" s="61">
        <f t="shared" si="304"/>
        <v>0</v>
      </c>
      <c r="V167" s="60">
        <v>19</v>
      </c>
      <c r="W167" s="61">
        <f t="shared" si="305"/>
        <v>4.75</v>
      </c>
      <c r="X167" s="24">
        <f t="shared" si="306"/>
        <v>111.6</v>
      </c>
      <c r="Y167" s="11">
        <f t="shared" si="307"/>
        <v>943.12</v>
      </c>
      <c r="Z167" s="58">
        <v>1450065433</v>
      </c>
      <c r="AA167" s="60">
        <v>9315</v>
      </c>
      <c r="AB167" s="24">
        <f t="shared" si="289"/>
        <v>155669.93</v>
      </c>
      <c r="AC167" s="10">
        <f t="shared" si="290"/>
        <v>0.60687199999999997</v>
      </c>
      <c r="AD167" s="60">
        <v>95905</v>
      </c>
      <c r="AE167" s="10">
        <f t="shared" si="291"/>
        <v>0.69529200000000002</v>
      </c>
      <c r="AF167" s="10">
        <f t="shared" si="336"/>
        <v>0.36660199999999998</v>
      </c>
      <c r="AG167" s="63">
        <f t="shared" si="292"/>
        <v>0.36660199999999998</v>
      </c>
      <c r="AH167" s="64">
        <f t="shared" si="293"/>
        <v>0</v>
      </c>
      <c r="AI167" s="65">
        <f t="shared" si="308"/>
        <v>0.36660199999999998</v>
      </c>
      <c r="AJ167" s="60">
        <v>0</v>
      </c>
      <c r="AK167">
        <v>0</v>
      </c>
      <c r="AL167" s="23">
        <f t="shared" si="309"/>
        <v>0</v>
      </c>
      <c r="AM167" s="60">
        <v>0</v>
      </c>
      <c r="AN167">
        <v>0</v>
      </c>
      <c r="AO167" s="23">
        <f t="shared" si="310"/>
        <v>0</v>
      </c>
      <c r="AP167" s="23">
        <f t="shared" si="294"/>
        <v>3984765</v>
      </c>
      <c r="AQ167" s="23">
        <f t="shared" si="311"/>
        <v>3984765</v>
      </c>
      <c r="AR167" s="66">
        <v>7534704</v>
      </c>
      <c r="AS167" s="66">
        <f t="shared" si="337"/>
        <v>7534704</v>
      </c>
      <c r="AT167" s="60">
        <v>7534704</v>
      </c>
      <c r="AU167" s="23">
        <f t="shared" si="338"/>
        <v>3549939</v>
      </c>
      <c r="AV167" s="67" t="str">
        <f t="shared" si="341"/>
        <v>No</v>
      </c>
      <c r="AW167" s="66">
        <f t="shared" si="312"/>
        <v>0</v>
      </c>
      <c r="AX167" s="68">
        <f t="shared" si="313"/>
        <v>7534704</v>
      </c>
      <c r="AY167" s="69">
        <f t="shared" si="339"/>
        <v>7534704</v>
      </c>
      <c r="AZ167" s="70">
        <f t="shared" si="314"/>
        <v>0</v>
      </c>
      <c r="BA167" s="70"/>
      <c r="BB167" s="70">
        <f t="shared" si="315"/>
        <v>13146.89454140813</v>
      </c>
      <c r="BC167" s="23"/>
      <c r="BE167" s="71">
        <f t="shared" si="316"/>
        <v>-3549939</v>
      </c>
      <c r="BF167" s="71">
        <f t="shared" si="317"/>
        <v>-3549939</v>
      </c>
      <c r="BG167" s="71">
        <f t="shared" si="318"/>
        <v>-3549939</v>
      </c>
      <c r="BH167" s="71">
        <f t="shared" si="319"/>
        <v>-3549939</v>
      </c>
      <c r="BI167" s="71">
        <f t="shared" si="320"/>
        <v>-3549939</v>
      </c>
      <c r="BJ167" s="71">
        <f t="shared" si="321"/>
        <v>-3549939</v>
      </c>
      <c r="BK167" s="71">
        <f t="shared" si="295"/>
        <v>-3549939</v>
      </c>
      <c r="BL167" s="71">
        <f t="shared" si="295"/>
        <v>-3549939</v>
      </c>
      <c r="BM167" s="71">
        <f t="shared" si="295"/>
        <v>-3549939</v>
      </c>
      <c r="BN167" s="71"/>
      <c r="BP167" s="71">
        <f t="shared" si="322"/>
        <v>0</v>
      </c>
      <c r="BQ167" s="71">
        <f t="shared" si="323"/>
        <v>0</v>
      </c>
      <c r="BR167" s="71">
        <f t="shared" si="324"/>
        <v>-507286.2831</v>
      </c>
      <c r="BS167" s="71">
        <f t="shared" si="325"/>
        <v>-591774.83129999996</v>
      </c>
      <c r="BT167" s="71">
        <f t="shared" si="326"/>
        <v>-709987.8</v>
      </c>
      <c r="BU167" s="71">
        <f t="shared" si="327"/>
        <v>-887484.75</v>
      </c>
      <c r="BV167" s="71">
        <f t="shared" si="296"/>
        <v>-1183194.6687</v>
      </c>
      <c r="BW167" s="71">
        <f t="shared" si="296"/>
        <v>-1774969.5</v>
      </c>
      <c r="BX167" s="71">
        <f t="shared" si="296"/>
        <v>-3549939</v>
      </c>
      <c r="BZ167" s="71">
        <f t="shared" si="328"/>
        <v>7534704</v>
      </c>
      <c r="CA167" s="71">
        <f t="shared" si="329"/>
        <v>7534704</v>
      </c>
      <c r="CB167" s="71">
        <f t="shared" si="330"/>
        <v>7027417.7169000003</v>
      </c>
      <c r="CC167" s="71">
        <f t="shared" si="331"/>
        <v>6942929.1687000003</v>
      </c>
      <c r="CD167" s="71">
        <f t="shared" si="332"/>
        <v>6824716.2000000002</v>
      </c>
      <c r="CE167" s="71">
        <f t="shared" si="333"/>
        <v>6647219.25</v>
      </c>
      <c r="CF167" s="71">
        <f t="shared" si="297"/>
        <v>6351509.3312999997</v>
      </c>
      <c r="CG167" s="71">
        <f t="shared" si="297"/>
        <v>5759734.5</v>
      </c>
      <c r="CH167" s="71">
        <f t="shared" si="297"/>
        <v>3984765</v>
      </c>
      <c r="CI167" s="71"/>
      <c r="CJ167" s="71">
        <f t="shared" si="334"/>
        <v>7534704</v>
      </c>
      <c r="CK167" s="71">
        <f t="shared" ref="CK167:CR167" si="351">IF(OR($C167=1,$B167=1),MAX(CA167,CJ167,$AR167),CA167)</f>
        <v>7534704</v>
      </c>
      <c r="CL167" s="71">
        <f t="shared" si="351"/>
        <v>7534704</v>
      </c>
      <c r="CM167" s="71">
        <f t="shared" si="351"/>
        <v>7534704</v>
      </c>
      <c r="CN167" s="71">
        <f t="shared" si="351"/>
        <v>7534704</v>
      </c>
      <c r="CO167" s="71">
        <f t="shared" si="351"/>
        <v>7534704</v>
      </c>
      <c r="CP167" s="71">
        <f t="shared" si="351"/>
        <v>7534704</v>
      </c>
      <c r="CQ167" s="71">
        <f t="shared" si="351"/>
        <v>7534704</v>
      </c>
      <c r="CR167" s="71">
        <f t="shared" si="351"/>
        <v>7534704</v>
      </c>
    </row>
    <row r="168" spans="1:96" x14ac:dyDescent="0.2">
      <c r="A168" s="6" t="s">
        <v>169</v>
      </c>
      <c r="B168" s="6"/>
      <c r="C168" s="37"/>
      <c r="D168" s="37"/>
      <c r="E168" s="37"/>
      <c r="F168" s="2">
        <v>5</v>
      </c>
      <c r="G168">
        <v>0</v>
      </c>
      <c r="H168" s="6">
        <v>142</v>
      </c>
      <c r="I168" s="2" t="s">
        <v>319</v>
      </c>
      <c r="J168" s="57"/>
      <c r="K168" s="58">
        <v>2180.6799999999998</v>
      </c>
      <c r="L168" s="59"/>
      <c r="M168" s="60">
        <v>377</v>
      </c>
      <c r="N168" s="61">
        <f t="shared" si="299"/>
        <v>113.1</v>
      </c>
      <c r="O168" s="61">
        <f t="shared" si="300"/>
        <v>1308.4100000000001</v>
      </c>
      <c r="P168" s="61">
        <f t="shared" si="301"/>
        <v>0</v>
      </c>
      <c r="Q168" s="61">
        <f t="shared" si="302"/>
        <v>0</v>
      </c>
      <c r="R168" s="62">
        <f t="shared" si="303"/>
        <v>0.17</v>
      </c>
      <c r="S168" s="62">
        <f t="shared" si="287"/>
        <v>0</v>
      </c>
      <c r="T168" s="61">
        <f t="shared" si="288"/>
        <v>0</v>
      </c>
      <c r="U168" s="61">
        <f t="shared" si="304"/>
        <v>0</v>
      </c>
      <c r="V168" s="60">
        <v>28</v>
      </c>
      <c r="W168" s="61">
        <f t="shared" si="305"/>
        <v>7</v>
      </c>
      <c r="X168" s="24">
        <f t="shared" si="306"/>
        <v>113.1</v>
      </c>
      <c r="Y168" s="11">
        <f t="shared" si="307"/>
        <v>2300.7799999999997</v>
      </c>
      <c r="Z168" s="58">
        <v>2385570271</v>
      </c>
      <c r="AA168" s="60">
        <v>14577</v>
      </c>
      <c r="AB168" s="24">
        <f t="shared" si="289"/>
        <v>163653.03</v>
      </c>
      <c r="AC168" s="10">
        <f t="shared" si="290"/>
        <v>0.63799300000000003</v>
      </c>
      <c r="AD168" s="60">
        <v>132846</v>
      </c>
      <c r="AE168" s="10">
        <f t="shared" si="291"/>
        <v>0.96310700000000005</v>
      </c>
      <c r="AF168" s="10">
        <f t="shared" si="336"/>
        <v>0.26447300000000001</v>
      </c>
      <c r="AG168" s="63">
        <f t="shared" si="292"/>
        <v>0.26447300000000001</v>
      </c>
      <c r="AH168" s="64">
        <f t="shared" si="293"/>
        <v>0</v>
      </c>
      <c r="AI168" s="65">
        <f t="shared" si="308"/>
        <v>0.26447300000000001</v>
      </c>
      <c r="AJ168" s="60">
        <v>0</v>
      </c>
      <c r="AK168">
        <v>0</v>
      </c>
      <c r="AL168" s="23">
        <f t="shared" si="309"/>
        <v>0</v>
      </c>
      <c r="AM168" s="60">
        <v>0</v>
      </c>
      <c r="AN168">
        <v>0</v>
      </c>
      <c r="AO168" s="23">
        <f t="shared" si="310"/>
        <v>0</v>
      </c>
      <c r="AP168" s="23">
        <f t="shared" si="294"/>
        <v>7012896</v>
      </c>
      <c r="AQ168" s="23">
        <f t="shared" si="311"/>
        <v>7012896</v>
      </c>
      <c r="AR168" s="66">
        <v>10699177</v>
      </c>
      <c r="AS168" s="66">
        <f t="shared" si="337"/>
        <v>7012896</v>
      </c>
      <c r="AT168" s="60">
        <v>9105528</v>
      </c>
      <c r="AU168" s="23">
        <f t="shared" si="338"/>
        <v>2092632</v>
      </c>
      <c r="AV168" s="67" t="str">
        <f t="shared" si="341"/>
        <v>No</v>
      </c>
      <c r="AW168" s="66">
        <f t="shared" si="312"/>
        <v>0</v>
      </c>
      <c r="AX168" s="68">
        <f t="shared" si="313"/>
        <v>9105528</v>
      </c>
      <c r="AY168" s="69">
        <f t="shared" si="339"/>
        <v>9105528</v>
      </c>
      <c r="AZ168" s="70">
        <f t="shared" si="314"/>
        <v>0</v>
      </c>
      <c r="BA168" s="70"/>
      <c r="BB168" s="70">
        <f t="shared" si="315"/>
        <v>12159.734348918686</v>
      </c>
      <c r="BC168" s="23"/>
      <c r="BE168" s="71">
        <f t="shared" si="316"/>
        <v>-2092632</v>
      </c>
      <c r="BF168" s="71">
        <f t="shared" si="317"/>
        <v>-2092632</v>
      </c>
      <c r="BG168" s="71">
        <f t="shared" si="318"/>
        <v>-2092632</v>
      </c>
      <c r="BH168" s="71">
        <f t="shared" si="319"/>
        <v>-1793594.8871999998</v>
      </c>
      <c r="BI168" s="71">
        <f t="shared" si="320"/>
        <v>-1494602.6195037607</v>
      </c>
      <c r="BJ168" s="71">
        <f t="shared" si="321"/>
        <v>-1195682.0956030088</v>
      </c>
      <c r="BK168" s="71">
        <f t="shared" si="295"/>
        <v>-896761.5717022568</v>
      </c>
      <c r="BL168" s="71">
        <f t="shared" si="295"/>
        <v>-597870.93985389452</v>
      </c>
      <c r="BM168" s="71">
        <f t="shared" si="295"/>
        <v>-298935.46992694773</v>
      </c>
      <c r="BN168" s="71"/>
      <c r="BP168" s="71">
        <f t="shared" si="322"/>
        <v>0</v>
      </c>
      <c r="BQ168" s="71">
        <f t="shared" si="323"/>
        <v>0</v>
      </c>
      <c r="BR168" s="71">
        <f t="shared" si="324"/>
        <v>-299037.1128</v>
      </c>
      <c r="BS168" s="71">
        <f t="shared" si="325"/>
        <v>-298992.26769623993</v>
      </c>
      <c r="BT168" s="71">
        <f t="shared" si="326"/>
        <v>-298920.52390075213</v>
      </c>
      <c r="BU168" s="71">
        <f t="shared" si="327"/>
        <v>-298920.52390075219</v>
      </c>
      <c r="BV168" s="71">
        <f t="shared" si="296"/>
        <v>-298890.63184836216</v>
      </c>
      <c r="BW168" s="71">
        <f t="shared" si="296"/>
        <v>-298935.46992694726</v>
      </c>
      <c r="BX168" s="71">
        <f t="shared" si="296"/>
        <v>-298935.46992694773</v>
      </c>
      <c r="BZ168" s="71">
        <f t="shared" si="328"/>
        <v>9105528</v>
      </c>
      <c r="CA168" s="71">
        <f t="shared" si="329"/>
        <v>9105528</v>
      </c>
      <c r="CB168" s="71">
        <f t="shared" si="330"/>
        <v>8806490.8871999998</v>
      </c>
      <c r="CC168" s="71">
        <f t="shared" si="331"/>
        <v>8507498.6195037607</v>
      </c>
      <c r="CD168" s="71">
        <f t="shared" si="332"/>
        <v>8208578.0956030088</v>
      </c>
      <c r="CE168" s="71">
        <f t="shared" si="333"/>
        <v>7909657.5717022568</v>
      </c>
      <c r="CF168" s="71">
        <f t="shared" si="297"/>
        <v>7610766.9398538945</v>
      </c>
      <c r="CG168" s="71">
        <f t="shared" si="297"/>
        <v>7311831.4699269477</v>
      </c>
      <c r="CH168" s="71">
        <f t="shared" si="297"/>
        <v>7012896</v>
      </c>
      <c r="CI168" s="71"/>
      <c r="CJ168" s="71">
        <f t="shared" si="334"/>
        <v>9105528</v>
      </c>
      <c r="CK168" s="71">
        <f t="shared" ref="CK168:CR168" si="352">IF(OR($C168=1,$B168=1),MAX(CA168,CJ168,$AR168),CA168)</f>
        <v>9105528</v>
      </c>
      <c r="CL168" s="71">
        <f t="shared" si="352"/>
        <v>8806490.8871999998</v>
      </c>
      <c r="CM168" s="71">
        <f t="shared" si="352"/>
        <v>8507498.6195037607</v>
      </c>
      <c r="CN168" s="71">
        <f t="shared" si="352"/>
        <v>8208578.0956030088</v>
      </c>
      <c r="CO168" s="71">
        <f t="shared" si="352"/>
        <v>7909657.5717022568</v>
      </c>
      <c r="CP168" s="71">
        <f t="shared" si="352"/>
        <v>7610766.9398538945</v>
      </c>
      <c r="CQ168" s="71">
        <f t="shared" si="352"/>
        <v>7311831.4699269477</v>
      </c>
      <c r="CR168" s="71">
        <f t="shared" si="352"/>
        <v>7012896</v>
      </c>
    </row>
    <row r="169" spans="1:96" x14ac:dyDescent="0.2">
      <c r="A169" s="6" t="s">
        <v>184</v>
      </c>
      <c r="B169" s="6"/>
      <c r="C169" s="37">
        <v>1</v>
      </c>
      <c r="D169" s="37">
        <v>1</v>
      </c>
      <c r="E169" s="37"/>
      <c r="F169" s="2">
        <v>10</v>
      </c>
      <c r="G169">
        <v>15</v>
      </c>
      <c r="H169" s="6">
        <v>143</v>
      </c>
      <c r="I169" s="2" t="s">
        <v>320</v>
      </c>
      <c r="J169" s="57"/>
      <c r="K169" s="58">
        <v>4213.04</v>
      </c>
      <c r="L169" s="73"/>
      <c r="M169" s="60">
        <v>2737</v>
      </c>
      <c r="N169" s="61">
        <f t="shared" si="299"/>
        <v>821.1</v>
      </c>
      <c r="O169" s="61">
        <f t="shared" si="300"/>
        <v>2527.8200000000002</v>
      </c>
      <c r="P169" s="61">
        <f t="shared" si="301"/>
        <v>209.17999999999984</v>
      </c>
      <c r="Q169" s="61">
        <f t="shared" si="302"/>
        <v>31.38</v>
      </c>
      <c r="R169" s="62">
        <f t="shared" si="303"/>
        <v>0.65</v>
      </c>
      <c r="S169" s="62">
        <f t="shared" si="287"/>
        <v>5.0000000000000044E-2</v>
      </c>
      <c r="T169" s="61">
        <f t="shared" si="288"/>
        <v>210.65</v>
      </c>
      <c r="U169" s="61">
        <f t="shared" si="304"/>
        <v>31.6</v>
      </c>
      <c r="V169" s="60">
        <v>656</v>
      </c>
      <c r="W169" s="61">
        <f t="shared" si="305"/>
        <v>164</v>
      </c>
      <c r="X169" s="24">
        <f t="shared" si="306"/>
        <v>821.1</v>
      </c>
      <c r="Y169" s="11">
        <f t="shared" si="307"/>
        <v>5229.5200000000004</v>
      </c>
      <c r="Z169" s="58">
        <v>4161750703</v>
      </c>
      <c r="AA169" s="60">
        <v>35563</v>
      </c>
      <c r="AB169" s="24">
        <f t="shared" si="289"/>
        <v>117024.74</v>
      </c>
      <c r="AC169" s="10">
        <f t="shared" si="290"/>
        <v>0.45621499999999998</v>
      </c>
      <c r="AD169" s="60">
        <v>66616</v>
      </c>
      <c r="AE169" s="10">
        <f t="shared" si="291"/>
        <v>0.48295199999999999</v>
      </c>
      <c r="AF169" s="10">
        <f t="shared" si="336"/>
        <v>0.53576400000000002</v>
      </c>
      <c r="AG169" s="63">
        <f t="shared" si="292"/>
        <v>0.53576400000000002</v>
      </c>
      <c r="AH169" s="64">
        <f t="shared" si="293"/>
        <v>0.04</v>
      </c>
      <c r="AI169" s="65">
        <f t="shared" si="308"/>
        <v>0.57576400000000005</v>
      </c>
      <c r="AJ169" s="60">
        <v>0</v>
      </c>
      <c r="AK169">
        <v>0</v>
      </c>
      <c r="AL169" s="23">
        <f t="shared" si="309"/>
        <v>0</v>
      </c>
      <c r="AM169" s="60">
        <v>0</v>
      </c>
      <c r="AN169">
        <v>0</v>
      </c>
      <c r="AO169" s="23">
        <f t="shared" si="310"/>
        <v>0</v>
      </c>
      <c r="AP169" s="23">
        <f t="shared" si="294"/>
        <v>34701422</v>
      </c>
      <c r="AQ169" s="23">
        <f t="shared" si="311"/>
        <v>34701422</v>
      </c>
      <c r="AR169" s="66">
        <v>24482865</v>
      </c>
      <c r="AS169" s="66">
        <f t="shared" si="337"/>
        <v>34701422</v>
      </c>
      <c r="AT169" s="60">
        <v>33393085</v>
      </c>
      <c r="AU169" s="23">
        <f t="shared" si="338"/>
        <v>1308337</v>
      </c>
      <c r="AV169" s="67" t="str">
        <f t="shared" si="341"/>
        <v>Yes</v>
      </c>
      <c r="AW169" s="66">
        <f t="shared" si="312"/>
        <v>1308337</v>
      </c>
      <c r="AX169" s="68">
        <f t="shared" si="313"/>
        <v>34701422</v>
      </c>
      <c r="AY169" s="69">
        <f t="shared" si="339"/>
        <v>34701422</v>
      </c>
      <c r="AZ169" s="70">
        <f t="shared" si="314"/>
        <v>1308337</v>
      </c>
      <c r="BA169" s="70"/>
      <c r="BB169" s="70">
        <f t="shared" si="315"/>
        <v>14305.636310122858</v>
      </c>
      <c r="BC169" s="23"/>
      <c r="BE169" s="71">
        <f t="shared" si="316"/>
        <v>1308337</v>
      </c>
      <c r="BF169" s="71">
        <f t="shared" si="317"/>
        <v>0</v>
      </c>
      <c r="BG169" s="71">
        <f t="shared" si="318"/>
        <v>0</v>
      </c>
      <c r="BH169" s="71">
        <f t="shared" si="319"/>
        <v>0</v>
      </c>
      <c r="BI169" s="71">
        <f t="shared" si="320"/>
        <v>0</v>
      </c>
      <c r="BJ169" s="71">
        <f t="shared" si="321"/>
        <v>0</v>
      </c>
      <c r="BK169" s="71">
        <f t="shared" si="295"/>
        <v>0</v>
      </c>
      <c r="BL169" s="71">
        <f t="shared" si="295"/>
        <v>0</v>
      </c>
      <c r="BM169" s="71">
        <f t="shared" si="295"/>
        <v>0</v>
      </c>
      <c r="BN169" s="71"/>
      <c r="BP169" s="71">
        <f t="shared" si="322"/>
        <v>1308337</v>
      </c>
      <c r="BQ169" s="71">
        <f t="shared" si="323"/>
        <v>0</v>
      </c>
      <c r="BR169" s="71">
        <f t="shared" si="324"/>
        <v>0</v>
      </c>
      <c r="BS169" s="71">
        <f t="shared" si="325"/>
        <v>0</v>
      </c>
      <c r="BT169" s="71">
        <f t="shared" si="326"/>
        <v>0</v>
      </c>
      <c r="BU169" s="71">
        <f t="shared" si="327"/>
        <v>0</v>
      </c>
      <c r="BV169" s="71">
        <f t="shared" si="296"/>
        <v>0</v>
      </c>
      <c r="BW169" s="71">
        <f t="shared" si="296"/>
        <v>0</v>
      </c>
      <c r="BX169" s="71">
        <f t="shared" si="296"/>
        <v>0</v>
      </c>
      <c r="BZ169" s="71">
        <f t="shared" si="328"/>
        <v>34701422</v>
      </c>
      <c r="CA169" s="71">
        <f t="shared" si="329"/>
        <v>34701422</v>
      </c>
      <c r="CB169" s="71">
        <f t="shared" si="330"/>
        <v>34701422</v>
      </c>
      <c r="CC169" s="71">
        <f t="shared" si="331"/>
        <v>34701422</v>
      </c>
      <c r="CD169" s="71">
        <f t="shared" si="332"/>
        <v>34701422</v>
      </c>
      <c r="CE169" s="71">
        <f t="shared" si="333"/>
        <v>34701422</v>
      </c>
      <c r="CF169" s="71">
        <f t="shared" si="297"/>
        <v>34701422</v>
      </c>
      <c r="CG169" s="71">
        <f t="shared" si="297"/>
        <v>34701422</v>
      </c>
      <c r="CH169" s="71">
        <f t="shared" si="297"/>
        <v>34701422</v>
      </c>
      <c r="CI169" s="71"/>
      <c r="CJ169" s="71">
        <f t="shared" si="334"/>
        <v>34701422</v>
      </c>
      <c r="CK169" s="71">
        <f t="shared" ref="CK169:CR169" si="353">IF(OR($C169=1,$B169=1),MAX(CA169,CJ169,$AR169),CA169)</f>
        <v>34701422</v>
      </c>
      <c r="CL169" s="71">
        <f t="shared" si="353"/>
        <v>34701422</v>
      </c>
      <c r="CM169" s="71">
        <f t="shared" si="353"/>
        <v>34701422</v>
      </c>
      <c r="CN169" s="71">
        <f t="shared" si="353"/>
        <v>34701422</v>
      </c>
      <c r="CO169" s="71">
        <f t="shared" si="353"/>
        <v>34701422</v>
      </c>
      <c r="CP169" s="71">
        <f t="shared" si="353"/>
        <v>34701422</v>
      </c>
      <c r="CQ169" s="71">
        <f t="shared" si="353"/>
        <v>34701422</v>
      </c>
      <c r="CR169" s="71">
        <f t="shared" si="353"/>
        <v>34701422</v>
      </c>
    </row>
    <row r="170" spans="1:96" x14ac:dyDescent="0.2">
      <c r="A170" s="6" t="s">
        <v>175</v>
      </c>
      <c r="B170" s="6"/>
      <c r="C170" s="37"/>
      <c r="D170" s="37"/>
      <c r="E170" s="37"/>
      <c r="F170" s="2">
        <v>3</v>
      </c>
      <c r="G170">
        <v>0</v>
      </c>
      <c r="H170" s="6">
        <v>144</v>
      </c>
      <c r="I170" s="2" t="s">
        <v>321</v>
      </c>
      <c r="J170" s="57"/>
      <c r="K170" s="58">
        <v>6780.83</v>
      </c>
      <c r="L170" s="59"/>
      <c r="M170" s="60">
        <v>1333</v>
      </c>
      <c r="N170" s="61">
        <f t="shared" si="299"/>
        <v>399.9</v>
      </c>
      <c r="O170" s="61">
        <f t="shared" si="300"/>
        <v>4068.5</v>
      </c>
      <c r="P170" s="61">
        <f t="shared" si="301"/>
        <v>0</v>
      </c>
      <c r="Q170" s="61">
        <f t="shared" si="302"/>
        <v>0</v>
      </c>
      <c r="R170" s="62">
        <f t="shared" si="303"/>
        <v>0.2</v>
      </c>
      <c r="S170" s="62">
        <f t="shared" si="287"/>
        <v>0</v>
      </c>
      <c r="T170" s="61">
        <f t="shared" si="288"/>
        <v>0</v>
      </c>
      <c r="U170" s="61">
        <f t="shared" si="304"/>
        <v>0</v>
      </c>
      <c r="V170" s="60">
        <v>321</v>
      </c>
      <c r="W170" s="61">
        <f t="shared" si="305"/>
        <v>80.25</v>
      </c>
      <c r="X170" s="24">
        <f t="shared" si="306"/>
        <v>399.9</v>
      </c>
      <c r="Y170" s="11">
        <f t="shared" si="307"/>
        <v>7260.98</v>
      </c>
      <c r="Z170" s="58">
        <v>8511664346.6700001</v>
      </c>
      <c r="AA170" s="60">
        <v>37135</v>
      </c>
      <c r="AB170" s="24">
        <f t="shared" si="289"/>
        <v>229208.68</v>
      </c>
      <c r="AC170" s="10">
        <f t="shared" si="290"/>
        <v>0.89355899999999999</v>
      </c>
      <c r="AD170" s="60">
        <v>153846</v>
      </c>
      <c r="AE170" s="10">
        <f t="shared" si="291"/>
        <v>1.1153519999999999</v>
      </c>
      <c r="AF170" s="10">
        <f t="shared" si="336"/>
        <v>3.9903000000000001E-2</v>
      </c>
      <c r="AG170" s="63">
        <f t="shared" si="292"/>
        <v>3.9903000000000001E-2</v>
      </c>
      <c r="AH170" s="64">
        <f t="shared" si="293"/>
        <v>0</v>
      </c>
      <c r="AI170" s="65">
        <f t="shared" si="308"/>
        <v>3.9903000000000001E-2</v>
      </c>
      <c r="AJ170" s="60">
        <v>0</v>
      </c>
      <c r="AK170">
        <v>0</v>
      </c>
      <c r="AL170" s="23">
        <f t="shared" si="309"/>
        <v>0</v>
      </c>
      <c r="AM170" s="60">
        <v>0</v>
      </c>
      <c r="AN170">
        <v>0</v>
      </c>
      <c r="AO170" s="23">
        <f t="shared" si="310"/>
        <v>0</v>
      </c>
      <c r="AP170" s="23">
        <f t="shared" si="294"/>
        <v>3339195</v>
      </c>
      <c r="AQ170" s="23">
        <f t="shared" si="311"/>
        <v>3339195</v>
      </c>
      <c r="AR170" s="66">
        <v>3418401</v>
      </c>
      <c r="AS170" s="66">
        <f t="shared" si="337"/>
        <v>3339195</v>
      </c>
      <c r="AT170" s="60">
        <v>3417049</v>
      </c>
      <c r="AU170" s="23">
        <f t="shared" si="338"/>
        <v>77854</v>
      </c>
      <c r="AV170" s="67" t="str">
        <f t="shared" si="341"/>
        <v>No</v>
      </c>
      <c r="AW170" s="66">
        <f t="shared" si="312"/>
        <v>0</v>
      </c>
      <c r="AX170" s="68">
        <f t="shared" si="313"/>
        <v>3417049</v>
      </c>
      <c r="AY170" s="69">
        <f t="shared" si="339"/>
        <v>3417049</v>
      </c>
      <c r="AZ170" s="70">
        <f t="shared" si="314"/>
        <v>0</v>
      </c>
      <c r="BA170" s="70"/>
      <c r="BB170" s="70">
        <f t="shared" si="315"/>
        <v>12341.084277293488</v>
      </c>
      <c r="BC170" s="23"/>
      <c r="BE170" s="71">
        <f t="shared" si="316"/>
        <v>-77854</v>
      </c>
      <c r="BF170" s="71">
        <f t="shared" si="317"/>
        <v>-77854</v>
      </c>
      <c r="BG170" s="71">
        <f t="shared" si="318"/>
        <v>-77854</v>
      </c>
      <c r="BH170" s="71">
        <f t="shared" si="319"/>
        <v>-66728.663399999961</v>
      </c>
      <c r="BI170" s="71">
        <f t="shared" si="320"/>
        <v>-55604.995211219881</v>
      </c>
      <c r="BJ170" s="71">
        <f t="shared" si="321"/>
        <v>-44483.996168975718</v>
      </c>
      <c r="BK170" s="71">
        <f t="shared" si="295"/>
        <v>-33362.997126732022</v>
      </c>
      <c r="BL170" s="71">
        <f t="shared" si="295"/>
        <v>-22243.110184392426</v>
      </c>
      <c r="BM170" s="71">
        <f t="shared" si="295"/>
        <v>-11121.55509219598</v>
      </c>
      <c r="BN170" s="71"/>
      <c r="BP170" s="71">
        <f t="shared" si="322"/>
        <v>0</v>
      </c>
      <c r="BQ170" s="71">
        <f t="shared" si="323"/>
        <v>0</v>
      </c>
      <c r="BR170" s="71">
        <f t="shared" si="324"/>
        <v>-11125.336600000001</v>
      </c>
      <c r="BS170" s="71">
        <f t="shared" si="325"/>
        <v>-11123.668188779993</v>
      </c>
      <c r="BT170" s="71">
        <f t="shared" si="326"/>
        <v>-11120.999042243977</v>
      </c>
      <c r="BU170" s="71">
        <f t="shared" si="327"/>
        <v>-11120.99904224393</v>
      </c>
      <c r="BV170" s="71">
        <f t="shared" si="296"/>
        <v>-11119.886942339783</v>
      </c>
      <c r="BW170" s="71">
        <f t="shared" si="296"/>
        <v>-11121.555092196213</v>
      </c>
      <c r="BX170" s="71">
        <f t="shared" si="296"/>
        <v>-11121.55509219598</v>
      </c>
      <c r="BZ170" s="71">
        <f t="shared" si="328"/>
        <v>3417049</v>
      </c>
      <c r="CA170" s="71">
        <f t="shared" si="329"/>
        <v>3417049</v>
      </c>
      <c r="CB170" s="71">
        <f t="shared" si="330"/>
        <v>3405923.6634</v>
      </c>
      <c r="CC170" s="71">
        <f t="shared" si="331"/>
        <v>3394799.9952112199</v>
      </c>
      <c r="CD170" s="71">
        <f t="shared" si="332"/>
        <v>3383678.9961689757</v>
      </c>
      <c r="CE170" s="71">
        <f t="shared" si="333"/>
        <v>3372557.997126732</v>
      </c>
      <c r="CF170" s="71">
        <f t="shared" si="297"/>
        <v>3361438.1101843924</v>
      </c>
      <c r="CG170" s="71">
        <f t="shared" si="297"/>
        <v>3350316.555092196</v>
      </c>
      <c r="CH170" s="71">
        <f t="shared" si="297"/>
        <v>3339195</v>
      </c>
      <c r="CI170" s="71"/>
      <c r="CJ170" s="71">
        <f t="shared" si="334"/>
        <v>3417049</v>
      </c>
      <c r="CK170" s="71">
        <f t="shared" ref="CK170:CR170" si="354">IF(OR($C170=1,$B170=1),MAX(CA170,CJ170,$AR170),CA170)</f>
        <v>3417049</v>
      </c>
      <c r="CL170" s="71">
        <f t="shared" si="354"/>
        <v>3405923.6634</v>
      </c>
      <c r="CM170" s="71">
        <f t="shared" si="354"/>
        <v>3394799.9952112199</v>
      </c>
      <c r="CN170" s="71">
        <f t="shared" si="354"/>
        <v>3383678.9961689757</v>
      </c>
      <c r="CO170" s="71">
        <f t="shared" si="354"/>
        <v>3372557.997126732</v>
      </c>
      <c r="CP170" s="71">
        <f t="shared" si="354"/>
        <v>3361438.1101843924</v>
      </c>
      <c r="CQ170" s="71">
        <f t="shared" si="354"/>
        <v>3350316.555092196</v>
      </c>
      <c r="CR170" s="71">
        <f t="shared" si="354"/>
        <v>3339195</v>
      </c>
    </row>
    <row r="171" spans="1:96" x14ac:dyDescent="0.2">
      <c r="A171" s="6" t="s">
        <v>173</v>
      </c>
      <c r="B171" s="6"/>
      <c r="C171" s="37"/>
      <c r="D171" s="37"/>
      <c r="E171" s="37"/>
      <c r="F171" s="2">
        <v>4</v>
      </c>
      <c r="G171">
        <v>0</v>
      </c>
      <c r="H171" s="6">
        <v>145</v>
      </c>
      <c r="I171" s="2" t="s">
        <v>322</v>
      </c>
      <c r="J171" s="57"/>
      <c r="K171" s="58">
        <v>71.680000000000007</v>
      </c>
      <c r="L171" s="59"/>
      <c r="M171" s="60">
        <v>17</v>
      </c>
      <c r="N171" s="61">
        <f t="shared" si="299"/>
        <v>5.0999999999999996</v>
      </c>
      <c r="O171" s="61">
        <f t="shared" si="300"/>
        <v>43.01</v>
      </c>
      <c r="P171" s="61">
        <f t="shared" si="301"/>
        <v>0</v>
      </c>
      <c r="Q171" s="61">
        <f t="shared" si="302"/>
        <v>0</v>
      </c>
      <c r="R171" s="62">
        <f t="shared" si="303"/>
        <v>0.24</v>
      </c>
      <c r="S171" s="62">
        <f t="shared" si="287"/>
        <v>0</v>
      </c>
      <c r="T171" s="61">
        <f t="shared" si="288"/>
        <v>0</v>
      </c>
      <c r="U171" s="61">
        <f t="shared" si="304"/>
        <v>0</v>
      </c>
      <c r="V171" s="60">
        <v>0</v>
      </c>
      <c r="W171" s="61">
        <f t="shared" si="305"/>
        <v>0</v>
      </c>
      <c r="X171" s="24">
        <f t="shared" si="306"/>
        <v>5.0999999999999996</v>
      </c>
      <c r="Y171" s="11">
        <f t="shared" si="307"/>
        <v>76.78</v>
      </c>
      <c r="Z171" s="58">
        <v>183724561.66999999</v>
      </c>
      <c r="AA171" s="60">
        <v>793</v>
      </c>
      <c r="AB171" s="24">
        <f t="shared" si="289"/>
        <v>231682.93</v>
      </c>
      <c r="AC171" s="10">
        <f t="shared" si="290"/>
        <v>0.90320400000000001</v>
      </c>
      <c r="AD171" s="60">
        <v>100547</v>
      </c>
      <c r="AE171" s="10">
        <f t="shared" si="291"/>
        <v>0.72894499999999995</v>
      </c>
      <c r="AF171" s="10">
        <f t="shared" si="336"/>
        <v>0.14907400000000001</v>
      </c>
      <c r="AG171" s="63">
        <f t="shared" si="292"/>
        <v>0.14907400000000001</v>
      </c>
      <c r="AH171" s="64">
        <f t="shared" si="293"/>
        <v>0</v>
      </c>
      <c r="AI171" s="65">
        <f t="shared" si="308"/>
        <v>0.14907400000000001</v>
      </c>
      <c r="AJ171" s="60">
        <v>0</v>
      </c>
      <c r="AK171">
        <v>0</v>
      </c>
      <c r="AL171" s="23">
        <f t="shared" si="309"/>
        <v>0</v>
      </c>
      <c r="AM171" s="60">
        <v>23</v>
      </c>
      <c r="AN171">
        <v>4</v>
      </c>
      <c r="AO171" s="23">
        <f t="shared" si="310"/>
        <v>9200</v>
      </c>
      <c r="AP171" s="23">
        <f t="shared" si="294"/>
        <v>131914</v>
      </c>
      <c r="AQ171" s="23">
        <f t="shared" si="311"/>
        <v>141114</v>
      </c>
      <c r="AR171" s="66">
        <v>237166</v>
      </c>
      <c r="AS171" s="66">
        <f t="shared" si="337"/>
        <v>141114</v>
      </c>
      <c r="AT171" s="60">
        <v>211728</v>
      </c>
      <c r="AU171" s="23">
        <f t="shared" si="338"/>
        <v>70614</v>
      </c>
      <c r="AV171" s="67" t="str">
        <f t="shared" si="341"/>
        <v>No</v>
      </c>
      <c r="AW171" s="66">
        <f t="shared" si="312"/>
        <v>0</v>
      </c>
      <c r="AX171" s="68">
        <f t="shared" si="313"/>
        <v>211728</v>
      </c>
      <c r="AY171" s="69">
        <f t="shared" si="339"/>
        <v>211728</v>
      </c>
      <c r="AZ171" s="70">
        <f t="shared" si="314"/>
        <v>0</v>
      </c>
      <c r="BA171" s="70"/>
      <c r="BB171" s="70">
        <f t="shared" si="315"/>
        <v>12344.998604910714</v>
      </c>
      <c r="BC171" s="23"/>
      <c r="BE171" s="71">
        <f t="shared" si="316"/>
        <v>-70614</v>
      </c>
      <c r="BF171" s="71">
        <f t="shared" si="317"/>
        <v>-70614</v>
      </c>
      <c r="BG171" s="71">
        <f t="shared" si="318"/>
        <v>-70614</v>
      </c>
      <c r="BH171" s="71">
        <f t="shared" si="319"/>
        <v>-60523.25940000001</v>
      </c>
      <c r="BI171" s="71">
        <f t="shared" si="320"/>
        <v>-50434.032058020006</v>
      </c>
      <c r="BJ171" s="71">
        <f t="shared" si="321"/>
        <v>-40347.225646416016</v>
      </c>
      <c r="BK171" s="71">
        <f t="shared" ref="BK171:BM186" si="355">$AQ171-CO171</f>
        <v>-30260.419234812027</v>
      </c>
      <c r="BL171" s="71">
        <f t="shared" si="355"/>
        <v>-20174.621503849165</v>
      </c>
      <c r="BM171" s="71">
        <f t="shared" si="355"/>
        <v>-10087.310751924582</v>
      </c>
      <c r="BN171" s="71"/>
      <c r="BP171" s="71">
        <f t="shared" si="322"/>
        <v>0</v>
      </c>
      <c r="BQ171" s="71">
        <f t="shared" si="323"/>
        <v>0</v>
      </c>
      <c r="BR171" s="71">
        <f t="shared" si="324"/>
        <v>-10090.740599999999</v>
      </c>
      <c r="BS171" s="71">
        <f t="shared" si="325"/>
        <v>-10089.22734198</v>
      </c>
      <c r="BT171" s="71">
        <f t="shared" si="326"/>
        <v>-10086.806411604002</v>
      </c>
      <c r="BU171" s="71">
        <f t="shared" si="327"/>
        <v>-10086.806411604004</v>
      </c>
      <c r="BV171" s="71">
        <f t="shared" ref="BV171:BX186" si="356">BK171*BV$16</f>
        <v>-10085.797730962848</v>
      </c>
      <c r="BW171" s="71">
        <f t="shared" si="356"/>
        <v>-10087.310751924582</v>
      </c>
      <c r="BX171" s="71">
        <f t="shared" si="356"/>
        <v>-10087.310751924582</v>
      </c>
      <c r="BZ171" s="71">
        <f t="shared" si="328"/>
        <v>211728</v>
      </c>
      <c r="CA171" s="71">
        <f t="shared" si="329"/>
        <v>211728</v>
      </c>
      <c r="CB171" s="71">
        <f t="shared" si="330"/>
        <v>201637.25940000001</v>
      </c>
      <c r="CC171" s="71">
        <f t="shared" si="331"/>
        <v>191548.03205802001</v>
      </c>
      <c r="CD171" s="71">
        <f t="shared" si="332"/>
        <v>181461.22564641602</v>
      </c>
      <c r="CE171" s="71">
        <f t="shared" si="333"/>
        <v>171374.41923481203</v>
      </c>
      <c r="CF171" s="71">
        <f t="shared" ref="CF171:CH186" si="357">CO171+BV171</f>
        <v>161288.62150384916</v>
      </c>
      <c r="CG171" s="71">
        <f t="shared" si="357"/>
        <v>151201.31075192458</v>
      </c>
      <c r="CH171" s="71">
        <f t="shared" si="357"/>
        <v>141114</v>
      </c>
      <c r="CI171" s="71"/>
      <c r="CJ171" s="71">
        <f t="shared" si="334"/>
        <v>211728</v>
      </c>
      <c r="CK171" s="71">
        <f t="shared" ref="CK171:CR171" si="358">IF(OR($C171=1,$B171=1),MAX(CA171,CJ171,$AR171),CA171)</f>
        <v>211728</v>
      </c>
      <c r="CL171" s="71">
        <f t="shared" si="358"/>
        <v>201637.25940000001</v>
      </c>
      <c r="CM171" s="71">
        <f t="shared" si="358"/>
        <v>191548.03205802001</v>
      </c>
      <c r="CN171" s="71">
        <f t="shared" si="358"/>
        <v>181461.22564641602</v>
      </c>
      <c r="CO171" s="71">
        <f t="shared" si="358"/>
        <v>171374.41923481203</v>
      </c>
      <c r="CP171" s="71">
        <f t="shared" si="358"/>
        <v>161288.62150384916</v>
      </c>
      <c r="CQ171" s="71">
        <f t="shared" si="358"/>
        <v>151201.31075192458</v>
      </c>
      <c r="CR171" s="71">
        <f t="shared" si="358"/>
        <v>141114</v>
      </c>
    </row>
    <row r="172" spans="1:96" x14ac:dyDescent="0.2">
      <c r="A172" s="6" t="s">
        <v>184</v>
      </c>
      <c r="B172" s="6"/>
      <c r="C172" s="37">
        <v>1</v>
      </c>
      <c r="D172" s="37">
        <v>1</v>
      </c>
      <c r="E172" s="37"/>
      <c r="F172" s="2">
        <v>9</v>
      </c>
      <c r="G172">
        <v>22</v>
      </c>
      <c r="H172" s="6">
        <v>146</v>
      </c>
      <c r="I172" s="2" t="s">
        <v>323</v>
      </c>
      <c r="J172" s="57"/>
      <c r="K172" s="58">
        <v>3373.62</v>
      </c>
      <c r="L172" s="73"/>
      <c r="M172" s="60">
        <v>1926</v>
      </c>
      <c r="N172" s="61">
        <f t="shared" si="299"/>
        <v>577.79999999999995</v>
      </c>
      <c r="O172" s="61">
        <f t="shared" si="300"/>
        <v>2024.17</v>
      </c>
      <c r="P172" s="61">
        <f t="shared" si="301"/>
        <v>0</v>
      </c>
      <c r="Q172" s="61">
        <f t="shared" si="302"/>
        <v>0</v>
      </c>
      <c r="R172" s="62">
        <f t="shared" si="303"/>
        <v>0.56999999999999995</v>
      </c>
      <c r="S172" s="62">
        <f t="shared" si="287"/>
        <v>0</v>
      </c>
      <c r="T172" s="61">
        <f t="shared" si="288"/>
        <v>0</v>
      </c>
      <c r="U172" s="61">
        <f t="shared" si="304"/>
        <v>0</v>
      </c>
      <c r="V172" s="60">
        <v>138</v>
      </c>
      <c r="W172" s="61">
        <f t="shared" si="305"/>
        <v>34.5</v>
      </c>
      <c r="X172" s="24">
        <f t="shared" si="306"/>
        <v>577.79999999999995</v>
      </c>
      <c r="Y172" s="11">
        <f t="shared" si="307"/>
        <v>3985.92</v>
      </c>
      <c r="Z172" s="58">
        <v>3528753893.3299999</v>
      </c>
      <c r="AA172" s="60">
        <v>30625</v>
      </c>
      <c r="AB172" s="24">
        <f t="shared" si="289"/>
        <v>115224.62</v>
      </c>
      <c r="AC172" s="10">
        <f t="shared" si="290"/>
        <v>0.44919700000000001</v>
      </c>
      <c r="AD172" s="60">
        <v>79875</v>
      </c>
      <c r="AE172" s="10">
        <f t="shared" si="291"/>
        <v>0.57907799999999998</v>
      </c>
      <c r="AF172" s="10">
        <f t="shared" si="336"/>
        <v>0.51183900000000004</v>
      </c>
      <c r="AG172" s="63">
        <f t="shared" si="292"/>
        <v>0.51183900000000004</v>
      </c>
      <c r="AH172" s="64">
        <f t="shared" si="293"/>
        <v>0</v>
      </c>
      <c r="AI172" s="65">
        <f t="shared" si="308"/>
        <v>0.51183900000000004</v>
      </c>
      <c r="AJ172" s="60">
        <v>0</v>
      </c>
      <c r="AK172">
        <v>0</v>
      </c>
      <c r="AL172" s="23">
        <f t="shared" si="309"/>
        <v>0</v>
      </c>
      <c r="AM172" s="60">
        <v>0</v>
      </c>
      <c r="AN172">
        <v>0</v>
      </c>
      <c r="AO172" s="23">
        <f t="shared" si="310"/>
        <v>0</v>
      </c>
      <c r="AP172" s="23">
        <f t="shared" si="294"/>
        <v>23512721</v>
      </c>
      <c r="AQ172" s="23">
        <f t="shared" si="311"/>
        <v>23512721</v>
      </c>
      <c r="AR172" s="66">
        <v>19250233</v>
      </c>
      <c r="AS172" s="66">
        <f t="shared" si="337"/>
        <v>23512721</v>
      </c>
      <c r="AT172" s="60">
        <v>23038115</v>
      </c>
      <c r="AU172" s="23">
        <f t="shared" si="338"/>
        <v>474606</v>
      </c>
      <c r="AV172" s="67" t="str">
        <f t="shared" si="341"/>
        <v>Yes</v>
      </c>
      <c r="AW172" s="66">
        <f t="shared" si="312"/>
        <v>474606</v>
      </c>
      <c r="AX172" s="68">
        <f t="shared" si="313"/>
        <v>23512721</v>
      </c>
      <c r="AY172" s="69">
        <f t="shared" si="339"/>
        <v>23512721</v>
      </c>
      <c r="AZ172" s="70">
        <f t="shared" si="314"/>
        <v>474606</v>
      </c>
      <c r="BA172" s="70"/>
      <c r="BB172" s="70">
        <f t="shared" si="315"/>
        <v>13616.74640297366</v>
      </c>
      <c r="BC172" s="23"/>
      <c r="BE172" s="71">
        <f t="shared" si="316"/>
        <v>474606</v>
      </c>
      <c r="BF172" s="71">
        <f t="shared" si="317"/>
        <v>0</v>
      </c>
      <c r="BG172" s="71">
        <f t="shared" si="318"/>
        <v>0</v>
      </c>
      <c r="BH172" s="71">
        <f t="shared" si="319"/>
        <v>0</v>
      </c>
      <c r="BI172" s="71">
        <f t="shared" si="320"/>
        <v>0</v>
      </c>
      <c r="BJ172" s="71">
        <f t="shared" si="321"/>
        <v>0</v>
      </c>
      <c r="BK172" s="71">
        <f t="shared" si="355"/>
        <v>0</v>
      </c>
      <c r="BL172" s="71">
        <f t="shared" si="355"/>
        <v>0</v>
      </c>
      <c r="BM172" s="71">
        <f t="shared" si="355"/>
        <v>0</v>
      </c>
      <c r="BN172" s="71"/>
      <c r="BP172" s="71">
        <f t="shared" si="322"/>
        <v>474606</v>
      </c>
      <c r="BQ172" s="71">
        <f t="shared" si="323"/>
        <v>0</v>
      </c>
      <c r="BR172" s="71">
        <f t="shared" si="324"/>
        <v>0</v>
      </c>
      <c r="BS172" s="71">
        <f t="shared" si="325"/>
        <v>0</v>
      </c>
      <c r="BT172" s="71">
        <f t="shared" si="326"/>
        <v>0</v>
      </c>
      <c r="BU172" s="71">
        <f t="shared" si="327"/>
        <v>0</v>
      </c>
      <c r="BV172" s="71">
        <f t="shared" si="356"/>
        <v>0</v>
      </c>
      <c r="BW172" s="71">
        <f t="shared" si="356"/>
        <v>0</v>
      </c>
      <c r="BX172" s="71">
        <f t="shared" si="356"/>
        <v>0</v>
      </c>
      <c r="BZ172" s="71">
        <f t="shared" si="328"/>
        <v>23512721</v>
      </c>
      <c r="CA172" s="71">
        <f t="shared" si="329"/>
        <v>23512721</v>
      </c>
      <c r="CB172" s="71">
        <f t="shared" si="330"/>
        <v>23512721</v>
      </c>
      <c r="CC172" s="71">
        <f t="shared" si="331"/>
        <v>23512721</v>
      </c>
      <c r="CD172" s="71">
        <f t="shared" si="332"/>
        <v>23512721</v>
      </c>
      <c r="CE172" s="71">
        <f t="shared" si="333"/>
        <v>23512721</v>
      </c>
      <c r="CF172" s="71">
        <f t="shared" si="357"/>
        <v>23512721</v>
      </c>
      <c r="CG172" s="71">
        <f t="shared" si="357"/>
        <v>23512721</v>
      </c>
      <c r="CH172" s="71">
        <f t="shared" si="357"/>
        <v>23512721</v>
      </c>
      <c r="CI172" s="71"/>
      <c r="CJ172" s="71">
        <f t="shared" si="334"/>
        <v>23512721</v>
      </c>
      <c r="CK172" s="71">
        <f t="shared" ref="CK172:CR172" si="359">IF(OR($C172=1,$B172=1),MAX(CA172,CJ172,$AR172),CA172)</f>
        <v>23512721</v>
      </c>
      <c r="CL172" s="71">
        <f t="shared" si="359"/>
        <v>23512721</v>
      </c>
      <c r="CM172" s="71">
        <f t="shared" si="359"/>
        <v>23512721</v>
      </c>
      <c r="CN172" s="71">
        <f t="shared" si="359"/>
        <v>23512721</v>
      </c>
      <c r="CO172" s="71">
        <f t="shared" si="359"/>
        <v>23512721</v>
      </c>
      <c r="CP172" s="71">
        <f t="shared" si="359"/>
        <v>23512721</v>
      </c>
      <c r="CQ172" s="71">
        <f t="shared" si="359"/>
        <v>23512721</v>
      </c>
      <c r="CR172" s="71">
        <f t="shared" si="359"/>
        <v>23512721</v>
      </c>
    </row>
    <row r="173" spans="1:96" x14ac:dyDescent="0.2">
      <c r="A173" s="6" t="s">
        <v>197</v>
      </c>
      <c r="B173" s="6"/>
      <c r="C173" s="37"/>
      <c r="D173" s="37"/>
      <c r="E173" s="37"/>
      <c r="F173" s="2">
        <v>8</v>
      </c>
      <c r="G173">
        <v>0</v>
      </c>
      <c r="H173" s="6">
        <v>147</v>
      </c>
      <c r="I173" s="2" t="s">
        <v>324</v>
      </c>
      <c r="J173" s="57"/>
      <c r="K173" s="58">
        <v>280.88</v>
      </c>
      <c r="L173" s="73"/>
      <c r="M173" s="60">
        <v>98</v>
      </c>
      <c r="N173" s="61">
        <f t="shared" si="299"/>
        <v>29.4</v>
      </c>
      <c r="O173" s="61">
        <f t="shared" si="300"/>
        <v>168.53</v>
      </c>
      <c r="P173" s="61">
        <f t="shared" si="301"/>
        <v>0</v>
      </c>
      <c r="Q173" s="61">
        <f t="shared" si="302"/>
        <v>0</v>
      </c>
      <c r="R173" s="62">
        <f t="shared" si="303"/>
        <v>0.35</v>
      </c>
      <c r="S173" s="62">
        <f t="shared" si="287"/>
        <v>0</v>
      </c>
      <c r="T173" s="61">
        <f t="shared" si="288"/>
        <v>0</v>
      </c>
      <c r="U173" s="61">
        <f t="shared" si="304"/>
        <v>0</v>
      </c>
      <c r="V173" s="60">
        <v>9</v>
      </c>
      <c r="W173" s="61">
        <f t="shared" si="305"/>
        <v>2.25</v>
      </c>
      <c r="X173" s="24">
        <f t="shared" si="306"/>
        <v>29.4</v>
      </c>
      <c r="Y173" s="11">
        <f t="shared" si="307"/>
        <v>312.52999999999997</v>
      </c>
      <c r="Z173" s="58">
        <v>432013956</v>
      </c>
      <c r="AA173" s="60">
        <v>2592</v>
      </c>
      <c r="AB173" s="24">
        <f t="shared" si="289"/>
        <v>166672.04999999999</v>
      </c>
      <c r="AC173" s="10">
        <f t="shared" si="290"/>
        <v>0.64976299999999998</v>
      </c>
      <c r="AD173" s="60">
        <v>84250</v>
      </c>
      <c r="AE173" s="10">
        <f t="shared" si="291"/>
        <v>0.61079499999999998</v>
      </c>
      <c r="AF173" s="10">
        <f t="shared" si="336"/>
        <v>0.361927</v>
      </c>
      <c r="AG173" s="63">
        <f t="shared" si="292"/>
        <v>0.361927</v>
      </c>
      <c r="AH173" s="64">
        <f t="shared" si="293"/>
        <v>0</v>
      </c>
      <c r="AI173" s="65">
        <f t="shared" si="308"/>
        <v>0.361927</v>
      </c>
      <c r="AJ173" s="60">
        <v>0</v>
      </c>
      <c r="AK173">
        <v>0</v>
      </c>
      <c r="AL173" s="23">
        <f t="shared" si="309"/>
        <v>0</v>
      </c>
      <c r="AM173" s="60">
        <v>36</v>
      </c>
      <c r="AN173">
        <v>4</v>
      </c>
      <c r="AO173" s="23">
        <f t="shared" si="310"/>
        <v>14400</v>
      </c>
      <c r="AP173" s="23">
        <f t="shared" si="294"/>
        <v>1303628</v>
      </c>
      <c r="AQ173" s="23">
        <f t="shared" si="311"/>
        <v>1318028</v>
      </c>
      <c r="AR173" s="66">
        <v>2502621</v>
      </c>
      <c r="AS173" s="66">
        <f t="shared" si="337"/>
        <v>1318028</v>
      </c>
      <c r="AT173" s="60">
        <v>2117243</v>
      </c>
      <c r="AU173" s="23">
        <f t="shared" si="338"/>
        <v>799215</v>
      </c>
      <c r="AV173" s="67" t="str">
        <f t="shared" si="341"/>
        <v>No</v>
      </c>
      <c r="AW173" s="66">
        <f t="shared" si="312"/>
        <v>0</v>
      </c>
      <c r="AX173" s="68">
        <f t="shared" si="313"/>
        <v>2117243</v>
      </c>
      <c r="AY173" s="69">
        <f t="shared" si="339"/>
        <v>2117243</v>
      </c>
      <c r="AZ173" s="70">
        <f t="shared" si="314"/>
        <v>0</v>
      </c>
      <c r="BA173" s="70"/>
      <c r="BB173" s="70">
        <f t="shared" si="315"/>
        <v>12823.655119624038</v>
      </c>
      <c r="BC173" s="23"/>
      <c r="BE173" s="71">
        <f t="shared" si="316"/>
        <v>-799215</v>
      </c>
      <c r="BF173" s="71">
        <f t="shared" si="317"/>
        <v>-799215</v>
      </c>
      <c r="BG173" s="71">
        <f t="shared" si="318"/>
        <v>-799215</v>
      </c>
      <c r="BH173" s="71">
        <f t="shared" si="319"/>
        <v>-685007.17650000006</v>
      </c>
      <c r="BI173" s="71">
        <f t="shared" si="320"/>
        <v>-570816.48017744999</v>
      </c>
      <c r="BJ173" s="71">
        <f t="shared" si="321"/>
        <v>-456653.18414196</v>
      </c>
      <c r="BK173" s="71">
        <f t="shared" si="355"/>
        <v>-342489.88810647</v>
      </c>
      <c r="BL173" s="71">
        <f t="shared" si="355"/>
        <v>-228338.00840058364</v>
      </c>
      <c r="BM173" s="71">
        <f t="shared" si="355"/>
        <v>-114169.00420029182</v>
      </c>
      <c r="BN173" s="71"/>
      <c r="BP173" s="71">
        <f t="shared" si="322"/>
        <v>0</v>
      </c>
      <c r="BQ173" s="71">
        <f t="shared" si="323"/>
        <v>0</v>
      </c>
      <c r="BR173" s="71">
        <f t="shared" si="324"/>
        <v>-114207.8235</v>
      </c>
      <c r="BS173" s="71">
        <f t="shared" si="325"/>
        <v>-114190.69632255001</v>
      </c>
      <c r="BT173" s="71">
        <f t="shared" si="326"/>
        <v>-114163.29603549</v>
      </c>
      <c r="BU173" s="71">
        <f t="shared" si="327"/>
        <v>-114163.29603549</v>
      </c>
      <c r="BV173" s="71">
        <f t="shared" si="356"/>
        <v>-114151.87970588644</v>
      </c>
      <c r="BW173" s="71">
        <f t="shared" si="356"/>
        <v>-114169.00420029182</v>
      </c>
      <c r="BX173" s="71">
        <f t="shared" si="356"/>
        <v>-114169.00420029182</v>
      </c>
      <c r="BZ173" s="71">
        <f t="shared" si="328"/>
        <v>2117243</v>
      </c>
      <c r="CA173" s="71">
        <f t="shared" si="329"/>
        <v>2117243</v>
      </c>
      <c r="CB173" s="71">
        <f t="shared" si="330"/>
        <v>2003035.1765000001</v>
      </c>
      <c r="CC173" s="71">
        <f t="shared" si="331"/>
        <v>1888844.48017745</v>
      </c>
      <c r="CD173" s="71">
        <f t="shared" si="332"/>
        <v>1774681.18414196</v>
      </c>
      <c r="CE173" s="71">
        <f t="shared" si="333"/>
        <v>1660517.88810647</v>
      </c>
      <c r="CF173" s="71">
        <f t="shared" si="357"/>
        <v>1546366.0084005836</v>
      </c>
      <c r="CG173" s="71">
        <f t="shared" si="357"/>
        <v>1432197.0042002918</v>
      </c>
      <c r="CH173" s="71">
        <f t="shared" si="357"/>
        <v>1318028</v>
      </c>
      <c r="CI173" s="71"/>
      <c r="CJ173" s="71">
        <f t="shared" si="334"/>
        <v>2117243</v>
      </c>
      <c r="CK173" s="71">
        <f t="shared" ref="CK173:CR173" si="360">IF(OR($C173=1,$B173=1),MAX(CA173,CJ173,$AR173),CA173)</f>
        <v>2117243</v>
      </c>
      <c r="CL173" s="71">
        <f t="shared" si="360"/>
        <v>2003035.1765000001</v>
      </c>
      <c r="CM173" s="71">
        <f t="shared" si="360"/>
        <v>1888844.48017745</v>
      </c>
      <c r="CN173" s="71">
        <f t="shared" si="360"/>
        <v>1774681.18414196</v>
      </c>
      <c r="CO173" s="71">
        <f t="shared" si="360"/>
        <v>1660517.88810647</v>
      </c>
      <c r="CP173" s="71">
        <f t="shared" si="360"/>
        <v>1546366.0084005836</v>
      </c>
      <c r="CQ173" s="71">
        <f t="shared" si="360"/>
        <v>1432197.0042002918</v>
      </c>
      <c r="CR173" s="71">
        <f t="shared" si="360"/>
        <v>1318028</v>
      </c>
    </row>
    <row r="174" spans="1:96" x14ac:dyDescent="0.2">
      <c r="A174" s="6" t="s">
        <v>179</v>
      </c>
      <c r="B174" s="6"/>
      <c r="C174" s="37"/>
      <c r="D174" s="37"/>
      <c r="E174" s="37"/>
      <c r="F174" s="2">
        <v>6</v>
      </c>
      <c r="G174">
        <v>0</v>
      </c>
      <c r="H174" s="6">
        <v>148</v>
      </c>
      <c r="I174" s="2" t="s">
        <v>325</v>
      </c>
      <c r="J174" s="57"/>
      <c r="K174" s="58">
        <v>5247.19</v>
      </c>
      <c r="L174" s="59"/>
      <c r="M174" s="60">
        <v>1854</v>
      </c>
      <c r="N174" s="61">
        <f t="shared" si="299"/>
        <v>556.20000000000005</v>
      </c>
      <c r="O174" s="61">
        <f t="shared" si="300"/>
        <v>3148.31</v>
      </c>
      <c r="P174" s="61">
        <f t="shared" si="301"/>
        <v>0</v>
      </c>
      <c r="Q174" s="61">
        <f t="shared" si="302"/>
        <v>0</v>
      </c>
      <c r="R174" s="62">
        <f t="shared" si="303"/>
        <v>0.35</v>
      </c>
      <c r="S174" s="62">
        <f t="shared" si="287"/>
        <v>0</v>
      </c>
      <c r="T174" s="61">
        <f t="shared" si="288"/>
        <v>0</v>
      </c>
      <c r="U174" s="61">
        <f t="shared" si="304"/>
        <v>0</v>
      </c>
      <c r="V174" s="60">
        <v>410</v>
      </c>
      <c r="W174" s="61">
        <f t="shared" si="305"/>
        <v>102.5</v>
      </c>
      <c r="X174" s="24">
        <f t="shared" si="306"/>
        <v>556.20000000000005</v>
      </c>
      <c r="Y174" s="11">
        <f t="shared" si="307"/>
        <v>5905.8899999999994</v>
      </c>
      <c r="Z174" s="58">
        <v>7704386266.6700001</v>
      </c>
      <c r="AA174" s="60">
        <v>44017</v>
      </c>
      <c r="AB174" s="24">
        <f t="shared" si="289"/>
        <v>175032.06</v>
      </c>
      <c r="AC174" s="10">
        <f t="shared" si="290"/>
        <v>0.68235400000000002</v>
      </c>
      <c r="AD174" s="60">
        <v>98465</v>
      </c>
      <c r="AE174" s="10">
        <f t="shared" si="291"/>
        <v>0.71385100000000001</v>
      </c>
      <c r="AF174" s="10">
        <f t="shared" si="336"/>
        <v>0.308197</v>
      </c>
      <c r="AG174" s="63">
        <f t="shared" si="292"/>
        <v>0.308197</v>
      </c>
      <c r="AH174" s="64">
        <f t="shared" si="293"/>
        <v>0</v>
      </c>
      <c r="AI174" s="65">
        <f t="shared" si="308"/>
        <v>0.308197</v>
      </c>
      <c r="AJ174" s="60">
        <v>0</v>
      </c>
      <c r="AK174">
        <v>0</v>
      </c>
      <c r="AL174" s="23">
        <f t="shared" si="309"/>
        <v>0</v>
      </c>
      <c r="AM174" s="60">
        <v>0</v>
      </c>
      <c r="AN174">
        <v>0</v>
      </c>
      <c r="AO174" s="23">
        <f t="shared" si="310"/>
        <v>0</v>
      </c>
      <c r="AP174" s="23">
        <f t="shared" si="294"/>
        <v>20977547</v>
      </c>
      <c r="AQ174" s="23">
        <f t="shared" si="311"/>
        <v>20977547</v>
      </c>
      <c r="AR174" s="66">
        <v>21301522</v>
      </c>
      <c r="AS174" s="66">
        <f t="shared" si="337"/>
        <v>20977547</v>
      </c>
      <c r="AT174" s="60">
        <v>21286162</v>
      </c>
      <c r="AU174" s="23">
        <f t="shared" si="338"/>
        <v>308615</v>
      </c>
      <c r="AV174" s="67" t="str">
        <f t="shared" si="341"/>
        <v>No</v>
      </c>
      <c r="AW174" s="66">
        <f t="shared" si="312"/>
        <v>0</v>
      </c>
      <c r="AX174" s="68">
        <f t="shared" si="313"/>
        <v>21286162</v>
      </c>
      <c r="AY174" s="69">
        <f t="shared" si="339"/>
        <v>21286162</v>
      </c>
      <c r="AZ174" s="70">
        <f t="shared" si="314"/>
        <v>0</v>
      </c>
      <c r="BA174" s="70"/>
      <c r="BB174" s="70">
        <f t="shared" si="315"/>
        <v>12971.77770387579</v>
      </c>
      <c r="BC174" s="23"/>
      <c r="BE174" s="71">
        <f t="shared" si="316"/>
        <v>-308615</v>
      </c>
      <c r="BF174" s="71">
        <f t="shared" si="317"/>
        <v>-308615</v>
      </c>
      <c r="BG174" s="71">
        <f t="shared" si="318"/>
        <v>-308615</v>
      </c>
      <c r="BH174" s="71">
        <f t="shared" si="319"/>
        <v>-264513.91649999842</v>
      </c>
      <c r="BI174" s="71">
        <f t="shared" si="320"/>
        <v>-220419.44661944732</v>
      </c>
      <c r="BJ174" s="71">
        <f t="shared" si="321"/>
        <v>-176335.55729555711</v>
      </c>
      <c r="BK174" s="71">
        <f t="shared" si="355"/>
        <v>-132251.6679716669</v>
      </c>
      <c r="BL174" s="71">
        <f t="shared" si="355"/>
        <v>-88172.187036711723</v>
      </c>
      <c r="BM174" s="71">
        <f t="shared" si="355"/>
        <v>-44086.093518353999</v>
      </c>
      <c r="BN174" s="71"/>
      <c r="BP174" s="71">
        <f t="shared" si="322"/>
        <v>0</v>
      </c>
      <c r="BQ174" s="71">
        <f t="shared" si="323"/>
        <v>0</v>
      </c>
      <c r="BR174" s="71">
        <f t="shared" si="324"/>
        <v>-44101.083500000001</v>
      </c>
      <c r="BS174" s="71">
        <f t="shared" si="325"/>
        <v>-44094.469880549732</v>
      </c>
      <c r="BT174" s="71">
        <f t="shared" si="326"/>
        <v>-44083.889323889467</v>
      </c>
      <c r="BU174" s="71">
        <f t="shared" si="327"/>
        <v>-44083.889323889278</v>
      </c>
      <c r="BV174" s="71">
        <f t="shared" si="356"/>
        <v>-44079.480934956577</v>
      </c>
      <c r="BW174" s="71">
        <f t="shared" si="356"/>
        <v>-44086.093518355861</v>
      </c>
      <c r="BX174" s="71">
        <f t="shared" si="356"/>
        <v>-44086.093518353999</v>
      </c>
      <c r="BZ174" s="71">
        <f t="shared" si="328"/>
        <v>21286162</v>
      </c>
      <c r="CA174" s="71">
        <f t="shared" si="329"/>
        <v>21286162</v>
      </c>
      <c r="CB174" s="71">
        <f t="shared" si="330"/>
        <v>21242060.916499998</v>
      </c>
      <c r="CC174" s="71">
        <f t="shared" si="331"/>
        <v>21197966.446619447</v>
      </c>
      <c r="CD174" s="71">
        <f t="shared" si="332"/>
        <v>21153882.557295557</v>
      </c>
      <c r="CE174" s="71">
        <f t="shared" si="333"/>
        <v>21109798.667971667</v>
      </c>
      <c r="CF174" s="71">
        <f t="shared" si="357"/>
        <v>21065719.187036712</v>
      </c>
      <c r="CG174" s="71">
        <f t="shared" si="357"/>
        <v>21021633.093518354</v>
      </c>
      <c r="CH174" s="71">
        <f t="shared" si="357"/>
        <v>20977547</v>
      </c>
      <c r="CI174" s="71"/>
      <c r="CJ174" s="71">
        <f t="shared" si="334"/>
        <v>21286162</v>
      </c>
      <c r="CK174" s="71">
        <f t="shared" ref="CK174:CR174" si="361">IF(OR($C174=1,$B174=1),MAX(CA174,CJ174,$AR174),CA174)</f>
        <v>21286162</v>
      </c>
      <c r="CL174" s="71">
        <f t="shared" si="361"/>
        <v>21242060.916499998</v>
      </c>
      <c r="CM174" s="71">
        <f t="shared" si="361"/>
        <v>21197966.446619447</v>
      </c>
      <c r="CN174" s="71">
        <f t="shared" si="361"/>
        <v>21153882.557295557</v>
      </c>
      <c r="CO174" s="71">
        <f t="shared" si="361"/>
        <v>21109798.667971667</v>
      </c>
      <c r="CP174" s="71">
        <f t="shared" si="361"/>
        <v>21065719.187036712</v>
      </c>
      <c r="CQ174" s="71">
        <f t="shared" si="361"/>
        <v>21021633.093518354</v>
      </c>
      <c r="CR174" s="71">
        <f t="shared" si="361"/>
        <v>20977547</v>
      </c>
    </row>
    <row r="175" spans="1:96" x14ac:dyDescent="0.2">
      <c r="A175" s="6" t="s">
        <v>173</v>
      </c>
      <c r="B175" s="6"/>
      <c r="C175" s="37"/>
      <c r="D175" s="37"/>
      <c r="E175" s="37"/>
      <c r="F175" s="2">
        <v>1</v>
      </c>
      <c r="G175">
        <v>0</v>
      </c>
      <c r="H175" s="6">
        <v>149</v>
      </c>
      <c r="I175" s="2" t="s">
        <v>326</v>
      </c>
      <c r="J175" s="57"/>
      <c r="K175" s="58">
        <v>122.67</v>
      </c>
      <c r="L175" s="59"/>
      <c r="M175" s="60">
        <v>29</v>
      </c>
      <c r="N175" s="61">
        <f t="shared" si="299"/>
        <v>8.6999999999999993</v>
      </c>
      <c r="O175" s="61">
        <f t="shared" si="300"/>
        <v>73.599999999999994</v>
      </c>
      <c r="P175" s="61">
        <f t="shared" si="301"/>
        <v>0</v>
      </c>
      <c r="Q175" s="61">
        <f t="shared" si="302"/>
        <v>0</v>
      </c>
      <c r="R175" s="62">
        <f t="shared" si="303"/>
        <v>0.24</v>
      </c>
      <c r="S175" s="62">
        <f t="shared" si="287"/>
        <v>0</v>
      </c>
      <c r="T175" s="61">
        <f t="shared" si="288"/>
        <v>0</v>
      </c>
      <c r="U175" s="61">
        <f t="shared" si="304"/>
        <v>0</v>
      </c>
      <c r="V175" s="60">
        <v>0</v>
      </c>
      <c r="W175" s="61">
        <f t="shared" si="305"/>
        <v>0</v>
      </c>
      <c r="X175" s="24">
        <f t="shared" si="306"/>
        <v>8.6999999999999993</v>
      </c>
      <c r="Y175" s="11">
        <f t="shared" si="307"/>
        <v>131.37</v>
      </c>
      <c r="Z175" s="58">
        <v>750166320.33000004</v>
      </c>
      <c r="AA175" s="60">
        <v>1352</v>
      </c>
      <c r="AB175" s="24">
        <f t="shared" si="289"/>
        <v>554856.75</v>
      </c>
      <c r="AC175" s="10">
        <f t="shared" si="290"/>
        <v>2.1630820000000002</v>
      </c>
      <c r="AD175" s="60">
        <v>130156</v>
      </c>
      <c r="AE175" s="10">
        <f t="shared" si="291"/>
        <v>0.94360500000000003</v>
      </c>
      <c r="AF175" s="10">
        <f t="shared" si="336"/>
        <v>-0.79723900000000003</v>
      </c>
      <c r="AG175" s="63">
        <f t="shared" si="292"/>
        <v>0.01</v>
      </c>
      <c r="AH175" s="64">
        <f t="shared" si="293"/>
        <v>0</v>
      </c>
      <c r="AI175" s="65">
        <f t="shared" si="308"/>
        <v>0.01</v>
      </c>
      <c r="AJ175" s="60">
        <v>122</v>
      </c>
      <c r="AK175">
        <v>13</v>
      </c>
      <c r="AL175" s="23">
        <f t="shared" si="309"/>
        <v>158600</v>
      </c>
      <c r="AM175" s="60">
        <v>0</v>
      </c>
      <c r="AN175">
        <v>0</v>
      </c>
      <c r="AO175" s="23">
        <f t="shared" si="310"/>
        <v>0</v>
      </c>
      <c r="AP175" s="23">
        <f t="shared" si="294"/>
        <v>15140</v>
      </c>
      <c r="AQ175" s="23">
        <f t="shared" si="311"/>
        <v>173740</v>
      </c>
      <c r="AR175" s="66">
        <v>33205</v>
      </c>
      <c r="AS175" s="66">
        <f t="shared" si="337"/>
        <v>173740</v>
      </c>
      <c r="AT175" s="60">
        <v>137212</v>
      </c>
      <c r="AU175" s="23">
        <f t="shared" si="338"/>
        <v>36528</v>
      </c>
      <c r="AV175" s="67" t="str">
        <f t="shared" si="341"/>
        <v>Yes</v>
      </c>
      <c r="AW175" s="66">
        <f t="shared" si="312"/>
        <v>36528</v>
      </c>
      <c r="AX175" s="68">
        <f t="shared" si="313"/>
        <v>173740</v>
      </c>
      <c r="AY175" s="69">
        <f t="shared" si="339"/>
        <v>173740</v>
      </c>
      <c r="AZ175" s="70">
        <f t="shared" si="314"/>
        <v>36528</v>
      </c>
      <c r="BA175" s="70"/>
      <c r="BB175" s="70">
        <f t="shared" si="315"/>
        <v>12342.375886524822</v>
      </c>
      <c r="BC175" s="23"/>
      <c r="BE175" s="71">
        <f t="shared" si="316"/>
        <v>36528</v>
      </c>
      <c r="BF175" s="71">
        <f t="shared" si="317"/>
        <v>0</v>
      </c>
      <c r="BG175" s="71">
        <f t="shared" si="318"/>
        <v>0</v>
      </c>
      <c r="BH175" s="71">
        <f t="shared" si="319"/>
        <v>0</v>
      </c>
      <c r="BI175" s="71">
        <f t="shared" si="320"/>
        <v>0</v>
      </c>
      <c r="BJ175" s="71">
        <f t="shared" si="321"/>
        <v>0</v>
      </c>
      <c r="BK175" s="71">
        <f t="shared" si="355"/>
        <v>0</v>
      </c>
      <c r="BL175" s="71">
        <f t="shared" si="355"/>
        <v>0</v>
      </c>
      <c r="BM175" s="71">
        <f t="shared" si="355"/>
        <v>0</v>
      </c>
      <c r="BN175" s="71"/>
      <c r="BP175" s="71">
        <f t="shared" si="322"/>
        <v>36528</v>
      </c>
      <c r="BQ175" s="71">
        <f t="shared" si="323"/>
        <v>0</v>
      </c>
      <c r="BR175" s="71">
        <f t="shared" si="324"/>
        <v>0</v>
      </c>
      <c r="BS175" s="71">
        <f t="shared" si="325"/>
        <v>0</v>
      </c>
      <c r="BT175" s="71">
        <f t="shared" si="326"/>
        <v>0</v>
      </c>
      <c r="BU175" s="71">
        <f t="shared" si="327"/>
        <v>0</v>
      </c>
      <c r="BV175" s="71">
        <f t="shared" si="356"/>
        <v>0</v>
      </c>
      <c r="BW175" s="71">
        <f t="shared" si="356"/>
        <v>0</v>
      </c>
      <c r="BX175" s="71">
        <f t="shared" si="356"/>
        <v>0</v>
      </c>
      <c r="BZ175" s="71">
        <f t="shared" si="328"/>
        <v>173740</v>
      </c>
      <c r="CA175" s="71">
        <f t="shared" si="329"/>
        <v>173740</v>
      </c>
      <c r="CB175" s="71">
        <f t="shared" si="330"/>
        <v>173740</v>
      </c>
      <c r="CC175" s="71">
        <f t="shared" si="331"/>
        <v>173740</v>
      </c>
      <c r="CD175" s="71">
        <f t="shared" si="332"/>
        <v>173740</v>
      </c>
      <c r="CE175" s="71">
        <f t="shared" si="333"/>
        <v>173740</v>
      </c>
      <c r="CF175" s="71">
        <f t="shared" si="357"/>
        <v>173740</v>
      </c>
      <c r="CG175" s="71">
        <f t="shared" si="357"/>
        <v>173740</v>
      </c>
      <c r="CH175" s="71">
        <f t="shared" si="357"/>
        <v>173740</v>
      </c>
      <c r="CI175" s="71"/>
      <c r="CJ175" s="71">
        <f t="shared" si="334"/>
        <v>173740</v>
      </c>
      <c r="CK175" s="71">
        <f t="shared" ref="CK175:CR175" si="362">IF(OR($C175=1,$B175=1),MAX(CA175,CJ175,$AR175),CA175)</f>
        <v>173740</v>
      </c>
      <c r="CL175" s="71">
        <f t="shared" si="362"/>
        <v>173740</v>
      </c>
      <c r="CM175" s="71">
        <f t="shared" si="362"/>
        <v>173740</v>
      </c>
      <c r="CN175" s="71">
        <f t="shared" si="362"/>
        <v>173740</v>
      </c>
      <c r="CO175" s="71">
        <f t="shared" si="362"/>
        <v>173740</v>
      </c>
      <c r="CP175" s="71">
        <f t="shared" si="362"/>
        <v>173740</v>
      </c>
      <c r="CQ175" s="71">
        <f t="shared" si="362"/>
        <v>173740</v>
      </c>
      <c r="CR175" s="71">
        <f t="shared" si="362"/>
        <v>173740</v>
      </c>
    </row>
    <row r="176" spans="1:96" x14ac:dyDescent="0.2">
      <c r="A176" s="6" t="s">
        <v>169</v>
      </c>
      <c r="B176" s="6"/>
      <c r="C176" s="37"/>
      <c r="D176" s="37"/>
      <c r="E176" s="37"/>
      <c r="F176" s="2">
        <v>1</v>
      </c>
      <c r="G176">
        <v>0</v>
      </c>
      <c r="H176" s="6">
        <v>150</v>
      </c>
      <c r="I176" s="2" t="s">
        <v>327</v>
      </c>
      <c r="J176" s="57"/>
      <c r="K176" s="58">
        <v>239.58</v>
      </c>
      <c r="L176" s="59"/>
      <c r="M176" s="60">
        <v>68</v>
      </c>
      <c r="N176" s="61">
        <f t="shared" si="299"/>
        <v>20.399999999999999</v>
      </c>
      <c r="O176" s="61">
        <f t="shared" si="300"/>
        <v>143.75</v>
      </c>
      <c r="P176" s="61">
        <f t="shared" si="301"/>
        <v>0</v>
      </c>
      <c r="Q176" s="61">
        <f t="shared" si="302"/>
        <v>0</v>
      </c>
      <c r="R176" s="62">
        <f t="shared" si="303"/>
        <v>0.28000000000000003</v>
      </c>
      <c r="S176" s="62">
        <f t="shared" si="287"/>
        <v>0</v>
      </c>
      <c r="T176" s="61">
        <f t="shared" si="288"/>
        <v>0</v>
      </c>
      <c r="U176" s="61">
        <f t="shared" si="304"/>
        <v>0</v>
      </c>
      <c r="V176" s="60">
        <v>12</v>
      </c>
      <c r="W176" s="61">
        <f t="shared" si="305"/>
        <v>3</v>
      </c>
      <c r="X176" s="24">
        <f t="shared" si="306"/>
        <v>20.399999999999999</v>
      </c>
      <c r="Y176" s="11">
        <f t="shared" si="307"/>
        <v>262.98</v>
      </c>
      <c r="Z176" s="58">
        <v>2612155965</v>
      </c>
      <c r="AA176" s="60">
        <v>3666</v>
      </c>
      <c r="AB176" s="24">
        <f t="shared" si="289"/>
        <v>712535.72</v>
      </c>
      <c r="AC176" s="10">
        <f t="shared" si="290"/>
        <v>2.7777850000000002</v>
      </c>
      <c r="AD176" s="60">
        <v>85709</v>
      </c>
      <c r="AE176" s="10">
        <f t="shared" si="291"/>
        <v>0.62137299999999995</v>
      </c>
      <c r="AF176" s="10">
        <f t="shared" si="336"/>
        <v>-1.1308609999999999</v>
      </c>
      <c r="AG176" s="63">
        <f t="shared" si="292"/>
        <v>0.01</v>
      </c>
      <c r="AH176" s="64">
        <f t="shared" si="293"/>
        <v>0</v>
      </c>
      <c r="AI176" s="65">
        <f t="shared" si="308"/>
        <v>0.01</v>
      </c>
      <c r="AJ176" s="60">
        <v>236</v>
      </c>
      <c r="AK176">
        <v>13</v>
      </c>
      <c r="AL176" s="23">
        <f t="shared" si="309"/>
        <v>306800</v>
      </c>
      <c r="AM176" s="60">
        <v>0</v>
      </c>
      <c r="AN176">
        <v>0</v>
      </c>
      <c r="AO176" s="23">
        <f t="shared" si="310"/>
        <v>0</v>
      </c>
      <c r="AP176" s="23">
        <f t="shared" si="294"/>
        <v>30308</v>
      </c>
      <c r="AQ176" s="23">
        <f t="shared" si="311"/>
        <v>337108</v>
      </c>
      <c r="AR176" s="66">
        <v>50646</v>
      </c>
      <c r="AS176" s="66">
        <f t="shared" si="337"/>
        <v>337108</v>
      </c>
      <c r="AT176" s="60">
        <v>283590</v>
      </c>
      <c r="AU176" s="23">
        <f t="shared" si="338"/>
        <v>53518</v>
      </c>
      <c r="AV176" s="67" t="str">
        <f t="shared" si="341"/>
        <v>Yes</v>
      </c>
      <c r="AW176" s="66">
        <f t="shared" si="312"/>
        <v>53518</v>
      </c>
      <c r="AX176" s="68">
        <f t="shared" si="313"/>
        <v>337108</v>
      </c>
      <c r="AY176" s="69">
        <f t="shared" si="339"/>
        <v>337108</v>
      </c>
      <c r="AZ176" s="70">
        <f t="shared" si="314"/>
        <v>53518</v>
      </c>
      <c r="BA176" s="70"/>
      <c r="BB176" s="70">
        <f t="shared" si="315"/>
        <v>12650.657400450787</v>
      </c>
      <c r="BC176" s="23"/>
      <c r="BE176" s="71">
        <f t="shared" si="316"/>
        <v>53518</v>
      </c>
      <c r="BF176" s="71">
        <f t="shared" si="317"/>
        <v>0</v>
      </c>
      <c r="BG176" s="71">
        <f t="shared" si="318"/>
        <v>0</v>
      </c>
      <c r="BH176" s="71">
        <f t="shared" si="319"/>
        <v>0</v>
      </c>
      <c r="BI176" s="71">
        <f t="shared" si="320"/>
        <v>0</v>
      </c>
      <c r="BJ176" s="71">
        <f t="shared" si="321"/>
        <v>0</v>
      </c>
      <c r="BK176" s="71">
        <f t="shared" si="355"/>
        <v>0</v>
      </c>
      <c r="BL176" s="71">
        <f t="shared" si="355"/>
        <v>0</v>
      </c>
      <c r="BM176" s="71">
        <f t="shared" si="355"/>
        <v>0</v>
      </c>
      <c r="BN176" s="71"/>
      <c r="BP176" s="71">
        <f t="shared" si="322"/>
        <v>53518</v>
      </c>
      <c r="BQ176" s="71">
        <f t="shared" si="323"/>
        <v>0</v>
      </c>
      <c r="BR176" s="71">
        <f t="shared" si="324"/>
        <v>0</v>
      </c>
      <c r="BS176" s="71">
        <f t="shared" si="325"/>
        <v>0</v>
      </c>
      <c r="BT176" s="71">
        <f t="shared" si="326"/>
        <v>0</v>
      </c>
      <c r="BU176" s="71">
        <f t="shared" si="327"/>
        <v>0</v>
      </c>
      <c r="BV176" s="71">
        <f t="shared" si="356"/>
        <v>0</v>
      </c>
      <c r="BW176" s="71">
        <f t="shared" si="356"/>
        <v>0</v>
      </c>
      <c r="BX176" s="71">
        <f t="shared" si="356"/>
        <v>0</v>
      </c>
      <c r="BZ176" s="71">
        <f t="shared" si="328"/>
        <v>337108</v>
      </c>
      <c r="CA176" s="71">
        <f t="shared" si="329"/>
        <v>337108</v>
      </c>
      <c r="CB176" s="71">
        <f t="shared" si="330"/>
        <v>337108</v>
      </c>
      <c r="CC176" s="71">
        <f t="shared" si="331"/>
        <v>337108</v>
      </c>
      <c r="CD176" s="71">
        <f t="shared" si="332"/>
        <v>337108</v>
      </c>
      <c r="CE176" s="71">
        <f t="shared" si="333"/>
        <v>337108</v>
      </c>
      <c r="CF176" s="71">
        <f t="shared" si="357"/>
        <v>337108</v>
      </c>
      <c r="CG176" s="71">
        <f t="shared" si="357"/>
        <v>337108</v>
      </c>
      <c r="CH176" s="71">
        <f t="shared" si="357"/>
        <v>337108</v>
      </c>
      <c r="CI176" s="71"/>
      <c r="CJ176" s="71">
        <f t="shared" si="334"/>
        <v>337108</v>
      </c>
      <c r="CK176" s="71">
        <f t="shared" ref="CK176:CR176" si="363">IF(OR($C176=1,$B176=1),MAX(CA176,CJ176,$AR176),CA176)</f>
        <v>337108</v>
      </c>
      <c r="CL176" s="71">
        <f t="shared" si="363"/>
        <v>337108</v>
      </c>
      <c r="CM176" s="71">
        <f t="shared" si="363"/>
        <v>337108</v>
      </c>
      <c r="CN176" s="71">
        <f t="shared" si="363"/>
        <v>337108</v>
      </c>
      <c r="CO176" s="71">
        <f t="shared" si="363"/>
        <v>337108</v>
      </c>
      <c r="CP176" s="71">
        <f t="shared" si="363"/>
        <v>337108</v>
      </c>
      <c r="CQ176" s="71">
        <f t="shared" si="363"/>
        <v>337108</v>
      </c>
      <c r="CR176" s="71">
        <f t="shared" si="363"/>
        <v>337108</v>
      </c>
    </row>
    <row r="177" spans="1:96" x14ac:dyDescent="0.2">
      <c r="A177" s="6" t="s">
        <v>189</v>
      </c>
      <c r="B177" s="6">
        <v>1</v>
      </c>
      <c r="C177" s="37">
        <v>1</v>
      </c>
      <c r="D177" s="37">
        <v>0</v>
      </c>
      <c r="E177" s="37">
        <v>1</v>
      </c>
      <c r="F177" s="2">
        <v>10</v>
      </c>
      <c r="G177">
        <v>2</v>
      </c>
      <c r="H177" s="6">
        <v>151</v>
      </c>
      <c r="I177" s="2" t="s">
        <v>328</v>
      </c>
      <c r="J177" s="57"/>
      <c r="K177" s="58">
        <v>18575.34</v>
      </c>
      <c r="L177" s="73"/>
      <c r="M177" s="60">
        <v>14781</v>
      </c>
      <c r="N177" s="61">
        <f t="shared" si="299"/>
        <v>4434.3</v>
      </c>
      <c r="O177" s="61">
        <f t="shared" si="300"/>
        <v>11145.2</v>
      </c>
      <c r="P177" s="61">
        <f t="shared" si="301"/>
        <v>3635.7999999999993</v>
      </c>
      <c r="Q177" s="61">
        <f t="shared" si="302"/>
        <v>545.37</v>
      </c>
      <c r="R177" s="62">
        <f t="shared" si="303"/>
        <v>0.8</v>
      </c>
      <c r="S177" s="62">
        <f t="shared" si="287"/>
        <v>0.20000000000000007</v>
      </c>
      <c r="T177" s="61">
        <f t="shared" si="288"/>
        <v>3715.07</v>
      </c>
      <c r="U177" s="61">
        <f t="shared" si="304"/>
        <v>557.26</v>
      </c>
      <c r="V177" s="60">
        <v>3950</v>
      </c>
      <c r="W177" s="61">
        <f t="shared" si="305"/>
        <v>987.5</v>
      </c>
      <c r="X177" s="24">
        <f t="shared" si="306"/>
        <v>4434.3</v>
      </c>
      <c r="Y177" s="11">
        <f t="shared" si="307"/>
        <v>24542.51</v>
      </c>
      <c r="Z177" s="58">
        <v>9991386442.6700001</v>
      </c>
      <c r="AA177" s="60">
        <v>115016</v>
      </c>
      <c r="AB177" s="24">
        <f t="shared" si="289"/>
        <v>86869.54</v>
      </c>
      <c r="AC177" s="10">
        <f t="shared" si="290"/>
        <v>0.33865699999999999</v>
      </c>
      <c r="AD177" s="60">
        <v>51451</v>
      </c>
      <c r="AE177" s="10">
        <f t="shared" si="291"/>
        <v>0.37300899999999998</v>
      </c>
      <c r="AF177" s="10">
        <f t="shared" si="336"/>
        <v>0.65103699999999998</v>
      </c>
      <c r="AG177" s="63">
        <f t="shared" si="292"/>
        <v>0.65103699999999998</v>
      </c>
      <c r="AH177" s="64">
        <f t="shared" si="293"/>
        <v>0.06</v>
      </c>
      <c r="AI177" s="65">
        <f t="shared" si="308"/>
        <v>0.71103699999999992</v>
      </c>
      <c r="AJ177" s="60">
        <v>0</v>
      </c>
      <c r="AK177">
        <v>0</v>
      </c>
      <c r="AL177" s="23">
        <f t="shared" si="309"/>
        <v>0</v>
      </c>
      <c r="AM177" s="60">
        <v>0</v>
      </c>
      <c r="AN177">
        <v>0</v>
      </c>
      <c r="AO177" s="23">
        <f t="shared" si="310"/>
        <v>0</v>
      </c>
      <c r="AP177" s="23">
        <f t="shared" si="294"/>
        <v>201118542</v>
      </c>
      <c r="AQ177" s="23">
        <f t="shared" si="311"/>
        <v>201118542</v>
      </c>
      <c r="AR177" s="66">
        <v>133606066</v>
      </c>
      <c r="AS177" s="66">
        <f t="shared" si="337"/>
        <v>201118542</v>
      </c>
      <c r="AT177" s="60">
        <v>190361064</v>
      </c>
      <c r="AU177" s="23">
        <f t="shared" si="338"/>
        <v>10757478</v>
      </c>
      <c r="AV177" s="67" t="str">
        <f t="shared" si="341"/>
        <v>Yes</v>
      </c>
      <c r="AW177" s="66">
        <f t="shared" si="312"/>
        <v>10757478</v>
      </c>
      <c r="AX177" s="68">
        <f t="shared" si="313"/>
        <v>201118542</v>
      </c>
      <c r="AY177" s="69">
        <f t="shared" si="339"/>
        <v>201118542</v>
      </c>
      <c r="AZ177" s="70">
        <f t="shared" si="314"/>
        <v>10757478</v>
      </c>
      <c r="BA177" s="70"/>
      <c r="BB177" s="70">
        <f t="shared" si="315"/>
        <v>15227.308235004042</v>
      </c>
      <c r="BC177" s="23"/>
      <c r="BE177" s="71">
        <f t="shared" si="316"/>
        <v>10757478</v>
      </c>
      <c r="BF177" s="71">
        <f t="shared" si="317"/>
        <v>0</v>
      </c>
      <c r="BG177" s="71">
        <f t="shared" si="318"/>
        <v>0</v>
      </c>
      <c r="BH177" s="71">
        <f t="shared" si="319"/>
        <v>0</v>
      </c>
      <c r="BI177" s="71">
        <f t="shared" si="320"/>
        <v>0</v>
      </c>
      <c r="BJ177" s="71">
        <f t="shared" si="321"/>
        <v>0</v>
      </c>
      <c r="BK177" s="71">
        <f t="shared" si="355"/>
        <v>0</v>
      </c>
      <c r="BL177" s="71">
        <f t="shared" si="355"/>
        <v>0</v>
      </c>
      <c r="BM177" s="71">
        <f t="shared" si="355"/>
        <v>0</v>
      </c>
      <c r="BN177" s="71"/>
      <c r="BP177" s="71">
        <f t="shared" si="322"/>
        <v>10757478</v>
      </c>
      <c r="BQ177" s="71">
        <f t="shared" si="323"/>
        <v>0</v>
      </c>
      <c r="BR177" s="71">
        <f t="shared" si="324"/>
        <v>0</v>
      </c>
      <c r="BS177" s="71">
        <f t="shared" si="325"/>
        <v>0</v>
      </c>
      <c r="BT177" s="71">
        <f t="shared" si="326"/>
        <v>0</v>
      </c>
      <c r="BU177" s="71">
        <f t="shared" si="327"/>
        <v>0</v>
      </c>
      <c r="BV177" s="71">
        <f t="shared" si="356"/>
        <v>0</v>
      </c>
      <c r="BW177" s="71">
        <f t="shared" si="356"/>
        <v>0</v>
      </c>
      <c r="BX177" s="71">
        <f t="shared" si="356"/>
        <v>0</v>
      </c>
      <c r="BZ177" s="71">
        <f t="shared" si="328"/>
        <v>201118542</v>
      </c>
      <c r="CA177" s="71">
        <f t="shared" si="329"/>
        <v>201118542</v>
      </c>
      <c r="CB177" s="71">
        <f t="shared" si="330"/>
        <v>201118542</v>
      </c>
      <c r="CC177" s="71">
        <f t="shared" si="331"/>
        <v>201118542</v>
      </c>
      <c r="CD177" s="71">
        <f t="shared" si="332"/>
        <v>201118542</v>
      </c>
      <c r="CE177" s="71">
        <f t="shared" si="333"/>
        <v>201118542</v>
      </c>
      <c r="CF177" s="71">
        <f t="shared" si="357"/>
        <v>201118542</v>
      </c>
      <c r="CG177" s="71">
        <f t="shared" si="357"/>
        <v>201118542</v>
      </c>
      <c r="CH177" s="71">
        <f t="shared" si="357"/>
        <v>201118542</v>
      </c>
      <c r="CI177" s="71"/>
      <c r="CJ177" s="71">
        <f t="shared" si="334"/>
        <v>201118542</v>
      </c>
      <c r="CK177" s="71">
        <f t="shared" ref="CK177:CR177" si="364">IF(OR($C177=1,$B177=1),MAX(CA177,CJ177,$AR177),CA177)</f>
        <v>201118542</v>
      </c>
      <c r="CL177" s="71">
        <f t="shared" si="364"/>
        <v>201118542</v>
      </c>
      <c r="CM177" s="71">
        <f t="shared" si="364"/>
        <v>201118542</v>
      </c>
      <c r="CN177" s="71">
        <f t="shared" si="364"/>
        <v>201118542</v>
      </c>
      <c r="CO177" s="71">
        <f t="shared" si="364"/>
        <v>201118542</v>
      </c>
      <c r="CP177" s="71">
        <f t="shared" si="364"/>
        <v>201118542</v>
      </c>
      <c r="CQ177" s="71">
        <f t="shared" si="364"/>
        <v>201118542</v>
      </c>
      <c r="CR177" s="71">
        <f t="shared" si="364"/>
        <v>201118542</v>
      </c>
    </row>
    <row r="178" spans="1:96" x14ac:dyDescent="0.2">
      <c r="A178" s="6" t="s">
        <v>179</v>
      </c>
      <c r="B178" s="6"/>
      <c r="C178" s="37"/>
      <c r="D178" s="37"/>
      <c r="E178" s="37"/>
      <c r="F178" s="2">
        <v>2</v>
      </c>
      <c r="G178">
        <v>0</v>
      </c>
      <c r="H178" s="6">
        <v>152</v>
      </c>
      <c r="I178" s="2" t="s">
        <v>329</v>
      </c>
      <c r="J178" s="57"/>
      <c r="K178" s="58">
        <v>2438.33</v>
      </c>
      <c r="L178" s="59"/>
      <c r="M178" s="60">
        <v>820</v>
      </c>
      <c r="N178" s="61">
        <f t="shared" si="299"/>
        <v>246</v>
      </c>
      <c r="O178" s="61">
        <f t="shared" si="300"/>
        <v>1463</v>
      </c>
      <c r="P178" s="61">
        <f t="shared" si="301"/>
        <v>0</v>
      </c>
      <c r="Q178" s="61">
        <f t="shared" si="302"/>
        <v>0</v>
      </c>
      <c r="R178" s="62">
        <f t="shared" si="303"/>
        <v>0.34</v>
      </c>
      <c r="S178" s="62">
        <f t="shared" si="287"/>
        <v>0</v>
      </c>
      <c r="T178" s="61">
        <f t="shared" si="288"/>
        <v>0</v>
      </c>
      <c r="U178" s="61">
        <f t="shared" si="304"/>
        <v>0</v>
      </c>
      <c r="V178" s="60">
        <v>149</v>
      </c>
      <c r="W178" s="61">
        <f t="shared" si="305"/>
        <v>37.25</v>
      </c>
      <c r="X178" s="24">
        <f t="shared" si="306"/>
        <v>246</v>
      </c>
      <c r="Y178" s="11">
        <f t="shared" si="307"/>
        <v>2721.58</v>
      </c>
      <c r="Z178" s="58">
        <v>5987635582.6700001</v>
      </c>
      <c r="AA178" s="60">
        <v>19603</v>
      </c>
      <c r="AB178" s="24">
        <f t="shared" si="289"/>
        <v>305444.86</v>
      </c>
      <c r="AC178" s="10">
        <f t="shared" si="290"/>
        <v>1.1907620000000001</v>
      </c>
      <c r="AD178" s="60">
        <v>102906</v>
      </c>
      <c r="AE178" s="10">
        <f t="shared" si="291"/>
        <v>0.74604800000000004</v>
      </c>
      <c r="AF178" s="10">
        <f t="shared" si="336"/>
        <v>-5.7348000000000003E-2</v>
      </c>
      <c r="AG178" s="63">
        <f t="shared" si="292"/>
        <v>0.01</v>
      </c>
      <c r="AH178" s="64">
        <f t="shared" si="293"/>
        <v>0</v>
      </c>
      <c r="AI178" s="65">
        <f t="shared" si="308"/>
        <v>0.01</v>
      </c>
      <c r="AJ178" s="60">
        <v>0</v>
      </c>
      <c r="AK178">
        <v>0</v>
      </c>
      <c r="AL178" s="23">
        <f t="shared" si="309"/>
        <v>0</v>
      </c>
      <c r="AM178" s="60">
        <v>0</v>
      </c>
      <c r="AN178">
        <v>0</v>
      </c>
      <c r="AO178" s="23">
        <f t="shared" si="310"/>
        <v>0</v>
      </c>
      <c r="AP178" s="23">
        <f t="shared" si="294"/>
        <v>313662</v>
      </c>
      <c r="AQ178" s="23">
        <f t="shared" si="311"/>
        <v>313662</v>
      </c>
      <c r="AR178" s="66">
        <v>321279</v>
      </c>
      <c r="AS178" s="66">
        <f t="shared" si="337"/>
        <v>313662</v>
      </c>
      <c r="AT178" s="60">
        <v>326444</v>
      </c>
      <c r="AU178" s="23">
        <f t="shared" si="338"/>
        <v>12782</v>
      </c>
      <c r="AV178" s="67" t="str">
        <f t="shared" si="341"/>
        <v>No</v>
      </c>
      <c r="AW178" s="66">
        <f t="shared" si="312"/>
        <v>0</v>
      </c>
      <c r="AX178" s="68">
        <f t="shared" si="313"/>
        <v>326444</v>
      </c>
      <c r="AY178" s="69">
        <f t="shared" si="339"/>
        <v>326444</v>
      </c>
      <c r="AZ178" s="70">
        <f t="shared" si="314"/>
        <v>0</v>
      </c>
      <c r="BA178" s="70"/>
      <c r="BB178" s="70">
        <f t="shared" si="315"/>
        <v>12863.808221200576</v>
      </c>
      <c r="BC178" s="23"/>
      <c r="BE178" s="71">
        <f t="shared" si="316"/>
        <v>-12782</v>
      </c>
      <c r="BF178" s="71">
        <f t="shared" si="317"/>
        <v>-12782</v>
      </c>
      <c r="BG178" s="71">
        <f t="shared" si="318"/>
        <v>-12782</v>
      </c>
      <c r="BH178" s="71">
        <f t="shared" si="319"/>
        <v>-10955.4522</v>
      </c>
      <c r="BI178" s="71">
        <f t="shared" si="320"/>
        <v>-9129.1783182600047</v>
      </c>
      <c r="BJ178" s="71">
        <f t="shared" si="321"/>
        <v>-7303.3426546080154</v>
      </c>
      <c r="BK178" s="71">
        <f t="shared" si="355"/>
        <v>-5477.5069909560261</v>
      </c>
      <c r="BL178" s="71">
        <f t="shared" si="355"/>
        <v>-3651.8539108703844</v>
      </c>
      <c r="BM178" s="71">
        <f t="shared" si="355"/>
        <v>-1825.9269554351922</v>
      </c>
      <c r="BN178" s="71"/>
      <c r="BP178" s="71">
        <f t="shared" si="322"/>
        <v>0</v>
      </c>
      <c r="BQ178" s="71">
        <f t="shared" si="323"/>
        <v>0</v>
      </c>
      <c r="BR178" s="71">
        <f t="shared" si="324"/>
        <v>-1826.5478000000001</v>
      </c>
      <c r="BS178" s="71">
        <f t="shared" si="325"/>
        <v>-1826.2738817399998</v>
      </c>
      <c r="BT178" s="71">
        <f t="shared" si="326"/>
        <v>-1825.8356636520011</v>
      </c>
      <c r="BU178" s="71">
        <f t="shared" si="327"/>
        <v>-1825.8356636520039</v>
      </c>
      <c r="BV178" s="71">
        <f t="shared" si="356"/>
        <v>-1825.6530800856435</v>
      </c>
      <c r="BW178" s="71">
        <f t="shared" si="356"/>
        <v>-1825.9269554351922</v>
      </c>
      <c r="BX178" s="71">
        <f t="shared" si="356"/>
        <v>-1825.9269554351922</v>
      </c>
      <c r="BZ178" s="71">
        <f t="shared" si="328"/>
        <v>326444</v>
      </c>
      <c r="CA178" s="71">
        <f t="shared" si="329"/>
        <v>326444</v>
      </c>
      <c r="CB178" s="71">
        <f t="shared" si="330"/>
        <v>324617.4522</v>
      </c>
      <c r="CC178" s="71">
        <f t="shared" si="331"/>
        <v>322791.17831826</v>
      </c>
      <c r="CD178" s="71">
        <f t="shared" si="332"/>
        <v>320965.34265460802</v>
      </c>
      <c r="CE178" s="71">
        <f t="shared" si="333"/>
        <v>319139.50699095603</v>
      </c>
      <c r="CF178" s="71">
        <f t="shared" si="357"/>
        <v>317313.85391087038</v>
      </c>
      <c r="CG178" s="71">
        <f t="shared" si="357"/>
        <v>315487.92695543519</v>
      </c>
      <c r="CH178" s="71">
        <f t="shared" si="357"/>
        <v>313662</v>
      </c>
      <c r="CI178" s="71"/>
      <c r="CJ178" s="71">
        <f t="shared" si="334"/>
        <v>326444</v>
      </c>
      <c r="CK178" s="71">
        <f t="shared" ref="CK178:CR178" si="365">IF(OR($C178=1,$B178=1),MAX(CA178,CJ178,$AR178),CA178)</f>
        <v>326444</v>
      </c>
      <c r="CL178" s="71">
        <f t="shared" si="365"/>
        <v>324617.4522</v>
      </c>
      <c r="CM178" s="71">
        <f t="shared" si="365"/>
        <v>322791.17831826</v>
      </c>
      <c r="CN178" s="71">
        <f t="shared" si="365"/>
        <v>320965.34265460802</v>
      </c>
      <c r="CO178" s="71">
        <f t="shared" si="365"/>
        <v>319139.50699095603</v>
      </c>
      <c r="CP178" s="71">
        <f t="shared" si="365"/>
        <v>317313.85391087038</v>
      </c>
      <c r="CQ178" s="71">
        <f t="shared" si="365"/>
        <v>315487.92695543519</v>
      </c>
      <c r="CR178" s="71">
        <f t="shared" si="365"/>
        <v>313662</v>
      </c>
    </row>
    <row r="179" spans="1:96" x14ac:dyDescent="0.2">
      <c r="A179" s="6" t="s">
        <v>179</v>
      </c>
      <c r="B179" s="6"/>
      <c r="C179" s="37"/>
      <c r="D179" s="37"/>
      <c r="E179" s="37"/>
      <c r="F179" s="2">
        <v>7</v>
      </c>
      <c r="G179">
        <v>0</v>
      </c>
      <c r="H179" s="6">
        <v>153</v>
      </c>
      <c r="I179" s="2" t="s">
        <v>330</v>
      </c>
      <c r="J179" s="57"/>
      <c r="K179" s="58">
        <v>2660.72</v>
      </c>
      <c r="L179" s="59"/>
      <c r="M179" s="60">
        <v>1090</v>
      </c>
      <c r="N179" s="61">
        <f t="shared" si="299"/>
        <v>327</v>
      </c>
      <c r="O179" s="61">
        <f t="shared" si="300"/>
        <v>1596.43</v>
      </c>
      <c r="P179" s="61">
        <f t="shared" si="301"/>
        <v>0</v>
      </c>
      <c r="Q179" s="61">
        <f t="shared" si="302"/>
        <v>0</v>
      </c>
      <c r="R179" s="62">
        <f t="shared" si="303"/>
        <v>0.41</v>
      </c>
      <c r="S179" s="62">
        <f t="shared" si="287"/>
        <v>0</v>
      </c>
      <c r="T179" s="61">
        <f t="shared" si="288"/>
        <v>0</v>
      </c>
      <c r="U179" s="61">
        <f t="shared" si="304"/>
        <v>0</v>
      </c>
      <c r="V179" s="60">
        <v>133</v>
      </c>
      <c r="W179" s="61">
        <f t="shared" si="305"/>
        <v>33.25</v>
      </c>
      <c r="X179" s="24">
        <f t="shared" si="306"/>
        <v>327</v>
      </c>
      <c r="Y179" s="11">
        <f t="shared" si="307"/>
        <v>3020.97</v>
      </c>
      <c r="Z179" s="58">
        <v>3601085467.6700001</v>
      </c>
      <c r="AA179" s="60">
        <v>22183</v>
      </c>
      <c r="AB179" s="24">
        <f t="shared" si="289"/>
        <v>162335.37</v>
      </c>
      <c r="AC179" s="10">
        <f t="shared" si="290"/>
        <v>0.63285599999999997</v>
      </c>
      <c r="AD179" s="60">
        <v>84536</v>
      </c>
      <c r="AE179" s="10">
        <f t="shared" si="291"/>
        <v>0.612869</v>
      </c>
      <c r="AF179" s="10">
        <f t="shared" si="336"/>
        <v>0.37314000000000003</v>
      </c>
      <c r="AG179" s="63">
        <f t="shared" si="292"/>
        <v>0.37314000000000003</v>
      </c>
      <c r="AH179" s="64">
        <f t="shared" si="293"/>
        <v>0</v>
      </c>
      <c r="AI179" s="65">
        <f t="shared" si="308"/>
        <v>0.37314000000000003</v>
      </c>
      <c r="AJ179" s="60">
        <v>0</v>
      </c>
      <c r="AK179">
        <v>0</v>
      </c>
      <c r="AL179" s="23">
        <f t="shared" si="309"/>
        <v>0</v>
      </c>
      <c r="AM179" s="60">
        <v>0</v>
      </c>
      <c r="AN179">
        <v>0</v>
      </c>
      <c r="AO179" s="23">
        <f t="shared" si="310"/>
        <v>0</v>
      </c>
      <c r="AP179" s="23">
        <f t="shared" si="294"/>
        <v>12991496</v>
      </c>
      <c r="AQ179" s="23">
        <f t="shared" si="311"/>
        <v>12991496</v>
      </c>
      <c r="AR179" s="66">
        <v>11753175</v>
      </c>
      <c r="AS179" s="66">
        <f t="shared" si="337"/>
        <v>12991496</v>
      </c>
      <c r="AT179" s="60">
        <v>12747426</v>
      </c>
      <c r="AU179" s="23">
        <f t="shared" si="338"/>
        <v>244070</v>
      </c>
      <c r="AV179" s="67" t="str">
        <f t="shared" si="341"/>
        <v>Yes</v>
      </c>
      <c r="AW179" s="66">
        <f t="shared" si="312"/>
        <v>244070</v>
      </c>
      <c r="AX179" s="68">
        <f t="shared" si="313"/>
        <v>12991496</v>
      </c>
      <c r="AY179" s="69">
        <f t="shared" si="339"/>
        <v>12991496</v>
      </c>
      <c r="AZ179" s="70">
        <f t="shared" si="314"/>
        <v>244070</v>
      </c>
      <c r="BA179" s="70"/>
      <c r="BB179" s="70">
        <f t="shared" si="315"/>
        <v>13085.435239333716</v>
      </c>
      <c r="BC179" s="23"/>
      <c r="BE179" s="71">
        <f t="shared" si="316"/>
        <v>244070</v>
      </c>
      <c r="BF179" s="71">
        <f t="shared" si="317"/>
        <v>0</v>
      </c>
      <c r="BG179" s="71">
        <f t="shared" si="318"/>
        <v>0</v>
      </c>
      <c r="BH179" s="71">
        <f t="shared" si="319"/>
        <v>0</v>
      </c>
      <c r="BI179" s="71">
        <f t="shared" si="320"/>
        <v>0</v>
      </c>
      <c r="BJ179" s="71">
        <f t="shared" si="321"/>
        <v>0</v>
      </c>
      <c r="BK179" s="71">
        <f t="shared" si="355"/>
        <v>0</v>
      </c>
      <c r="BL179" s="71">
        <f t="shared" si="355"/>
        <v>0</v>
      </c>
      <c r="BM179" s="71">
        <f t="shared" si="355"/>
        <v>0</v>
      </c>
      <c r="BN179" s="71"/>
      <c r="BP179" s="71">
        <f t="shared" si="322"/>
        <v>244070</v>
      </c>
      <c r="BQ179" s="71">
        <f t="shared" si="323"/>
        <v>0</v>
      </c>
      <c r="BR179" s="71">
        <f t="shared" si="324"/>
        <v>0</v>
      </c>
      <c r="BS179" s="71">
        <f t="shared" si="325"/>
        <v>0</v>
      </c>
      <c r="BT179" s="71">
        <f t="shared" si="326"/>
        <v>0</v>
      </c>
      <c r="BU179" s="71">
        <f t="shared" si="327"/>
        <v>0</v>
      </c>
      <c r="BV179" s="71">
        <f t="shared" si="356"/>
        <v>0</v>
      </c>
      <c r="BW179" s="71">
        <f t="shared" si="356"/>
        <v>0</v>
      </c>
      <c r="BX179" s="71">
        <f t="shared" si="356"/>
        <v>0</v>
      </c>
      <c r="BZ179" s="71">
        <f t="shared" si="328"/>
        <v>12991496</v>
      </c>
      <c r="CA179" s="71">
        <f t="shared" si="329"/>
        <v>12991496</v>
      </c>
      <c r="CB179" s="71">
        <f t="shared" si="330"/>
        <v>12991496</v>
      </c>
      <c r="CC179" s="71">
        <f t="shared" si="331"/>
        <v>12991496</v>
      </c>
      <c r="CD179" s="71">
        <f t="shared" si="332"/>
        <v>12991496</v>
      </c>
      <c r="CE179" s="71">
        <f t="shared" si="333"/>
        <v>12991496</v>
      </c>
      <c r="CF179" s="71">
        <f t="shared" si="357"/>
        <v>12991496</v>
      </c>
      <c r="CG179" s="71">
        <f t="shared" si="357"/>
        <v>12991496</v>
      </c>
      <c r="CH179" s="71">
        <f t="shared" si="357"/>
        <v>12991496</v>
      </c>
      <c r="CI179" s="71"/>
      <c r="CJ179" s="71">
        <f t="shared" si="334"/>
        <v>12991496</v>
      </c>
      <c r="CK179" s="71">
        <f t="shared" ref="CK179:CR179" si="366">IF(OR($C179=1,$B179=1),MAX(CA179,CJ179,$AR179),CA179)</f>
        <v>12991496</v>
      </c>
      <c r="CL179" s="71">
        <f t="shared" si="366"/>
        <v>12991496</v>
      </c>
      <c r="CM179" s="71">
        <f t="shared" si="366"/>
        <v>12991496</v>
      </c>
      <c r="CN179" s="71">
        <f t="shared" si="366"/>
        <v>12991496</v>
      </c>
      <c r="CO179" s="71">
        <f t="shared" si="366"/>
        <v>12991496</v>
      </c>
      <c r="CP179" s="71">
        <f t="shared" si="366"/>
        <v>12991496</v>
      </c>
      <c r="CQ179" s="71">
        <f t="shared" si="366"/>
        <v>12991496</v>
      </c>
      <c r="CR179" s="71">
        <f t="shared" si="366"/>
        <v>12991496</v>
      </c>
    </row>
    <row r="180" spans="1:96" x14ac:dyDescent="0.2">
      <c r="A180" s="6" t="s">
        <v>173</v>
      </c>
      <c r="B180" s="6"/>
      <c r="C180" s="37"/>
      <c r="D180" s="37"/>
      <c r="E180" s="37"/>
      <c r="F180" s="2">
        <v>2</v>
      </c>
      <c r="G180">
        <v>0</v>
      </c>
      <c r="H180" s="6">
        <v>154</v>
      </c>
      <c r="I180" s="2" t="s">
        <v>331</v>
      </c>
      <c r="J180" s="57"/>
      <c r="K180" s="58">
        <v>600.66</v>
      </c>
      <c r="L180" s="59"/>
      <c r="M180" s="60">
        <v>243</v>
      </c>
      <c r="N180" s="61">
        <f t="shared" si="299"/>
        <v>72.900000000000006</v>
      </c>
      <c r="O180" s="61">
        <f t="shared" si="300"/>
        <v>360.4</v>
      </c>
      <c r="P180" s="61">
        <f t="shared" si="301"/>
        <v>0</v>
      </c>
      <c r="Q180" s="61">
        <f t="shared" si="302"/>
        <v>0</v>
      </c>
      <c r="R180" s="62">
        <f t="shared" si="303"/>
        <v>0.4</v>
      </c>
      <c r="S180" s="62">
        <f t="shared" si="287"/>
        <v>0</v>
      </c>
      <c r="T180" s="61">
        <f t="shared" si="288"/>
        <v>0</v>
      </c>
      <c r="U180" s="61">
        <f t="shared" si="304"/>
        <v>0</v>
      </c>
      <c r="V180" s="60">
        <v>95</v>
      </c>
      <c r="W180" s="61">
        <f t="shared" si="305"/>
        <v>23.75</v>
      </c>
      <c r="X180" s="24">
        <f t="shared" si="306"/>
        <v>72.900000000000006</v>
      </c>
      <c r="Y180" s="11">
        <f t="shared" si="307"/>
        <v>697.31</v>
      </c>
      <c r="Z180" s="58">
        <v>2282732041.6700001</v>
      </c>
      <c r="AA180" s="60">
        <v>6860</v>
      </c>
      <c r="AB180" s="24">
        <f t="shared" si="289"/>
        <v>332759.77</v>
      </c>
      <c r="AC180" s="10">
        <f t="shared" si="290"/>
        <v>1.297248</v>
      </c>
      <c r="AD180" s="60">
        <v>76779</v>
      </c>
      <c r="AE180" s="10">
        <f t="shared" si="291"/>
        <v>0.55663200000000002</v>
      </c>
      <c r="AF180" s="10">
        <f t="shared" si="336"/>
        <v>-7.5063000000000005E-2</v>
      </c>
      <c r="AG180" s="63">
        <f t="shared" si="292"/>
        <v>0.01</v>
      </c>
      <c r="AH180" s="64">
        <f t="shared" si="293"/>
        <v>0</v>
      </c>
      <c r="AI180" s="65">
        <f t="shared" si="308"/>
        <v>0.01</v>
      </c>
      <c r="AJ180" s="60">
        <v>0</v>
      </c>
      <c r="AK180">
        <v>0</v>
      </c>
      <c r="AL180" s="23">
        <f t="shared" si="309"/>
        <v>0</v>
      </c>
      <c r="AM180" s="60">
        <v>0</v>
      </c>
      <c r="AN180">
        <v>0</v>
      </c>
      <c r="AO180" s="23">
        <f t="shared" si="310"/>
        <v>0</v>
      </c>
      <c r="AP180" s="23">
        <f t="shared" si="294"/>
        <v>80365</v>
      </c>
      <c r="AQ180" s="23">
        <f t="shared" si="311"/>
        <v>80365</v>
      </c>
      <c r="AR180" s="66">
        <v>70393</v>
      </c>
      <c r="AS180" s="66">
        <f t="shared" si="337"/>
        <v>80365</v>
      </c>
      <c r="AT180" s="60">
        <v>78973</v>
      </c>
      <c r="AU180" s="23">
        <f t="shared" si="338"/>
        <v>1392</v>
      </c>
      <c r="AV180" s="67" t="str">
        <f t="shared" si="341"/>
        <v>Yes</v>
      </c>
      <c r="AW180" s="66">
        <f t="shared" si="312"/>
        <v>1392</v>
      </c>
      <c r="AX180" s="68">
        <f t="shared" si="313"/>
        <v>80365</v>
      </c>
      <c r="AY180" s="69">
        <f t="shared" si="339"/>
        <v>80365</v>
      </c>
      <c r="AZ180" s="70">
        <f t="shared" si="314"/>
        <v>1392</v>
      </c>
      <c r="BA180" s="70"/>
      <c r="BB180" s="70">
        <f t="shared" si="315"/>
        <v>13379.44552658742</v>
      </c>
      <c r="BC180" s="23"/>
      <c r="BE180" s="71">
        <f t="shared" si="316"/>
        <v>1392</v>
      </c>
      <c r="BF180" s="71">
        <f t="shared" si="317"/>
        <v>0</v>
      </c>
      <c r="BG180" s="71">
        <f t="shared" si="318"/>
        <v>0</v>
      </c>
      <c r="BH180" s="71">
        <f t="shared" si="319"/>
        <v>0</v>
      </c>
      <c r="BI180" s="71">
        <f t="shared" si="320"/>
        <v>0</v>
      </c>
      <c r="BJ180" s="71">
        <f t="shared" si="321"/>
        <v>0</v>
      </c>
      <c r="BK180" s="71">
        <f t="shared" si="355"/>
        <v>0</v>
      </c>
      <c r="BL180" s="71">
        <f t="shared" si="355"/>
        <v>0</v>
      </c>
      <c r="BM180" s="71">
        <f t="shared" si="355"/>
        <v>0</v>
      </c>
      <c r="BN180" s="71"/>
      <c r="BP180" s="71">
        <f t="shared" si="322"/>
        <v>1392</v>
      </c>
      <c r="BQ180" s="71">
        <f t="shared" si="323"/>
        <v>0</v>
      </c>
      <c r="BR180" s="71">
        <f t="shared" si="324"/>
        <v>0</v>
      </c>
      <c r="BS180" s="71">
        <f t="shared" si="325"/>
        <v>0</v>
      </c>
      <c r="BT180" s="71">
        <f t="shared" si="326"/>
        <v>0</v>
      </c>
      <c r="BU180" s="71">
        <f t="shared" si="327"/>
        <v>0</v>
      </c>
      <c r="BV180" s="71">
        <f t="shared" si="356"/>
        <v>0</v>
      </c>
      <c r="BW180" s="71">
        <f t="shared" si="356"/>
        <v>0</v>
      </c>
      <c r="BX180" s="71">
        <f t="shared" si="356"/>
        <v>0</v>
      </c>
      <c r="BZ180" s="71">
        <f t="shared" si="328"/>
        <v>80365</v>
      </c>
      <c r="CA180" s="71">
        <f t="shared" si="329"/>
        <v>80365</v>
      </c>
      <c r="CB180" s="71">
        <f t="shared" si="330"/>
        <v>80365</v>
      </c>
      <c r="CC180" s="71">
        <f t="shared" si="331"/>
        <v>80365</v>
      </c>
      <c r="CD180" s="71">
        <f t="shared" si="332"/>
        <v>80365</v>
      </c>
      <c r="CE180" s="71">
        <f t="shared" si="333"/>
        <v>80365</v>
      </c>
      <c r="CF180" s="71">
        <f t="shared" si="357"/>
        <v>80365</v>
      </c>
      <c r="CG180" s="71">
        <f t="shared" si="357"/>
        <v>80365</v>
      </c>
      <c r="CH180" s="71">
        <f t="shared" si="357"/>
        <v>80365</v>
      </c>
      <c r="CI180" s="71"/>
      <c r="CJ180" s="71">
        <f t="shared" si="334"/>
        <v>80365</v>
      </c>
      <c r="CK180" s="71">
        <f t="shared" ref="CK180:CR180" si="367">IF(OR($C180=1,$B180=1),MAX(CA180,CJ180,$AR180),CA180)</f>
        <v>80365</v>
      </c>
      <c r="CL180" s="71">
        <f t="shared" si="367"/>
        <v>80365</v>
      </c>
      <c r="CM180" s="71">
        <f t="shared" si="367"/>
        <v>80365</v>
      </c>
      <c r="CN180" s="71">
        <f t="shared" si="367"/>
        <v>80365</v>
      </c>
      <c r="CO180" s="71">
        <f t="shared" si="367"/>
        <v>80365</v>
      </c>
      <c r="CP180" s="71">
        <f t="shared" si="367"/>
        <v>80365</v>
      </c>
      <c r="CQ180" s="71">
        <f t="shared" si="367"/>
        <v>80365</v>
      </c>
      <c r="CR180" s="71">
        <f t="shared" si="367"/>
        <v>80365</v>
      </c>
    </row>
    <row r="181" spans="1:96" x14ac:dyDescent="0.2">
      <c r="A181" s="6" t="s">
        <v>175</v>
      </c>
      <c r="B181" s="6"/>
      <c r="C181" s="37"/>
      <c r="D181" s="37"/>
      <c r="E181" s="37"/>
      <c r="F181" s="2">
        <v>7</v>
      </c>
      <c r="G181">
        <v>0</v>
      </c>
      <c r="H181" s="6">
        <v>155</v>
      </c>
      <c r="I181" s="2" t="s">
        <v>332</v>
      </c>
      <c r="J181" s="57"/>
      <c r="K181" s="58">
        <v>9323.98</v>
      </c>
      <c r="L181" s="59"/>
      <c r="M181" s="60">
        <v>2518</v>
      </c>
      <c r="N181" s="61">
        <f t="shared" si="299"/>
        <v>755.4</v>
      </c>
      <c r="O181" s="61">
        <f t="shared" si="300"/>
        <v>5594.39</v>
      </c>
      <c r="P181" s="61">
        <f t="shared" si="301"/>
        <v>0</v>
      </c>
      <c r="Q181" s="61">
        <f t="shared" si="302"/>
        <v>0</v>
      </c>
      <c r="R181" s="62">
        <f t="shared" si="303"/>
        <v>0.27</v>
      </c>
      <c r="S181" s="62">
        <f t="shared" si="287"/>
        <v>0</v>
      </c>
      <c r="T181" s="61">
        <f t="shared" si="288"/>
        <v>0</v>
      </c>
      <c r="U181" s="61">
        <f t="shared" si="304"/>
        <v>0</v>
      </c>
      <c r="V181" s="60">
        <v>797</v>
      </c>
      <c r="W181" s="61">
        <f t="shared" si="305"/>
        <v>199.25</v>
      </c>
      <c r="X181" s="24">
        <f t="shared" si="306"/>
        <v>755.4</v>
      </c>
      <c r="Y181" s="11">
        <f t="shared" si="307"/>
        <v>10278.629999999999</v>
      </c>
      <c r="Z181" s="58">
        <v>12109296459</v>
      </c>
      <c r="AA181" s="60">
        <v>64271</v>
      </c>
      <c r="AB181" s="24">
        <f t="shared" si="289"/>
        <v>188409.96</v>
      </c>
      <c r="AC181" s="10">
        <f t="shared" si="290"/>
        <v>0.73450700000000002</v>
      </c>
      <c r="AD181" s="60">
        <v>124150</v>
      </c>
      <c r="AE181" s="10">
        <f t="shared" si="291"/>
        <v>0.90006200000000003</v>
      </c>
      <c r="AF181" s="10">
        <f t="shared" si="336"/>
        <v>0.21582699999999999</v>
      </c>
      <c r="AG181" s="63">
        <f t="shared" si="292"/>
        <v>0.21582699999999999</v>
      </c>
      <c r="AH181" s="64">
        <f t="shared" si="293"/>
        <v>0</v>
      </c>
      <c r="AI181" s="65">
        <f t="shared" si="308"/>
        <v>0.21582699999999999</v>
      </c>
      <c r="AJ181" s="60">
        <v>0</v>
      </c>
      <c r="AK181">
        <v>0</v>
      </c>
      <c r="AL181" s="23">
        <f t="shared" si="309"/>
        <v>0</v>
      </c>
      <c r="AM181" s="60">
        <v>0</v>
      </c>
      <c r="AN181">
        <v>0</v>
      </c>
      <c r="AO181" s="23">
        <f t="shared" si="310"/>
        <v>0</v>
      </c>
      <c r="AP181" s="23">
        <f t="shared" si="294"/>
        <v>25567128</v>
      </c>
      <c r="AQ181" s="23">
        <f t="shared" si="311"/>
        <v>25567128</v>
      </c>
      <c r="AR181" s="66">
        <v>20961352</v>
      </c>
      <c r="AS181" s="66">
        <f t="shared" si="337"/>
        <v>25567128</v>
      </c>
      <c r="AT181" s="60">
        <v>25084678</v>
      </c>
      <c r="AU181" s="23">
        <f t="shared" si="338"/>
        <v>482450</v>
      </c>
      <c r="AV181" s="67" t="str">
        <f t="shared" si="341"/>
        <v>Yes</v>
      </c>
      <c r="AW181" s="66">
        <f t="shared" si="312"/>
        <v>482450</v>
      </c>
      <c r="AX181" s="68">
        <f t="shared" si="313"/>
        <v>25567128</v>
      </c>
      <c r="AY181" s="69">
        <f t="shared" si="339"/>
        <v>25567128</v>
      </c>
      <c r="AZ181" s="70">
        <f t="shared" si="314"/>
        <v>482450</v>
      </c>
      <c r="BA181" s="70"/>
      <c r="BB181" s="70">
        <f t="shared" si="315"/>
        <v>12705.004810177626</v>
      </c>
      <c r="BC181" s="23"/>
      <c r="BE181" s="71">
        <f t="shared" si="316"/>
        <v>482450</v>
      </c>
      <c r="BF181" s="71">
        <f t="shared" si="317"/>
        <v>0</v>
      </c>
      <c r="BG181" s="71">
        <f t="shared" si="318"/>
        <v>0</v>
      </c>
      <c r="BH181" s="71">
        <f t="shared" si="319"/>
        <v>0</v>
      </c>
      <c r="BI181" s="71">
        <f t="shared" si="320"/>
        <v>0</v>
      </c>
      <c r="BJ181" s="71">
        <f t="shared" si="321"/>
        <v>0</v>
      </c>
      <c r="BK181" s="71">
        <f t="shared" si="355"/>
        <v>0</v>
      </c>
      <c r="BL181" s="71">
        <f t="shared" si="355"/>
        <v>0</v>
      </c>
      <c r="BM181" s="71">
        <f t="shared" si="355"/>
        <v>0</v>
      </c>
      <c r="BN181" s="71"/>
      <c r="BP181" s="71">
        <f t="shared" si="322"/>
        <v>482450</v>
      </c>
      <c r="BQ181" s="71">
        <f t="shared" si="323"/>
        <v>0</v>
      </c>
      <c r="BR181" s="71">
        <f t="shared" si="324"/>
        <v>0</v>
      </c>
      <c r="BS181" s="71">
        <f t="shared" si="325"/>
        <v>0</v>
      </c>
      <c r="BT181" s="71">
        <f t="shared" si="326"/>
        <v>0</v>
      </c>
      <c r="BU181" s="71">
        <f t="shared" si="327"/>
        <v>0</v>
      </c>
      <c r="BV181" s="71">
        <f t="shared" si="356"/>
        <v>0</v>
      </c>
      <c r="BW181" s="71">
        <f t="shared" si="356"/>
        <v>0</v>
      </c>
      <c r="BX181" s="71">
        <f t="shared" si="356"/>
        <v>0</v>
      </c>
      <c r="BZ181" s="71">
        <f t="shared" si="328"/>
        <v>25567128</v>
      </c>
      <c r="CA181" s="71">
        <f t="shared" si="329"/>
        <v>25567128</v>
      </c>
      <c r="CB181" s="71">
        <f t="shared" si="330"/>
        <v>25567128</v>
      </c>
      <c r="CC181" s="71">
        <f t="shared" si="331"/>
        <v>25567128</v>
      </c>
      <c r="CD181" s="71">
        <f t="shared" si="332"/>
        <v>25567128</v>
      </c>
      <c r="CE181" s="71">
        <f t="shared" si="333"/>
        <v>25567128</v>
      </c>
      <c r="CF181" s="71">
        <f t="shared" si="357"/>
        <v>25567128</v>
      </c>
      <c r="CG181" s="71">
        <f t="shared" si="357"/>
        <v>25567128</v>
      </c>
      <c r="CH181" s="71">
        <f t="shared" si="357"/>
        <v>25567128</v>
      </c>
      <c r="CI181" s="71"/>
      <c r="CJ181" s="71">
        <f t="shared" si="334"/>
        <v>25567128</v>
      </c>
      <c r="CK181" s="71">
        <f t="shared" ref="CK181:CR181" si="368">IF(OR($C181=1,$B181=1),MAX(CA181,CJ181,$AR181),CA181)</f>
        <v>25567128</v>
      </c>
      <c r="CL181" s="71">
        <f t="shared" si="368"/>
        <v>25567128</v>
      </c>
      <c r="CM181" s="71">
        <f t="shared" si="368"/>
        <v>25567128</v>
      </c>
      <c r="CN181" s="71">
        <f t="shared" si="368"/>
        <v>25567128</v>
      </c>
      <c r="CO181" s="71">
        <f t="shared" si="368"/>
        <v>25567128</v>
      </c>
      <c r="CP181" s="71">
        <f t="shared" si="368"/>
        <v>25567128</v>
      </c>
      <c r="CQ181" s="71">
        <f t="shared" si="368"/>
        <v>25567128</v>
      </c>
      <c r="CR181" s="71">
        <f t="shared" si="368"/>
        <v>25567128</v>
      </c>
    </row>
    <row r="182" spans="1:96" x14ac:dyDescent="0.2">
      <c r="A182" s="6" t="s">
        <v>171</v>
      </c>
      <c r="B182" s="6"/>
      <c r="C182" s="37">
        <v>1</v>
      </c>
      <c r="D182" s="37">
        <v>1</v>
      </c>
      <c r="E182" s="37"/>
      <c r="F182" s="2">
        <v>10</v>
      </c>
      <c r="G182">
        <v>14</v>
      </c>
      <c r="H182" s="6">
        <v>156</v>
      </c>
      <c r="I182" s="2" t="s">
        <v>333</v>
      </c>
      <c r="J182" s="57"/>
      <c r="K182" s="58">
        <v>6874.5</v>
      </c>
      <c r="L182" s="73"/>
      <c r="M182" s="60">
        <v>4030</v>
      </c>
      <c r="N182" s="61">
        <f t="shared" si="299"/>
        <v>1209</v>
      </c>
      <c r="O182" s="61">
        <f t="shared" si="300"/>
        <v>4124.7</v>
      </c>
      <c r="P182" s="61">
        <f t="shared" si="301"/>
        <v>0</v>
      </c>
      <c r="Q182" s="61">
        <f t="shared" si="302"/>
        <v>0</v>
      </c>
      <c r="R182" s="62">
        <f t="shared" si="303"/>
        <v>0.59</v>
      </c>
      <c r="S182" s="62">
        <f t="shared" si="287"/>
        <v>0</v>
      </c>
      <c r="T182" s="61">
        <f t="shared" si="288"/>
        <v>0</v>
      </c>
      <c r="U182" s="61">
        <f t="shared" si="304"/>
        <v>0</v>
      </c>
      <c r="V182" s="60">
        <v>1488</v>
      </c>
      <c r="W182" s="61">
        <f t="shared" si="305"/>
        <v>372</v>
      </c>
      <c r="X182" s="24">
        <f t="shared" si="306"/>
        <v>1209</v>
      </c>
      <c r="Y182" s="11">
        <f t="shared" si="307"/>
        <v>8455.5</v>
      </c>
      <c r="Z182" s="58">
        <v>5565402536</v>
      </c>
      <c r="AA182" s="60">
        <v>55004</v>
      </c>
      <c r="AB182" s="24">
        <f t="shared" si="289"/>
        <v>101181.78</v>
      </c>
      <c r="AC182" s="10">
        <f t="shared" si="290"/>
        <v>0.39445200000000002</v>
      </c>
      <c r="AD182" s="60">
        <v>72827</v>
      </c>
      <c r="AE182" s="10">
        <f t="shared" si="291"/>
        <v>0.52798100000000003</v>
      </c>
      <c r="AF182" s="10">
        <f t="shared" si="336"/>
        <v>0.56548900000000002</v>
      </c>
      <c r="AG182" s="63">
        <f t="shared" si="292"/>
        <v>0.56548900000000002</v>
      </c>
      <c r="AH182" s="64">
        <f t="shared" si="293"/>
        <v>0.04</v>
      </c>
      <c r="AI182" s="65">
        <f t="shared" si="308"/>
        <v>0.60548900000000005</v>
      </c>
      <c r="AJ182" s="60">
        <v>0</v>
      </c>
      <c r="AK182">
        <v>0</v>
      </c>
      <c r="AL182" s="23">
        <f t="shared" si="309"/>
        <v>0</v>
      </c>
      <c r="AM182" s="60">
        <v>0</v>
      </c>
      <c r="AN182">
        <v>0</v>
      </c>
      <c r="AO182" s="23">
        <f t="shared" si="310"/>
        <v>0</v>
      </c>
      <c r="AP182" s="23">
        <f t="shared" si="294"/>
        <v>59004684</v>
      </c>
      <c r="AQ182" s="23">
        <f t="shared" si="311"/>
        <v>59004684</v>
      </c>
      <c r="AR182" s="66">
        <v>45140487</v>
      </c>
      <c r="AS182" s="66">
        <f t="shared" si="337"/>
        <v>59004684</v>
      </c>
      <c r="AT182" s="60">
        <v>56011585</v>
      </c>
      <c r="AU182" s="23">
        <f t="shared" si="338"/>
        <v>2993099</v>
      </c>
      <c r="AV182" s="67" t="str">
        <f t="shared" si="341"/>
        <v>Yes</v>
      </c>
      <c r="AW182" s="66">
        <f t="shared" si="312"/>
        <v>2993099</v>
      </c>
      <c r="AX182" s="68">
        <f t="shared" si="313"/>
        <v>59004684</v>
      </c>
      <c r="AY182" s="69">
        <f t="shared" si="339"/>
        <v>59004684</v>
      </c>
      <c r="AZ182" s="70">
        <f t="shared" si="314"/>
        <v>2993099</v>
      </c>
      <c r="BA182" s="70"/>
      <c r="BB182" s="70">
        <f t="shared" si="315"/>
        <v>14175.52367444905</v>
      </c>
      <c r="BC182" s="23"/>
      <c r="BE182" s="71">
        <f t="shared" si="316"/>
        <v>2993099</v>
      </c>
      <c r="BF182" s="71">
        <f t="shared" si="317"/>
        <v>0</v>
      </c>
      <c r="BG182" s="71">
        <f t="shared" si="318"/>
        <v>0</v>
      </c>
      <c r="BH182" s="71">
        <f t="shared" si="319"/>
        <v>0</v>
      </c>
      <c r="BI182" s="71">
        <f t="shared" si="320"/>
        <v>0</v>
      </c>
      <c r="BJ182" s="71">
        <f t="shared" si="321"/>
        <v>0</v>
      </c>
      <c r="BK182" s="71">
        <f t="shared" si="355"/>
        <v>0</v>
      </c>
      <c r="BL182" s="71">
        <f t="shared" si="355"/>
        <v>0</v>
      </c>
      <c r="BM182" s="71">
        <f t="shared" si="355"/>
        <v>0</v>
      </c>
      <c r="BN182" s="71"/>
      <c r="BP182" s="71">
        <f t="shared" si="322"/>
        <v>2993099</v>
      </c>
      <c r="BQ182" s="71">
        <f t="shared" si="323"/>
        <v>0</v>
      </c>
      <c r="BR182" s="71">
        <f t="shared" si="324"/>
        <v>0</v>
      </c>
      <c r="BS182" s="71">
        <f t="shared" si="325"/>
        <v>0</v>
      </c>
      <c r="BT182" s="71">
        <f t="shared" si="326"/>
        <v>0</v>
      </c>
      <c r="BU182" s="71">
        <f t="shared" si="327"/>
        <v>0</v>
      </c>
      <c r="BV182" s="71">
        <f t="shared" si="356"/>
        <v>0</v>
      </c>
      <c r="BW182" s="71">
        <f t="shared" si="356"/>
        <v>0</v>
      </c>
      <c r="BX182" s="71">
        <f t="shared" si="356"/>
        <v>0</v>
      </c>
      <c r="BZ182" s="71">
        <f t="shared" si="328"/>
        <v>59004684</v>
      </c>
      <c r="CA182" s="71">
        <f t="shared" si="329"/>
        <v>59004684</v>
      </c>
      <c r="CB182" s="71">
        <f t="shared" si="330"/>
        <v>59004684</v>
      </c>
      <c r="CC182" s="71">
        <f t="shared" si="331"/>
        <v>59004684</v>
      </c>
      <c r="CD182" s="71">
        <f t="shared" si="332"/>
        <v>59004684</v>
      </c>
      <c r="CE182" s="71">
        <f t="shared" si="333"/>
        <v>59004684</v>
      </c>
      <c r="CF182" s="71">
        <f t="shared" si="357"/>
        <v>59004684</v>
      </c>
      <c r="CG182" s="71">
        <f t="shared" si="357"/>
        <v>59004684</v>
      </c>
      <c r="CH182" s="71">
        <f t="shared" si="357"/>
        <v>59004684</v>
      </c>
      <c r="CI182" s="71"/>
      <c r="CJ182" s="71">
        <f t="shared" si="334"/>
        <v>59004684</v>
      </c>
      <c r="CK182" s="71">
        <f t="shared" ref="CK182:CR182" si="369">IF(OR($C182=1,$B182=1),MAX(CA182,CJ182,$AR182),CA182)</f>
        <v>59004684</v>
      </c>
      <c r="CL182" s="71">
        <f t="shared" si="369"/>
        <v>59004684</v>
      </c>
      <c r="CM182" s="71">
        <f t="shared" si="369"/>
        <v>59004684</v>
      </c>
      <c r="CN182" s="71">
        <f t="shared" si="369"/>
        <v>59004684</v>
      </c>
      <c r="CO182" s="71">
        <f t="shared" si="369"/>
        <v>59004684</v>
      </c>
      <c r="CP182" s="71">
        <f t="shared" si="369"/>
        <v>59004684</v>
      </c>
      <c r="CQ182" s="71">
        <f t="shared" si="369"/>
        <v>59004684</v>
      </c>
      <c r="CR182" s="71">
        <f t="shared" si="369"/>
        <v>59004684</v>
      </c>
    </row>
    <row r="183" spans="1:96" x14ac:dyDescent="0.2">
      <c r="A183" s="6" t="s">
        <v>211</v>
      </c>
      <c r="B183" s="6"/>
      <c r="C183" s="37"/>
      <c r="D183" s="37"/>
      <c r="E183" s="37"/>
      <c r="F183" s="2">
        <v>1</v>
      </c>
      <c r="G183">
        <v>0</v>
      </c>
      <c r="H183" s="6">
        <v>157</v>
      </c>
      <c r="I183" s="2" t="s">
        <v>334</v>
      </c>
      <c r="J183" s="57"/>
      <c r="K183" s="58">
        <v>2052.1999999999998</v>
      </c>
      <c r="L183" s="59"/>
      <c r="M183" s="60">
        <v>37</v>
      </c>
      <c r="N183" s="61">
        <f t="shared" si="299"/>
        <v>11.1</v>
      </c>
      <c r="O183" s="61">
        <f t="shared" si="300"/>
        <v>1231.32</v>
      </c>
      <c r="P183" s="61">
        <f t="shared" si="301"/>
        <v>0</v>
      </c>
      <c r="Q183" s="61">
        <f t="shared" si="302"/>
        <v>0</v>
      </c>
      <c r="R183" s="62">
        <f t="shared" si="303"/>
        <v>0.02</v>
      </c>
      <c r="S183" s="62">
        <f t="shared" si="287"/>
        <v>0</v>
      </c>
      <c r="T183" s="61">
        <f t="shared" si="288"/>
        <v>0</v>
      </c>
      <c r="U183" s="61">
        <f t="shared" si="304"/>
        <v>0</v>
      </c>
      <c r="V183" s="60">
        <v>27</v>
      </c>
      <c r="W183" s="61">
        <f t="shared" si="305"/>
        <v>6.75</v>
      </c>
      <c r="X183" s="24">
        <f t="shared" si="306"/>
        <v>11.1</v>
      </c>
      <c r="Y183" s="11">
        <f t="shared" si="307"/>
        <v>2070.0499999999997</v>
      </c>
      <c r="Z183" s="58">
        <v>4409643368.3299999</v>
      </c>
      <c r="AA183" s="60">
        <v>10354</v>
      </c>
      <c r="AB183" s="24">
        <f t="shared" si="289"/>
        <v>425887.9</v>
      </c>
      <c r="AC183" s="10">
        <f t="shared" si="290"/>
        <v>1.6603030000000001</v>
      </c>
      <c r="AD183" s="60">
        <v>220754</v>
      </c>
      <c r="AE183" s="10">
        <f t="shared" si="291"/>
        <v>1.600422</v>
      </c>
      <c r="AF183" s="10">
        <f t="shared" si="336"/>
        <v>-0.64233899999999999</v>
      </c>
      <c r="AG183" s="63">
        <f t="shared" si="292"/>
        <v>0.01</v>
      </c>
      <c r="AH183" s="64">
        <f t="shared" si="293"/>
        <v>0</v>
      </c>
      <c r="AI183" s="65">
        <f t="shared" si="308"/>
        <v>0.01</v>
      </c>
      <c r="AJ183" s="60">
        <v>0</v>
      </c>
      <c r="AK183">
        <v>0</v>
      </c>
      <c r="AL183" s="23">
        <f t="shared" si="309"/>
        <v>0</v>
      </c>
      <c r="AM183" s="60">
        <v>0</v>
      </c>
      <c r="AN183">
        <v>0</v>
      </c>
      <c r="AO183" s="23">
        <f t="shared" si="310"/>
        <v>0</v>
      </c>
      <c r="AP183" s="23">
        <f t="shared" si="294"/>
        <v>238573</v>
      </c>
      <c r="AQ183" s="23">
        <f t="shared" si="311"/>
        <v>238573</v>
      </c>
      <c r="AR183" s="66">
        <v>263431</v>
      </c>
      <c r="AS183" s="66">
        <f t="shared" si="337"/>
        <v>238573</v>
      </c>
      <c r="AT183" s="60">
        <v>263792</v>
      </c>
      <c r="AU183" s="23">
        <f t="shared" si="338"/>
        <v>25219</v>
      </c>
      <c r="AV183" s="67" t="str">
        <f t="shared" si="341"/>
        <v>No</v>
      </c>
      <c r="AW183" s="66">
        <f t="shared" si="312"/>
        <v>0</v>
      </c>
      <c r="AX183" s="68">
        <f t="shared" si="313"/>
        <v>263792</v>
      </c>
      <c r="AY183" s="69">
        <f t="shared" si="339"/>
        <v>263792</v>
      </c>
      <c r="AZ183" s="70">
        <f t="shared" si="314"/>
        <v>0</v>
      </c>
      <c r="BA183" s="70"/>
      <c r="BB183" s="70">
        <f t="shared" si="315"/>
        <v>11625.244250073092</v>
      </c>
      <c r="BC183" s="23"/>
      <c r="BE183" s="71">
        <f t="shared" si="316"/>
        <v>-25219</v>
      </c>
      <c r="BF183" s="71">
        <f t="shared" si="317"/>
        <v>-25219</v>
      </c>
      <c r="BG183" s="71">
        <f t="shared" si="318"/>
        <v>-25219</v>
      </c>
      <c r="BH183" s="71">
        <f t="shared" si="319"/>
        <v>-21615.204900000012</v>
      </c>
      <c r="BI183" s="71">
        <f t="shared" si="320"/>
        <v>-18011.950243170024</v>
      </c>
      <c r="BJ183" s="71">
        <f t="shared" si="321"/>
        <v>-14409.560194536025</v>
      </c>
      <c r="BK183" s="71">
        <f t="shared" si="355"/>
        <v>-10807.170145902026</v>
      </c>
      <c r="BL183" s="71">
        <f t="shared" si="355"/>
        <v>-7205.1403362728888</v>
      </c>
      <c r="BM183" s="71">
        <f t="shared" si="355"/>
        <v>-3602.5701681364444</v>
      </c>
      <c r="BN183" s="71"/>
      <c r="BP183" s="71">
        <f t="shared" si="322"/>
        <v>0</v>
      </c>
      <c r="BQ183" s="71">
        <f t="shared" si="323"/>
        <v>0</v>
      </c>
      <c r="BR183" s="71">
        <f t="shared" si="324"/>
        <v>-3603.7950999999998</v>
      </c>
      <c r="BS183" s="71">
        <f t="shared" si="325"/>
        <v>-3603.2546568300017</v>
      </c>
      <c r="BT183" s="71">
        <f t="shared" si="326"/>
        <v>-3602.3900486340049</v>
      </c>
      <c r="BU183" s="71">
        <f t="shared" si="327"/>
        <v>-3602.3900486340062</v>
      </c>
      <c r="BV183" s="71">
        <f t="shared" si="356"/>
        <v>-3602.0298096291449</v>
      </c>
      <c r="BW183" s="71">
        <f t="shared" si="356"/>
        <v>-3602.5701681364444</v>
      </c>
      <c r="BX183" s="71">
        <f t="shared" si="356"/>
        <v>-3602.5701681364444</v>
      </c>
      <c r="BZ183" s="71">
        <f t="shared" si="328"/>
        <v>263792</v>
      </c>
      <c r="CA183" s="71">
        <f t="shared" si="329"/>
        <v>263792</v>
      </c>
      <c r="CB183" s="71">
        <f t="shared" si="330"/>
        <v>260188.20490000001</v>
      </c>
      <c r="CC183" s="71">
        <f t="shared" si="331"/>
        <v>256584.95024317002</v>
      </c>
      <c r="CD183" s="71">
        <f t="shared" si="332"/>
        <v>252982.56019453602</v>
      </c>
      <c r="CE183" s="71">
        <f t="shared" si="333"/>
        <v>249380.17014590203</v>
      </c>
      <c r="CF183" s="71">
        <f t="shared" si="357"/>
        <v>245778.14033627289</v>
      </c>
      <c r="CG183" s="71">
        <f t="shared" si="357"/>
        <v>242175.57016813644</v>
      </c>
      <c r="CH183" s="71">
        <f t="shared" si="357"/>
        <v>238573</v>
      </c>
      <c r="CI183" s="71"/>
      <c r="CJ183" s="71">
        <f t="shared" si="334"/>
        <v>263792</v>
      </c>
      <c r="CK183" s="71">
        <f t="shared" ref="CK183:CR183" si="370">IF(OR($C183=1,$B183=1),MAX(CA183,CJ183,$AR183),CA183)</f>
        <v>263792</v>
      </c>
      <c r="CL183" s="71">
        <f t="shared" si="370"/>
        <v>260188.20490000001</v>
      </c>
      <c r="CM183" s="71">
        <f t="shared" si="370"/>
        <v>256584.95024317002</v>
      </c>
      <c r="CN183" s="71">
        <f t="shared" si="370"/>
        <v>252982.56019453602</v>
      </c>
      <c r="CO183" s="71">
        <f t="shared" si="370"/>
        <v>249380.17014590203</v>
      </c>
      <c r="CP183" s="71">
        <f t="shared" si="370"/>
        <v>245778.14033627289</v>
      </c>
      <c r="CQ183" s="71">
        <f t="shared" si="370"/>
        <v>242175.57016813644</v>
      </c>
      <c r="CR183" s="71">
        <f t="shared" si="370"/>
        <v>238573</v>
      </c>
    </row>
    <row r="184" spans="1:96" x14ac:dyDescent="0.2">
      <c r="A184" s="6" t="s">
        <v>211</v>
      </c>
      <c r="B184" s="6"/>
      <c r="C184" s="37"/>
      <c r="D184" s="37"/>
      <c r="E184" s="37"/>
      <c r="F184" s="2">
        <v>1</v>
      </c>
      <c r="G184">
        <v>0</v>
      </c>
      <c r="H184" s="6">
        <v>158</v>
      </c>
      <c r="I184" s="2" t="s">
        <v>335</v>
      </c>
      <c r="J184" s="57"/>
      <c r="K184" s="58">
        <v>5247.86</v>
      </c>
      <c r="L184" s="59"/>
      <c r="M184" s="60">
        <v>124</v>
      </c>
      <c r="N184" s="61">
        <f t="shared" si="299"/>
        <v>37.200000000000003</v>
      </c>
      <c r="O184" s="61">
        <f t="shared" si="300"/>
        <v>3148.72</v>
      </c>
      <c r="P184" s="61">
        <f t="shared" si="301"/>
        <v>0</v>
      </c>
      <c r="Q184" s="61">
        <f t="shared" si="302"/>
        <v>0</v>
      </c>
      <c r="R184" s="62">
        <f t="shared" si="303"/>
        <v>0.02</v>
      </c>
      <c r="S184" s="62">
        <f t="shared" si="287"/>
        <v>0</v>
      </c>
      <c r="T184" s="61">
        <f t="shared" si="288"/>
        <v>0</v>
      </c>
      <c r="U184" s="61">
        <f t="shared" si="304"/>
        <v>0</v>
      </c>
      <c r="V184" s="60">
        <v>45</v>
      </c>
      <c r="W184" s="61">
        <f t="shared" si="305"/>
        <v>11.25</v>
      </c>
      <c r="X184" s="24">
        <f t="shared" si="306"/>
        <v>37.200000000000003</v>
      </c>
      <c r="Y184" s="11">
        <f t="shared" si="307"/>
        <v>5296.3099999999995</v>
      </c>
      <c r="Z184" s="58">
        <v>19690611711</v>
      </c>
      <c r="AA184" s="60">
        <v>27427</v>
      </c>
      <c r="AB184" s="24">
        <f t="shared" si="289"/>
        <v>717928.02</v>
      </c>
      <c r="AC184" s="10">
        <f t="shared" si="290"/>
        <v>2.798807</v>
      </c>
      <c r="AD184" s="60">
        <v>242868</v>
      </c>
      <c r="AE184" s="10">
        <f t="shared" si="291"/>
        <v>1.7607440000000001</v>
      </c>
      <c r="AF184" s="10">
        <f t="shared" si="336"/>
        <v>-1.4873879999999999</v>
      </c>
      <c r="AG184" s="63">
        <f t="shared" si="292"/>
        <v>0.01</v>
      </c>
      <c r="AH184" s="64">
        <f t="shared" si="293"/>
        <v>0</v>
      </c>
      <c r="AI184" s="65">
        <f t="shared" si="308"/>
        <v>0.01</v>
      </c>
      <c r="AJ184" s="60">
        <v>0</v>
      </c>
      <c r="AK184">
        <v>0</v>
      </c>
      <c r="AL184" s="23">
        <f t="shared" si="309"/>
        <v>0</v>
      </c>
      <c r="AM184" s="60">
        <v>0</v>
      </c>
      <c r="AN184">
        <v>0</v>
      </c>
      <c r="AO184" s="23">
        <f t="shared" si="310"/>
        <v>0</v>
      </c>
      <c r="AP184" s="23">
        <f t="shared" si="294"/>
        <v>610400</v>
      </c>
      <c r="AQ184" s="23">
        <f t="shared" si="311"/>
        <v>610400</v>
      </c>
      <c r="AR184" s="66">
        <v>465334</v>
      </c>
      <c r="AS184" s="66">
        <f t="shared" si="337"/>
        <v>610400</v>
      </c>
      <c r="AT184" s="60">
        <v>589729</v>
      </c>
      <c r="AU184" s="23">
        <f t="shared" si="338"/>
        <v>20671</v>
      </c>
      <c r="AV184" s="67" t="str">
        <f t="shared" si="341"/>
        <v>Yes</v>
      </c>
      <c r="AW184" s="66">
        <f t="shared" si="312"/>
        <v>20671</v>
      </c>
      <c r="AX184" s="68">
        <f t="shared" si="313"/>
        <v>610400</v>
      </c>
      <c r="AY184" s="69">
        <f t="shared" si="339"/>
        <v>610400</v>
      </c>
      <c r="AZ184" s="70">
        <f t="shared" si="314"/>
        <v>20671</v>
      </c>
      <c r="BA184" s="70"/>
      <c r="BB184" s="70">
        <f t="shared" si="315"/>
        <v>11631.402657464185</v>
      </c>
      <c r="BC184" s="23"/>
      <c r="BE184" s="71">
        <f t="shared" si="316"/>
        <v>20671</v>
      </c>
      <c r="BF184" s="71">
        <f t="shared" si="317"/>
        <v>0</v>
      </c>
      <c r="BG184" s="71">
        <f t="shared" si="318"/>
        <v>0</v>
      </c>
      <c r="BH184" s="71">
        <f t="shared" si="319"/>
        <v>0</v>
      </c>
      <c r="BI184" s="71">
        <f t="shared" si="320"/>
        <v>0</v>
      </c>
      <c r="BJ184" s="71">
        <f t="shared" si="321"/>
        <v>0</v>
      </c>
      <c r="BK184" s="71">
        <f t="shared" si="355"/>
        <v>0</v>
      </c>
      <c r="BL184" s="71">
        <f t="shared" si="355"/>
        <v>0</v>
      </c>
      <c r="BM184" s="71">
        <f t="shared" si="355"/>
        <v>0</v>
      </c>
      <c r="BN184" s="71"/>
      <c r="BP184" s="71">
        <f t="shared" si="322"/>
        <v>20671</v>
      </c>
      <c r="BQ184" s="71">
        <f t="shared" si="323"/>
        <v>0</v>
      </c>
      <c r="BR184" s="71">
        <f t="shared" si="324"/>
        <v>0</v>
      </c>
      <c r="BS184" s="71">
        <f t="shared" si="325"/>
        <v>0</v>
      </c>
      <c r="BT184" s="71">
        <f t="shared" si="326"/>
        <v>0</v>
      </c>
      <c r="BU184" s="71">
        <f t="shared" si="327"/>
        <v>0</v>
      </c>
      <c r="BV184" s="71">
        <f t="shared" si="356"/>
        <v>0</v>
      </c>
      <c r="BW184" s="71">
        <f t="shared" si="356"/>
        <v>0</v>
      </c>
      <c r="BX184" s="71">
        <f t="shared" si="356"/>
        <v>0</v>
      </c>
      <c r="BZ184" s="71">
        <f t="shared" si="328"/>
        <v>610400</v>
      </c>
      <c r="CA184" s="71">
        <f t="shared" si="329"/>
        <v>610400</v>
      </c>
      <c r="CB184" s="71">
        <f t="shared" si="330"/>
        <v>610400</v>
      </c>
      <c r="CC184" s="71">
        <f t="shared" si="331"/>
        <v>610400</v>
      </c>
      <c r="CD184" s="71">
        <f t="shared" si="332"/>
        <v>610400</v>
      </c>
      <c r="CE184" s="71">
        <f t="shared" si="333"/>
        <v>610400</v>
      </c>
      <c r="CF184" s="71">
        <f t="shared" si="357"/>
        <v>610400</v>
      </c>
      <c r="CG184" s="71">
        <f t="shared" si="357"/>
        <v>610400</v>
      </c>
      <c r="CH184" s="71">
        <f t="shared" si="357"/>
        <v>610400</v>
      </c>
      <c r="CI184" s="71"/>
      <c r="CJ184" s="71">
        <f t="shared" si="334"/>
        <v>610400</v>
      </c>
      <c r="CK184" s="71">
        <f t="shared" ref="CK184:CR184" si="371">IF(OR($C184=1,$B184=1),MAX(CA184,CJ184,$AR184),CA184)</f>
        <v>610400</v>
      </c>
      <c r="CL184" s="71">
        <f t="shared" si="371"/>
        <v>610400</v>
      </c>
      <c r="CM184" s="71">
        <f t="shared" si="371"/>
        <v>610400</v>
      </c>
      <c r="CN184" s="71">
        <f t="shared" si="371"/>
        <v>610400</v>
      </c>
      <c r="CO184" s="71">
        <f t="shared" si="371"/>
        <v>610400</v>
      </c>
      <c r="CP184" s="71">
        <f t="shared" si="371"/>
        <v>610400</v>
      </c>
      <c r="CQ184" s="71">
        <f t="shared" si="371"/>
        <v>610400</v>
      </c>
      <c r="CR184" s="71">
        <f t="shared" si="371"/>
        <v>610400</v>
      </c>
    </row>
    <row r="185" spans="1:96" x14ac:dyDescent="0.2">
      <c r="A185" s="6" t="s">
        <v>179</v>
      </c>
      <c r="B185" s="6"/>
      <c r="C185" s="37"/>
      <c r="D185" s="37"/>
      <c r="E185" s="37"/>
      <c r="F185" s="2">
        <v>8</v>
      </c>
      <c r="G185">
        <v>0</v>
      </c>
      <c r="H185" s="6">
        <v>159</v>
      </c>
      <c r="I185" s="2" t="s">
        <v>336</v>
      </c>
      <c r="J185" s="57"/>
      <c r="K185" s="58">
        <v>3652.95</v>
      </c>
      <c r="L185" s="74"/>
      <c r="M185" s="60">
        <v>932</v>
      </c>
      <c r="N185" s="61">
        <f t="shared" si="299"/>
        <v>279.60000000000002</v>
      </c>
      <c r="O185" s="61">
        <f t="shared" si="300"/>
        <v>2191.77</v>
      </c>
      <c r="P185" s="61">
        <f t="shared" si="301"/>
        <v>0</v>
      </c>
      <c r="Q185" s="61">
        <f t="shared" si="302"/>
        <v>0</v>
      </c>
      <c r="R185" s="62">
        <f t="shared" si="303"/>
        <v>0.26</v>
      </c>
      <c r="S185" s="62">
        <f t="shared" si="287"/>
        <v>0</v>
      </c>
      <c r="T185" s="61">
        <f t="shared" si="288"/>
        <v>0</v>
      </c>
      <c r="U185" s="61">
        <f t="shared" si="304"/>
        <v>0</v>
      </c>
      <c r="V185" s="60">
        <v>338</v>
      </c>
      <c r="W185" s="61">
        <f t="shared" si="305"/>
        <v>84.5</v>
      </c>
      <c r="X185" s="24">
        <f t="shared" si="306"/>
        <v>279.60000000000002</v>
      </c>
      <c r="Y185" s="11">
        <f t="shared" si="307"/>
        <v>4017.0499999999997</v>
      </c>
      <c r="Z185" s="58">
        <v>4429762257</v>
      </c>
      <c r="AA185" s="60">
        <v>27129</v>
      </c>
      <c r="AB185" s="24">
        <f t="shared" si="289"/>
        <v>163285.13</v>
      </c>
      <c r="AC185" s="10">
        <f t="shared" si="290"/>
        <v>0.63655899999999999</v>
      </c>
      <c r="AD185" s="60">
        <v>108656</v>
      </c>
      <c r="AE185" s="10">
        <f t="shared" si="291"/>
        <v>0.78773400000000005</v>
      </c>
      <c r="AF185" s="10">
        <f t="shared" si="336"/>
        <v>0.31808900000000001</v>
      </c>
      <c r="AG185" s="63">
        <f t="shared" si="292"/>
        <v>0.31808900000000001</v>
      </c>
      <c r="AH185" s="64">
        <f t="shared" si="293"/>
        <v>0</v>
      </c>
      <c r="AI185" s="65">
        <f t="shared" si="308"/>
        <v>0.31808900000000001</v>
      </c>
      <c r="AJ185" s="60">
        <v>0</v>
      </c>
      <c r="AK185">
        <v>0</v>
      </c>
      <c r="AL185" s="23">
        <f t="shared" si="309"/>
        <v>0</v>
      </c>
      <c r="AM185" s="60">
        <v>0</v>
      </c>
      <c r="AN185">
        <v>0</v>
      </c>
      <c r="AO185" s="23">
        <f t="shared" si="310"/>
        <v>0</v>
      </c>
      <c r="AP185" s="23">
        <f t="shared" si="294"/>
        <v>14726408</v>
      </c>
      <c r="AQ185" s="23">
        <f t="shared" si="311"/>
        <v>14726408</v>
      </c>
      <c r="AR185" s="66">
        <v>9348852</v>
      </c>
      <c r="AS185" s="66">
        <f t="shared" si="337"/>
        <v>14726408</v>
      </c>
      <c r="AT185" s="60">
        <v>14676017</v>
      </c>
      <c r="AU185" s="23">
        <f t="shared" si="338"/>
        <v>50391</v>
      </c>
      <c r="AV185" s="67" t="str">
        <f t="shared" si="341"/>
        <v>Yes</v>
      </c>
      <c r="AW185" s="66">
        <f t="shared" si="312"/>
        <v>50391</v>
      </c>
      <c r="AX185" s="68">
        <f t="shared" si="313"/>
        <v>14726408</v>
      </c>
      <c r="AY185" s="69">
        <f t="shared" si="339"/>
        <v>14726408</v>
      </c>
      <c r="AZ185" s="70">
        <f t="shared" si="314"/>
        <v>50391</v>
      </c>
      <c r="BA185" s="70"/>
      <c r="BB185" s="70">
        <f t="shared" si="315"/>
        <v>12673.729793728357</v>
      </c>
      <c r="BC185" s="23"/>
      <c r="BE185" s="71">
        <f t="shared" si="316"/>
        <v>50391</v>
      </c>
      <c r="BF185" s="71">
        <f t="shared" si="317"/>
        <v>0</v>
      </c>
      <c r="BG185" s="71">
        <f t="shared" si="318"/>
        <v>0</v>
      </c>
      <c r="BH185" s="71">
        <f t="shared" si="319"/>
        <v>0</v>
      </c>
      <c r="BI185" s="71">
        <f t="shared" si="320"/>
        <v>0</v>
      </c>
      <c r="BJ185" s="71">
        <f t="shared" si="321"/>
        <v>0</v>
      </c>
      <c r="BK185" s="71">
        <f t="shared" si="355"/>
        <v>0</v>
      </c>
      <c r="BL185" s="71">
        <f t="shared" si="355"/>
        <v>0</v>
      </c>
      <c r="BM185" s="71">
        <f t="shared" si="355"/>
        <v>0</v>
      </c>
      <c r="BN185" s="71"/>
      <c r="BP185" s="71">
        <f t="shared" si="322"/>
        <v>50391</v>
      </c>
      <c r="BQ185" s="71">
        <f t="shared" si="323"/>
        <v>0</v>
      </c>
      <c r="BR185" s="71">
        <f t="shared" si="324"/>
        <v>0</v>
      </c>
      <c r="BS185" s="71">
        <f t="shared" si="325"/>
        <v>0</v>
      </c>
      <c r="BT185" s="71">
        <f t="shared" si="326"/>
        <v>0</v>
      </c>
      <c r="BU185" s="71">
        <f t="shared" si="327"/>
        <v>0</v>
      </c>
      <c r="BV185" s="71">
        <f t="shared" si="356"/>
        <v>0</v>
      </c>
      <c r="BW185" s="71">
        <f t="shared" si="356"/>
        <v>0</v>
      </c>
      <c r="BX185" s="71">
        <f t="shared" si="356"/>
        <v>0</v>
      </c>
      <c r="BZ185" s="71">
        <f t="shared" si="328"/>
        <v>14726408</v>
      </c>
      <c r="CA185" s="71">
        <f t="shared" si="329"/>
        <v>14726408</v>
      </c>
      <c r="CB185" s="71">
        <f t="shared" si="330"/>
        <v>14726408</v>
      </c>
      <c r="CC185" s="71">
        <f t="shared" si="331"/>
        <v>14726408</v>
      </c>
      <c r="CD185" s="71">
        <f t="shared" si="332"/>
        <v>14726408</v>
      </c>
      <c r="CE185" s="71">
        <f t="shared" si="333"/>
        <v>14726408</v>
      </c>
      <c r="CF185" s="71">
        <f t="shared" si="357"/>
        <v>14726408</v>
      </c>
      <c r="CG185" s="71">
        <f t="shared" si="357"/>
        <v>14726408</v>
      </c>
      <c r="CH185" s="71">
        <f t="shared" si="357"/>
        <v>14726408</v>
      </c>
      <c r="CI185" s="71"/>
      <c r="CJ185" s="71">
        <f t="shared" si="334"/>
        <v>14726408</v>
      </c>
      <c r="CK185" s="71">
        <f t="shared" ref="CK185:CR185" si="372">IF(OR($C185=1,$B185=1),MAX(CA185,CJ185,$AR185),CA185)</f>
        <v>14726408</v>
      </c>
      <c r="CL185" s="71">
        <f t="shared" si="372"/>
        <v>14726408</v>
      </c>
      <c r="CM185" s="71">
        <f t="shared" si="372"/>
        <v>14726408</v>
      </c>
      <c r="CN185" s="71">
        <f t="shared" si="372"/>
        <v>14726408</v>
      </c>
      <c r="CO185" s="71">
        <f t="shared" si="372"/>
        <v>14726408</v>
      </c>
      <c r="CP185" s="71">
        <f t="shared" si="372"/>
        <v>14726408</v>
      </c>
      <c r="CQ185" s="71">
        <f t="shared" si="372"/>
        <v>14726408</v>
      </c>
      <c r="CR185" s="71">
        <f t="shared" si="372"/>
        <v>14726408</v>
      </c>
    </row>
    <row r="186" spans="1:96" x14ac:dyDescent="0.2">
      <c r="A186" s="6" t="s">
        <v>173</v>
      </c>
      <c r="B186" s="6"/>
      <c r="C186" s="37"/>
      <c r="D186" s="37"/>
      <c r="E186" s="37"/>
      <c r="F186" s="2">
        <v>8</v>
      </c>
      <c r="G186">
        <v>0</v>
      </c>
      <c r="H186" s="6">
        <v>160</v>
      </c>
      <c r="I186" s="2" t="s">
        <v>337</v>
      </c>
      <c r="J186" s="57"/>
      <c r="K186" s="58">
        <v>569.59</v>
      </c>
      <c r="L186" s="59"/>
      <c r="M186" s="60">
        <v>191</v>
      </c>
      <c r="N186" s="61">
        <f t="shared" si="299"/>
        <v>57.3</v>
      </c>
      <c r="O186" s="61">
        <f t="shared" si="300"/>
        <v>341.75</v>
      </c>
      <c r="P186" s="61">
        <f t="shared" si="301"/>
        <v>0</v>
      </c>
      <c r="Q186" s="61">
        <f t="shared" si="302"/>
        <v>0</v>
      </c>
      <c r="R186" s="62">
        <f t="shared" si="303"/>
        <v>0.34</v>
      </c>
      <c r="S186" s="62">
        <f t="shared" si="287"/>
        <v>0</v>
      </c>
      <c r="T186" s="61">
        <f t="shared" si="288"/>
        <v>0</v>
      </c>
      <c r="U186" s="61">
        <f t="shared" si="304"/>
        <v>0</v>
      </c>
      <c r="V186" s="60">
        <v>7</v>
      </c>
      <c r="W186" s="61">
        <f t="shared" si="305"/>
        <v>1.75</v>
      </c>
      <c r="X186" s="24">
        <f t="shared" si="306"/>
        <v>57.3</v>
      </c>
      <c r="Y186" s="11">
        <f t="shared" si="307"/>
        <v>628.64</v>
      </c>
      <c r="Z186" s="58">
        <v>845524913.66999996</v>
      </c>
      <c r="AA186" s="60">
        <v>5544</v>
      </c>
      <c r="AB186" s="24">
        <f t="shared" si="289"/>
        <v>152511.71</v>
      </c>
      <c r="AC186" s="10">
        <f t="shared" si="290"/>
        <v>0.59455899999999995</v>
      </c>
      <c r="AD186" s="60">
        <v>85893</v>
      </c>
      <c r="AE186" s="10">
        <f t="shared" si="291"/>
        <v>0.62270700000000001</v>
      </c>
      <c r="AF186" s="10">
        <f t="shared" si="336"/>
        <v>0.39699699999999999</v>
      </c>
      <c r="AG186" s="63">
        <f t="shared" si="292"/>
        <v>0.39699699999999999</v>
      </c>
      <c r="AH186" s="64">
        <f t="shared" si="293"/>
        <v>0</v>
      </c>
      <c r="AI186" s="65">
        <f t="shared" si="308"/>
        <v>0.39699699999999999</v>
      </c>
      <c r="AJ186" s="60">
        <v>190</v>
      </c>
      <c r="AK186">
        <v>4</v>
      </c>
      <c r="AL186" s="23">
        <f t="shared" si="309"/>
        <v>76000</v>
      </c>
      <c r="AM186" s="60">
        <v>0</v>
      </c>
      <c r="AN186">
        <v>0</v>
      </c>
      <c r="AO186" s="23">
        <f t="shared" si="310"/>
        <v>0</v>
      </c>
      <c r="AP186" s="23">
        <f t="shared" si="294"/>
        <v>2876273</v>
      </c>
      <c r="AQ186" s="23">
        <f t="shared" si="311"/>
        <v>2952273</v>
      </c>
      <c r="AR186" s="66">
        <v>3637161</v>
      </c>
      <c r="AS186" s="66">
        <f t="shared" si="337"/>
        <v>2952273</v>
      </c>
      <c r="AT186" s="60">
        <v>3456594</v>
      </c>
      <c r="AU186" s="23">
        <f t="shared" si="338"/>
        <v>504321</v>
      </c>
      <c r="AV186" s="67" t="str">
        <f t="shared" si="341"/>
        <v>No</v>
      </c>
      <c r="AW186" s="66">
        <f t="shared" si="312"/>
        <v>0</v>
      </c>
      <c r="AX186" s="68">
        <f t="shared" si="313"/>
        <v>3456594</v>
      </c>
      <c r="AY186" s="69">
        <f t="shared" si="339"/>
        <v>3456594</v>
      </c>
      <c r="AZ186" s="70">
        <f t="shared" si="314"/>
        <v>0</v>
      </c>
      <c r="BA186" s="70"/>
      <c r="BB186" s="70">
        <f t="shared" si="315"/>
        <v>12719.808985410558</v>
      </c>
      <c r="BC186" s="23"/>
      <c r="BE186" s="71">
        <f t="shared" si="316"/>
        <v>-504321</v>
      </c>
      <c r="BF186" s="71">
        <f t="shared" si="317"/>
        <v>-504321</v>
      </c>
      <c r="BG186" s="71">
        <f t="shared" si="318"/>
        <v>-504321</v>
      </c>
      <c r="BH186" s="71">
        <f t="shared" si="319"/>
        <v>-432253.52909999993</v>
      </c>
      <c r="BI186" s="71">
        <f t="shared" si="320"/>
        <v>-360196.86579902982</v>
      </c>
      <c r="BJ186" s="71">
        <f t="shared" si="321"/>
        <v>-288157.49263922404</v>
      </c>
      <c r="BK186" s="71">
        <f t="shared" si="355"/>
        <v>-216118.1194794178</v>
      </c>
      <c r="BL186" s="71">
        <f t="shared" si="355"/>
        <v>-144085.95025692787</v>
      </c>
      <c r="BM186" s="71">
        <f t="shared" si="355"/>
        <v>-72042.975128463935</v>
      </c>
      <c r="BN186" s="71"/>
      <c r="BP186" s="71">
        <f t="shared" si="322"/>
        <v>0</v>
      </c>
      <c r="BQ186" s="71">
        <f t="shared" si="323"/>
        <v>0</v>
      </c>
      <c r="BR186" s="71">
        <f t="shared" si="324"/>
        <v>-72067.4709</v>
      </c>
      <c r="BS186" s="71">
        <f t="shared" si="325"/>
        <v>-72056.663300969987</v>
      </c>
      <c r="BT186" s="71">
        <f t="shared" si="326"/>
        <v>-72039.373159805968</v>
      </c>
      <c r="BU186" s="71">
        <f t="shared" si="327"/>
        <v>-72039.373159806011</v>
      </c>
      <c r="BV186" s="71">
        <f t="shared" si="356"/>
        <v>-72032.169222489945</v>
      </c>
      <c r="BW186" s="71">
        <f t="shared" si="356"/>
        <v>-72042.975128463935</v>
      </c>
      <c r="BX186" s="71">
        <f t="shared" si="356"/>
        <v>-72042.975128463935</v>
      </c>
      <c r="BZ186" s="71">
        <f t="shared" si="328"/>
        <v>3456594</v>
      </c>
      <c r="CA186" s="71">
        <f t="shared" si="329"/>
        <v>3456594</v>
      </c>
      <c r="CB186" s="71">
        <f t="shared" si="330"/>
        <v>3384526.5290999999</v>
      </c>
      <c r="CC186" s="71">
        <f t="shared" si="331"/>
        <v>3312469.8657990298</v>
      </c>
      <c r="CD186" s="71">
        <f t="shared" si="332"/>
        <v>3240430.492639224</v>
      </c>
      <c r="CE186" s="71">
        <f t="shared" si="333"/>
        <v>3168391.1194794178</v>
      </c>
      <c r="CF186" s="71">
        <f t="shared" si="357"/>
        <v>3096358.9502569279</v>
      </c>
      <c r="CG186" s="71">
        <f t="shared" si="357"/>
        <v>3024315.9751284639</v>
      </c>
      <c r="CH186" s="71">
        <f t="shared" si="357"/>
        <v>2952273</v>
      </c>
      <c r="CI186" s="71"/>
      <c r="CJ186" s="71">
        <f t="shared" si="334"/>
        <v>3456594</v>
      </c>
      <c r="CK186" s="71">
        <f t="shared" ref="CK186:CR186" si="373">IF(OR($C186=1,$B186=1),MAX(CA186,CJ186,$AR186),CA186)</f>
        <v>3456594</v>
      </c>
      <c r="CL186" s="71">
        <f t="shared" si="373"/>
        <v>3384526.5290999999</v>
      </c>
      <c r="CM186" s="71">
        <f t="shared" si="373"/>
        <v>3312469.8657990298</v>
      </c>
      <c r="CN186" s="71">
        <f t="shared" si="373"/>
        <v>3240430.492639224</v>
      </c>
      <c r="CO186" s="71">
        <f t="shared" si="373"/>
        <v>3168391.1194794178</v>
      </c>
      <c r="CP186" s="71">
        <f t="shared" si="373"/>
        <v>3096358.9502569279</v>
      </c>
      <c r="CQ186" s="71">
        <f t="shared" si="373"/>
        <v>3024315.9751284639</v>
      </c>
      <c r="CR186" s="71">
        <f t="shared" si="373"/>
        <v>2952273</v>
      </c>
    </row>
    <row r="187" spans="1:96" x14ac:dyDescent="0.2">
      <c r="A187" s="6" t="s">
        <v>211</v>
      </c>
      <c r="B187" s="6"/>
      <c r="C187" s="37"/>
      <c r="D187" s="37"/>
      <c r="E187" s="37"/>
      <c r="F187" s="2">
        <v>1</v>
      </c>
      <c r="G187">
        <v>0</v>
      </c>
      <c r="H187" s="6">
        <v>161</v>
      </c>
      <c r="I187" s="2" t="s">
        <v>338</v>
      </c>
      <c r="J187" s="57"/>
      <c r="K187" s="58">
        <v>3736.1</v>
      </c>
      <c r="L187" s="59"/>
      <c r="M187" s="60">
        <v>214</v>
      </c>
      <c r="N187" s="61">
        <f t="shared" si="299"/>
        <v>64.2</v>
      </c>
      <c r="O187" s="61">
        <f t="shared" si="300"/>
        <v>2241.66</v>
      </c>
      <c r="P187" s="61">
        <f t="shared" si="301"/>
        <v>0</v>
      </c>
      <c r="Q187" s="61">
        <f t="shared" si="302"/>
        <v>0</v>
      </c>
      <c r="R187" s="62">
        <f t="shared" si="303"/>
        <v>0.06</v>
      </c>
      <c r="S187" s="62">
        <f t="shared" si="287"/>
        <v>0</v>
      </c>
      <c r="T187" s="61">
        <f t="shared" si="288"/>
        <v>0</v>
      </c>
      <c r="U187" s="61">
        <f t="shared" si="304"/>
        <v>0</v>
      </c>
      <c r="V187" s="60">
        <v>79</v>
      </c>
      <c r="W187" s="61">
        <f t="shared" si="305"/>
        <v>19.75</v>
      </c>
      <c r="X187" s="24">
        <f t="shared" si="306"/>
        <v>64.2</v>
      </c>
      <c r="Y187" s="11">
        <f t="shared" si="307"/>
        <v>3820.0499999999997</v>
      </c>
      <c r="Z187" s="58">
        <v>7563317829.6700001</v>
      </c>
      <c r="AA187" s="60">
        <v>18457</v>
      </c>
      <c r="AB187" s="24">
        <f t="shared" si="289"/>
        <v>409780.45</v>
      </c>
      <c r="AC187" s="10">
        <f t="shared" si="290"/>
        <v>1.5975090000000001</v>
      </c>
      <c r="AD187" s="60">
        <v>230545</v>
      </c>
      <c r="AE187" s="10">
        <f t="shared" si="291"/>
        <v>1.6714039999999999</v>
      </c>
      <c r="AF187" s="10">
        <f t="shared" si="336"/>
        <v>-0.61967799999999995</v>
      </c>
      <c r="AG187" s="63">
        <f t="shared" si="292"/>
        <v>0.01</v>
      </c>
      <c r="AH187" s="64">
        <f t="shared" si="293"/>
        <v>0</v>
      </c>
      <c r="AI187" s="65">
        <f t="shared" si="308"/>
        <v>0.01</v>
      </c>
      <c r="AJ187" s="60">
        <v>0</v>
      </c>
      <c r="AK187">
        <v>0</v>
      </c>
      <c r="AL187" s="23">
        <f t="shared" si="309"/>
        <v>0</v>
      </c>
      <c r="AM187" s="60">
        <v>0</v>
      </c>
      <c r="AN187">
        <v>0</v>
      </c>
      <c r="AO187" s="23">
        <f t="shared" si="310"/>
        <v>0</v>
      </c>
      <c r="AP187" s="23">
        <f t="shared" si="294"/>
        <v>440261</v>
      </c>
      <c r="AQ187" s="23">
        <f t="shared" si="311"/>
        <v>440261</v>
      </c>
      <c r="AR187" s="66">
        <v>462941</v>
      </c>
      <c r="AS187" s="66">
        <f t="shared" si="337"/>
        <v>440261</v>
      </c>
      <c r="AT187" s="60">
        <v>461796</v>
      </c>
      <c r="AU187" s="23">
        <f t="shared" si="338"/>
        <v>21535</v>
      </c>
      <c r="AV187" s="67" t="str">
        <f t="shared" si="341"/>
        <v>No</v>
      </c>
      <c r="AW187" s="66">
        <f t="shared" si="312"/>
        <v>0</v>
      </c>
      <c r="AX187" s="68">
        <f t="shared" si="313"/>
        <v>461796</v>
      </c>
      <c r="AY187" s="69">
        <f t="shared" si="339"/>
        <v>461796</v>
      </c>
      <c r="AZ187" s="70">
        <f t="shared" si="314"/>
        <v>0</v>
      </c>
      <c r="BA187" s="70"/>
      <c r="BB187" s="70">
        <f t="shared" si="315"/>
        <v>11783.966234843821</v>
      </c>
      <c r="BC187" s="23"/>
      <c r="BE187" s="71">
        <f t="shared" si="316"/>
        <v>-21535</v>
      </c>
      <c r="BF187" s="71">
        <f t="shared" si="317"/>
        <v>-21535</v>
      </c>
      <c r="BG187" s="71">
        <f t="shared" si="318"/>
        <v>-21535</v>
      </c>
      <c r="BH187" s="71">
        <f t="shared" si="319"/>
        <v>-18457.64850000001</v>
      </c>
      <c r="BI187" s="71">
        <f t="shared" si="320"/>
        <v>-15380.758495050017</v>
      </c>
      <c r="BJ187" s="71">
        <f t="shared" si="321"/>
        <v>-12304.606796040025</v>
      </c>
      <c r="BK187" s="71">
        <f t="shared" ref="BK187:BM195" si="374">$AQ187-CO187</f>
        <v>-9228.4550970300334</v>
      </c>
      <c r="BL187" s="71">
        <f t="shared" si="374"/>
        <v>-6152.6110131899477</v>
      </c>
      <c r="BM187" s="71">
        <f t="shared" si="374"/>
        <v>-3076.3055065949447</v>
      </c>
      <c r="BN187" s="71"/>
      <c r="BP187" s="71">
        <f t="shared" si="322"/>
        <v>0</v>
      </c>
      <c r="BQ187" s="71">
        <f t="shared" si="323"/>
        <v>0</v>
      </c>
      <c r="BR187" s="71">
        <f t="shared" si="324"/>
        <v>-3077.3514999999998</v>
      </c>
      <c r="BS187" s="71">
        <f t="shared" si="325"/>
        <v>-3076.8900049500016</v>
      </c>
      <c r="BT187" s="71">
        <f t="shared" si="326"/>
        <v>-3076.1516990100035</v>
      </c>
      <c r="BU187" s="71">
        <f t="shared" si="327"/>
        <v>-3076.1516990100063</v>
      </c>
      <c r="BV187" s="71">
        <f t="shared" ref="BV187:BX195" si="375">BK187*BV$16</f>
        <v>-3075.8440838401098</v>
      </c>
      <c r="BW187" s="71">
        <f t="shared" si="375"/>
        <v>-3076.3055065949738</v>
      </c>
      <c r="BX187" s="71">
        <f t="shared" si="375"/>
        <v>-3076.3055065949447</v>
      </c>
      <c r="BZ187" s="71">
        <f t="shared" si="328"/>
        <v>461796</v>
      </c>
      <c r="CA187" s="71">
        <f t="shared" si="329"/>
        <v>461796</v>
      </c>
      <c r="CB187" s="71">
        <f t="shared" si="330"/>
        <v>458718.64850000001</v>
      </c>
      <c r="CC187" s="71">
        <f t="shared" si="331"/>
        <v>455641.75849505002</v>
      </c>
      <c r="CD187" s="71">
        <f t="shared" si="332"/>
        <v>452565.60679604003</v>
      </c>
      <c r="CE187" s="71">
        <f t="shared" si="333"/>
        <v>449489.45509703003</v>
      </c>
      <c r="CF187" s="71">
        <f t="shared" ref="CF187:CH195" si="376">CO187+BV187</f>
        <v>446413.61101318995</v>
      </c>
      <c r="CG187" s="71">
        <f t="shared" si="376"/>
        <v>443337.30550659494</v>
      </c>
      <c r="CH187" s="71">
        <f t="shared" si="376"/>
        <v>440261</v>
      </c>
      <c r="CI187" s="71"/>
      <c r="CJ187" s="71">
        <f t="shared" si="334"/>
        <v>461796</v>
      </c>
      <c r="CK187" s="71">
        <f t="shared" ref="CK187:CR187" si="377">IF(OR($C187=1,$B187=1),MAX(CA187,CJ187,$AR187),CA187)</f>
        <v>461796</v>
      </c>
      <c r="CL187" s="71">
        <f t="shared" si="377"/>
        <v>458718.64850000001</v>
      </c>
      <c r="CM187" s="71">
        <f t="shared" si="377"/>
        <v>455641.75849505002</v>
      </c>
      <c r="CN187" s="71">
        <f t="shared" si="377"/>
        <v>452565.60679604003</v>
      </c>
      <c r="CO187" s="71">
        <f t="shared" si="377"/>
        <v>449489.45509703003</v>
      </c>
      <c r="CP187" s="71">
        <f t="shared" si="377"/>
        <v>446413.61101318995</v>
      </c>
      <c r="CQ187" s="71">
        <f t="shared" si="377"/>
        <v>443337.30550659494</v>
      </c>
      <c r="CR187" s="71">
        <f t="shared" si="377"/>
        <v>440261</v>
      </c>
    </row>
    <row r="188" spans="1:96" x14ac:dyDescent="0.2">
      <c r="A188" s="6" t="s">
        <v>184</v>
      </c>
      <c r="B188" s="6"/>
      <c r="C188" s="75">
        <v>1</v>
      </c>
      <c r="D188" s="75">
        <v>1</v>
      </c>
      <c r="E188" s="37"/>
      <c r="F188" s="2">
        <v>9</v>
      </c>
      <c r="G188">
        <v>26</v>
      </c>
      <c r="H188" s="6">
        <v>162</v>
      </c>
      <c r="I188" s="2" t="s">
        <v>339</v>
      </c>
      <c r="J188" s="57"/>
      <c r="K188" s="58">
        <v>1101.3399999999999</v>
      </c>
      <c r="L188" s="73"/>
      <c r="M188" s="60">
        <v>641</v>
      </c>
      <c r="N188" s="61">
        <f t="shared" si="299"/>
        <v>192.3</v>
      </c>
      <c r="O188" s="61">
        <f t="shared" si="300"/>
        <v>660.8</v>
      </c>
      <c r="P188" s="61">
        <f t="shared" si="301"/>
        <v>0</v>
      </c>
      <c r="Q188" s="61">
        <f t="shared" si="302"/>
        <v>0</v>
      </c>
      <c r="R188" s="62">
        <f t="shared" si="303"/>
        <v>0.57999999999999996</v>
      </c>
      <c r="S188" s="62">
        <f t="shared" si="287"/>
        <v>0</v>
      </c>
      <c r="T188" s="61">
        <f t="shared" si="288"/>
        <v>0</v>
      </c>
      <c r="U188" s="61">
        <f t="shared" si="304"/>
        <v>0</v>
      </c>
      <c r="V188" s="60">
        <v>49</v>
      </c>
      <c r="W188" s="61">
        <f t="shared" si="305"/>
        <v>12.25</v>
      </c>
      <c r="X188" s="24">
        <f t="shared" si="306"/>
        <v>192.3</v>
      </c>
      <c r="Y188" s="11">
        <f t="shared" si="307"/>
        <v>1305.8899999999999</v>
      </c>
      <c r="Z188" s="58">
        <v>1451600801.6700001</v>
      </c>
      <c r="AA188" s="60">
        <v>10240</v>
      </c>
      <c r="AB188" s="24">
        <f t="shared" si="289"/>
        <v>141757.89000000001</v>
      </c>
      <c r="AC188" s="10">
        <f t="shared" si="290"/>
        <v>0.55263600000000002</v>
      </c>
      <c r="AD188" s="60">
        <v>73000</v>
      </c>
      <c r="AE188" s="10">
        <f t="shared" si="291"/>
        <v>0.52923500000000001</v>
      </c>
      <c r="AF188" s="10">
        <f t="shared" si="336"/>
        <v>0.45438400000000001</v>
      </c>
      <c r="AG188" s="63">
        <f t="shared" si="292"/>
        <v>0.45438400000000001</v>
      </c>
      <c r="AH188" s="64">
        <f t="shared" si="293"/>
        <v>0</v>
      </c>
      <c r="AI188" s="65">
        <f t="shared" si="308"/>
        <v>0.45438400000000001</v>
      </c>
      <c r="AJ188" s="60">
        <v>0</v>
      </c>
      <c r="AK188">
        <v>0</v>
      </c>
      <c r="AL188" s="23">
        <f t="shared" si="309"/>
        <v>0</v>
      </c>
      <c r="AM188" s="60">
        <v>437</v>
      </c>
      <c r="AN188">
        <v>6</v>
      </c>
      <c r="AO188" s="23">
        <f t="shared" si="310"/>
        <v>262200</v>
      </c>
      <c r="AP188" s="23">
        <f t="shared" si="294"/>
        <v>6838653</v>
      </c>
      <c r="AQ188" s="23">
        <f t="shared" si="311"/>
        <v>7100853</v>
      </c>
      <c r="AR188" s="66">
        <v>8024957</v>
      </c>
      <c r="AS188" s="66">
        <f t="shared" si="337"/>
        <v>8024957</v>
      </c>
      <c r="AT188" s="60">
        <v>8024957</v>
      </c>
      <c r="AU188" s="23">
        <f t="shared" si="338"/>
        <v>924104</v>
      </c>
      <c r="AV188" s="67" t="str">
        <f t="shared" si="341"/>
        <v>No</v>
      </c>
      <c r="AW188" s="66">
        <f t="shared" si="312"/>
        <v>0</v>
      </c>
      <c r="AX188" s="68">
        <f t="shared" si="313"/>
        <v>8024957</v>
      </c>
      <c r="AY188" s="69">
        <f t="shared" si="339"/>
        <v>8024957</v>
      </c>
      <c r="AZ188" s="70">
        <f t="shared" si="314"/>
        <v>0</v>
      </c>
      <c r="BA188" s="70"/>
      <c r="BB188" s="70">
        <f t="shared" si="315"/>
        <v>13665.518595529082</v>
      </c>
      <c r="BC188" s="23"/>
      <c r="BE188" s="71">
        <f t="shared" si="316"/>
        <v>-924104</v>
      </c>
      <c r="BF188" s="71">
        <f t="shared" si="317"/>
        <v>-924104</v>
      </c>
      <c r="BG188" s="71">
        <f t="shared" ref="BG188:BG195" si="378">$AQ188-CK188</f>
        <v>-924104</v>
      </c>
      <c r="BH188" s="71">
        <f t="shared" ref="BH188:BH195" si="379">$AQ188-CL188</f>
        <v>-924104</v>
      </c>
      <c r="BI188" s="71">
        <f t="shared" ref="BI188:BI195" si="380">$AQ188-CM188</f>
        <v>-924104</v>
      </c>
      <c r="BJ188" s="71">
        <f t="shared" ref="BJ188:BJ195" si="381">$AQ188-CN188</f>
        <v>-924104</v>
      </c>
      <c r="BK188" s="71">
        <f t="shared" si="374"/>
        <v>-924104</v>
      </c>
      <c r="BL188" s="71">
        <f t="shared" si="374"/>
        <v>-924104</v>
      </c>
      <c r="BM188" s="71">
        <f t="shared" si="374"/>
        <v>-924104</v>
      </c>
      <c r="BN188" s="71"/>
      <c r="BP188" s="71">
        <f t="shared" si="322"/>
        <v>0</v>
      </c>
      <c r="BQ188" s="71">
        <f t="shared" ref="BQ188:BQ195" si="382">BF188*BQ$16</f>
        <v>0</v>
      </c>
      <c r="BR188" s="71">
        <f t="shared" ref="BR188:BR195" si="383">BG188*BR$16</f>
        <v>-132054.46160000001</v>
      </c>
      <c r="BS188" s="71">
        <f t="shared" ref="BS188:BS195" si="384">BH188*BS$16</f>
        <v>-154048.13679999998</v>
      </c>
      <c r="BT188" s="71">
        <f t="shared" ref="BT188:BT195" si="385">BI188*BT$16</f>
        <v>-184820.80000000002</v>
      </c>
      <c r="BU188" s="71">
        <f t="shared" ref="BU188:BU195" si="386">BJ188*BU$16</f>
        <v>-231026</v>
      </c>
      <c r="BV188" s="71">
        <f t="shared" si="375"/>
        <v>-308003.86319999996</v>
      </c>
      <c r="BW188" s="71">
        <f t="shared" si="375"/>
        <v>-462052</v>
      </c>
      <c r="BX188" s="71">
        <f t="shared" si="375"/>
        <v>-924104</v>
      </c>
      <c r="BZ188" s="71">
        <f t="shared" si="328"/>
        <v>8024957</v>
      </c>
      <c r="CA188" s="71">
        <f t="shared" ref="CA188:CA195" si="387">CJ188+BQ188</f>
        <v>8024957</v>
      </c>
      <c r="CB188" s="71">
        <f t="shared" ref="CB188:CB195" si="388">CK188+BR188</f>
        <v>7892902.5384</v>
      </c>
      <c r="CC188" s="71">
        <f t="shared" ref="CC188:CC195" si="389">CL188+BS188</f>
        <v>7870908.8631999996</v>
      </c>
      <c r="CD188" s="71">
        <f t="shared" ref="CD188:CD195" si="390">CM188+BT188</f>
        <v>7840136.2000000002</v>
      </c>
      <c r="CE188" s="71">
        <f t="shared" ref="CE188:CE195" si="391">CN188+BU188</f>
        <v>7793931</v>
      </c>
      <c r="CF188" s="71">
        <f t="shared" si="376"/>
        <v>7716953.1368000004</v>
      </c>
      <c r="CG188" s="71">
        <f t="shared" si="376"/>
        <v>7562905</v>
      </c>
      <c r="CH188" s="71">
        <f t="shared" si="376"/>
        <v>7100853</v>
      </c>
      <c r="CI188" s="71"/>
      <c r="CJ188" s="71">
        <f t="shared" si="334"/>
        <v>8024957</v>
      </c>
      <c r="CK188" s="71">
        <f t="shared" ref="CK188:CR188" si="392">IF(OR($C188=1,$B188=1),MAX(CA188,CJ188,$AR188),CA188)</f>
        <v>8024957</v>
      </c>
      <c r="CL188" s="71">
        <f t="shared" si="392"/>
        <v>8024957</v>
      </c>
      <c r="CM188" s="71">
        <f t="shared" si="392"/>
        <v>8024957</v>
      </c>
      <c r="CN188" s="71">
        <f t="shared" si="392"/>
        <v>8024957</v>
      </c>
      <c r="CO188" s="71">
        <f t="shared" si="392"/>
        <v>8024957</v>
      </c>
      <c r="CP188" s="71">
        <f t="shared" si="392"/>
        <v>8024957</v>
      </c>
      <c r="CQ188" s="71">
        <f t="shared" si="392"/>
        <v>8024957</v>
      </c>
      <c r="CR188" s="71">
        <f t="shared" si="392"/>
        <v>8024957</v>
      </c>
    </row>
    <row r="189" spans="1:96" x14ac:dyDescent="0.2">
      <c r="A189" s="6" t="s">
        <v>189</v>
      </c>
      <c r="B189" s="6">
        <v>1</v>
      </c>
      <c r="C189" s="37">
        <v>1</v>
      </c>
      <c r="D189" s="37">
        <v>0</v>
      </c>
      <c r="E189" s="37">
        <v>1</v>
      </c>
      <c r="F189" s="2">
        <v>10</v>
      </c>
      <c r="G189">
        <v>6</v>
      </c>
      <c r="H189" s="6">
        <v>163</v>
      </c>
      <c r="I189" s="2" t="s">
        <v>340</v>
      </c>
      <c r="J189" s="57"/>
      <c r="K189" s="58">
        <v>3076.37</v>
      </c>
      <c r="L189" s="73"/>
      <c r="M189" s="60">
        <v>2285</v>
      </c>
      <c r="N189" s="61">
        <f t="shared" si="299"/>
        <v>685.5</v>
      </c>
      <c r="O189" s="61">
        <f t="shared" si="300"/>
        <v>1845.82</v>
      </c>
      <c r="P189" s="61">
        <f t="shared" si="301"/>
        <v>439.18000000000006</v>
      </c>
      <c r="Q189" s="61">
        <f t="shared" si="302"/>
        <v>65.88</v>
      </c>
      <c r="R189" s="62">
        <f t="shared" si="303"/>
        <v>0.74</v>
      </c>
      <c r="S189" s="62">
        <f t="shared" si="287"/>
        <v>0.14000000000000001</v>
      </c>
      <c r="T189" s="61">
        <f t="shared" si="288"/>
        <v>430.69</v>
      </c>
      <c r="U189" s="61">
        <f t="shared" si="304"/>
        <v>64.599999999999994</v>
      </c>
      <c r="V189" s="60">
        <v>1015</v>
      </c>
      <c r="W189" s="61">
        <f t="shared" si="305"/>
        <v>253.75</v>
      </c>
      <c r="X189" s="24">
        <f t="shared" si="306"/>
        <v>685.5</v>
      </c>
      <c r="Y189" s="11">
        <f t="shared" si="307"/>
        <v>4081.5</v>
      </c>
      <c r="Z189" s="58">
        <v>1916036209.6700001</v>
      </c>
      <c r="AA189" s="60">
        <v>24399</v>
      </c>
      <c r="AB189" s="24">
        <f t="shared" si="289"/>
        <v>78529.289999999994</v>
      </c>
      <c r="AC189" s="10">
        <f t="shared" si="290"/>
        <v>0.306143</v>
      </c>
      <c r="AD189" s="60">
        <v>54533</v>
      </c>
      <c r="AE189" s="10">
        <f t="shared" si="291"/>
        <v>0.39535300000000001</v>
      </c>
      <c r="AF189" s="10">
        <f t="shared" si="336"/>
        <v>0.66709399999999996</v>
      </c>
      <c r="AG189" s="63">
        <f t="shared" si="292"/>
        <v>0.66709399999999996</v>
      </c>
      <c r="AH189" s="64">
        <f t="shared" si="293"/>
        <v>0.05</v>
      </c>
      <c r="AI189" s="65">
        <f t="shared" si="308"/>
        <v>0.71709400000000001</v>
      </c>
      <c r="AJ189" s="60">
        <v>0</v>
      </c>
      <c r="AK189">
        <v>0</v>
      </c>
      <c r="AL189" s="23">
        <f t="shared" si="309"/>
        <v>0</v>
      </c>
      <c r="AM189" s="60">
        <v>0</v>
      </c>
      <c r="AN189">
        <v>0</v>
      </c>
      <c r="AO189" s="23">
        <f t="shared" si="310"/>
        <v>0</v>
      </c>
      <c r="AP189" s="23">
        <f t="shared" si="294"/>
        <v>33731591</v>
      </c>
      <c r="AQ189" s="23">
        <f t="shared" si="311"/>
        <v>33731591</v>
      </c>
      <c r="AR189" s="66">
        <v>26582071</v>
      </c>
      <c r="AS189" s="66">
        <f t="shared" si="337"/>
        <v>33829263</v>
      </c>
      <c r="AT189" s="60">
        <v>33829263</v>
      </c>
      <c r="AU189" s="23">
        <f t="shared" si="338"/>
        <v>97672</v>
      </c>
      <c r="AV189" s="67" t="str">
        <f t="shared" si="341"/>
        <v>No</v>
      </c>
      <c r="AW189" s="66">
        <f t="shared" si="312"/>
        <v>0</v>
      </c>
      <c r="AX189" s="68">
        <f t="shared" si="313"/>
        <v>33829263</v>
      </c>
      <c r="AY189" s="69">
        <f t="shared" si="339"/>
        <v>33829263</v>
      </c>
      <c r="AZ189" s="70">
        <f t="shared" si="314"/>
        <v>0</v>
      </c>
      <c r="BA189" s="70"/>
      <c r="BB189" s="70">
        <f t="shared" si="315"/>
        <v>15290.516907914198</v>
      </c>
      <c r="BC189" s="23"/>
      <c r="BE189" s="71">
        <f t="shared" si="316"/>
        <v>-97672</v>
      </c>
      <c r="BF189" s="71">
        <f t="shared" si="317"/>
        <v>-97672</v>
      </c>
      <c r="BG189" s="71">
        <f t="shared" si="378"/>
        <v>-97672</v>
      </c>
      <c r="BH189" s="71">
        <f t="shared" si="379"/>
        <v>-97672</v>
      </c>
      <c r="BI189" s="71">
        <f t="shared" si="380"/>
        <v>-97672</v>
      </c>
      <c r="BJ189" s="71">
        <f t="shared" si="381"/>
        <v>-97672</v>
      </c>
      <c r="BK189" s="71">
        <f t="shared" si="374"/>
        <v>-97672</v>
      </c>
      <c r="BL189" s="71">
        <f t="shared" si="374"/>
        <v>-97672</v>
      </c>
      <c r="BM189" s="71">
        <f t="shared" si="374"/>
        <v>-97672</v>
      </c>
      <c r="BN189" s="71"/>
      <c r="BP189" s="71">
        <f t="shared" si="322"/>
        <v>0</v>
      </c>
      <c r="BQ189" s="71">
        <f t="shared" si="382"/>
        <v>0</v>
      </c>
      <c r="BR189" s="71">
        <f t="shared" si="383"/>
        <v>-13957.328799999999</v>
      </c>
      <c r="BS189" s="71">
        <f t="shared" si="384"/>
        <v>-16281.922399999999</v>
      </c>
      <c r="BT189" s="71">
        <f t="shared" si="385"/>
        <v>-19534.400000000001</v>
      </c>
      <c r="BU189" s="71">
        <f t="shared" si="386"/>
        <v>-24418</v>
      </c>
      <c r="BV189" s="71">
        <f t="shared" si="375"/>
        <v>-32554.077599999997</v>
      </c>
      <c r="BW189" s="71">
        <f t="shared" si="375"/>
        <v>-48836</v>
      </c>
      <c r="BX189" s="71">
        <f t="shared" si="375"/>
        <v>-97672</v>
      </c>
      <c r="BZ189" s="71">
        <f t="shared" si="328"/>
        <v>33829263</v>
      </c>
      <c r="CA189" s="71">
        <f t="shared" si="387"/>
        <v>33829263</v>
      </c>
      <c r="CB189" s="71">
        <f t="shared" si="388"/>
        <v>33815305.6712</v>
      </c>
      <c r="CC189" s="71">
        <f t="shared" si="389"/>
        <v>33812981.077600002</v>
      </c>
      <c r="CD189" s="71">
        <f t="shared" si="390"/>
        <v>33809728.600000001</v>
      </c>
      <c r="CE189" s="71">
        <f t="shared" si="391"/>
        <v>33804845</v>
      </c>
      <c r="CF189" s="71">
        <f t="shared" si="376"/>
        <v>33796708.922399998</v>
      </c>
      <c r="CG189" s="71">
        <f t="shared" si="376"/>
        <v>33780427</v>
      </c>
      <c r="CH189" s="71">
        <f t="shared" si="376"/>
        <v>33731591</v>
      </c>
      <c r="CI189" s="71"/>
      <c r="CJ189" s="71">
        <f t="shared" si="334"/>
        <v>33829263</v>
      </c>
      <c r="CK189" s="71">
        <f t="shared" ref="CK189:CR189" si="393">IF(OR($C189=1,$B189=1),MAX(CA189,CJ189,$AR189),CA189)</f>
        <v>33829263</v>
      </c>
      <c r="CL189" s="71">
        <f t="shared" si="393"/>
        <v>33829263</v>
      </c>
      <c r="CM189" s="71">
        <f t="shared" si="393"/>
        <v>33829263</v>
      </c>
      <c r="CN189" s="71">
        <f t="shared" si="393"/>
        <v>33829263</v>
      </c>
      <c r="CO189" s="71">
        <f t="shared" si="393"/>
        <v>33829263</v>
      </c>
      <c r="CP189" s="71">
        <f t="shared" si="393"/>
        <v>33829263</v>
      </c>
      <c r="CQ189" s="71">
        <f t="shared" si="393"/>
        <v>33829263</v>
      </c>
      <c r="CR189" s="71">
        <f t="shared" si="393"/>
        <v>33829263</v>
      </c>
    </row>
    <row r="190" spans="1:96" x14ac:dyDescent="0.2">
      <c r="A190" s="6" t="s">
        <v>179</v>
      </c>
      <c r="B190" s="6"/>
      <c r="C190" s="37">
        <v>1</v>
      </c>
      <c r="D190" s="37">
        <v>1</v>
      </c>
      <c r="E190" s="37"/>
      <c r="F190" s="2">
        <v>6</v>
      </c>
      <c r="G190">
        <v>40</v>
      </c>
      <c r="H190" s="6">
        <v>164</v>
      </c>
      <c r="I190" s="2" t="s">
        <v>341</v>
      </c>
      <c r="J190" s="57"/>
      <c r="K190" s="58">
        <v>3771.24</v>
      </c>
      <c r="L190" s="73"/>
      <c r="M190" s="60">
        <v>1883</v>
      </c>
      <c r="N190" s="61">
        <f t="shared" si="299"/>
        <v>564.9</v>
      </c>
      <c r="O190" s="61">
        <f t="shared" si="300"/>
        <v>2262.7399999999998</v>
      </c>
      <c r="P190" s="61">
        <f t="shared" si="301"/>
        <v>0</v>
      </c>
      <c r="Q190" s="61">
        <f t="shared" si="302"/>
        <v>0</v>
      </c>
      <c r="R190" s="62">
        <f t="shared" si="303"/>
        <v>0.5</v>
      </c>
      <c r="S190" s="62">
        <f t="shared" si="287"/>
        <v>0</v>
      </c>
      <c r="T190" s="61">
        <f t="shared" si="288"/>
        <v>0</v>
      </c>
      <c r="U190" s="61">
        <f t="shared" si="304"/>
        <v>0</v>
      </c>
      <c r="V190" s="60">
        <v>136</v>
      </c>
      <c r="W190" s="61">
        <f t="shared" si="305"/>
        <v>34</v>
      </c>
      <c r="X190" s="24">
        <f t="shared" si="306"/>
        <v>564.9</v>
      </c>
      <c r="Y190" s="11">
        <f t="shared" si="307"/>
        <v>4370.1399999999994</v>
      </c>
      <c r="Z190" s="58">
        <v>6010428915</v>
      </c>
      <c r="AA190" s="60">
        <v>29453</v>
      </c>
      <c r="AB190" s="24">
        <f t="shared" si="289"/>
        <v>204068.48000000001</v>
      </c>
      <c r="AC190" s="10">
        <f t="shared" si="290"/>
        <v>0.79555100000000001</v>
      </c>
      <c r="AD190" s="60">
        <v>103521</v>
      </c>
      <c r="AE190" s="10">
        <f t="shared" si="291"/>
        <v>0.75050600000000001</v>
      </c>
      <c r="AF190" s="10">
        <f t="shared" si="336"/>
        <v>0.21796299999999999</v>
      </c>
      <c r="AG190" s="63">
        <f t="shared" si="292"/>
        <v>0.21796299999999999</v>
      </c>
      <c r="AH190" s="64">
        <f t="shared" si="293"/>
        <v>0</v>
      </c>
      <c r="AI190" s="65">
        <f t="shared" si="308"/>
        <v>0.21796299999999999</v>
      </c>
      <c r="AJ190" s="60">
        <v>0</v>
      </c>
      <c r="AK190">
        <v>0</v>
      </c>
      <c r="AL190" s="23">
        <f t="shared" si="309"/>
        <v>0</v>
      </c>
      <c r="AM190" s="60">
        <v>0</v>
      </c>
      <c r="AN190">
        <v>0</v>
      </c>
      <c r="AO190" s="23">
        <f t="shared" si="310"/>
        <v>0</v>
      </c>
      <c r="AP190" s="23">
        <f t="shared" si="294"/>
        <v>10977895</v>
      </c>
      <c r="AQ190" s="23">
        <f t="shared" si="311"/>
        <v>10977895</v>
      </c>
      <c r="AR190" s="66">
        <v>12130392</v>
      </c>
      <c r="AS190" s="66">
        <f t="shared" si="337"/>
        <v>12130392</v>
      </c>
      <c r="AT190" s="60">
        <v>12130392</v>
      </c>
      <c r="AU190" s="23">
        <f t="shared" si="338"/>
        <v>1152497</v>
      </c>
      <c r="AV190" s="67" t="str">
        <f t="shared" si="341"/>
        <v>No</v>
      </c>
      <c r="AW190" s="66">
        <f t="shared" si="312"/>
        <v>0</v>
      </c>
      <c r="AX190" s="68">
        <f t="shared" si="313"/>
        <v>12130392</v>
      </c>
      <c r="AY190" s="69">
        <f t="shared" si="339"/>
        <v>12130392</v>
      </c>
      <c r="AZ190" s="70">
        <f t="shared" si="314"/>
        <v>0</v>
      </c>
      <c r="BA190" s="70"/>
      <c r="BB190" s="70">
        <f t="shared" si="315"/>
        <v>13355.252781578472</v>
      </c>
      <c r="BC190" s="23"/>
      <c r="BE190" s="71">
        <f t="shared" si="316"/>
        <v>-1152497</v>
      </c>
      <c r="BF190" s="71">
        <f t="shared" si="317"/>
        <v>-1152497</v>
      </c>
      <c r="BG190" s="71">
        <f t="shared" si="378"/>
        <v>-1152497</v>
      </c>
      <c r="BH190" s="71">
        <f t="shared" si="379"/>
        <v>-1152497</v>
      </c>
      <c r="BI190" s="71">
        <f t="shared" si="380"/>
        <v>-1152497</v>
      </c>
      <c r="BJ190" s="71">
        <f t="shared" si="381"/>
        <v>-1152497</v>
      </c>
      <c r="BK190" s="71">
        <f t="shared" si="374"/>
        <v>-1152497</v>
      </c>
      <c r="BL190" s="71">
        <f t="shared" si="374"/>
        <v>-1152497</v>
      </c>
      <c r="BM190" s="71">
        <f t="shared" si="374"/>
        <v>-1152497</v>
      </c>
      <c r="BN190" s="71"/>
      <c r="BP190" s="71">
        <f t="shared" si="322"/>
        <v>0</v>
      </c>
      <c r="BQ190" s="71">
        <f t="shared" si="382"/>
        <v>0</v>
      </c>
      <c r="BR190" s="71">
        <f t="shared" si="383"/>
        <v>-164691.82130000001</v>
      </c>
      <c r="BS190" s="71">
        <f t="shared" si="384"/>
        <v>-192121.2499</v>
      </c>
      <c r="BT190" s="71">
        <f t="shared" si="385"/>
        <v>-230499.40000000002</v>
      </c>
      <c r="BU190" s="71">
        <f t="shared" si="386"/>
        <v>-288124.25</v>
      </c>
      <c r="BV190" s="71">
        <f t="shared" si="375"/>
        <v>-384127.2501</v>
      </c>
      <c r="BW190" s="71">
        <f t="shared" si="375"/>
        <v>-576248.5</v>
      </c>
      <c r="BX190" s="71">
        <f t="shared" si="375"/>
        <v>-1152497</v>
      </c>
      <c r="BZ190" s="71">
        <f t="shared" si="328"/>
        <v>12130392</v>
      </c>
      <c r="CA190" s="71">
        <f t="shared" si="387"/>
        <v>12130392</v>
      </c>
      <c r="CB190" s="71">
        <f t="shared" si="388"/>
        <v>11965700.1787</v>
      </c>
      <c r="CC190" s="71">
        <f t="shared" si="389"/>
        <v>11938270.7501</v>
      </c>
      <c r="CD190" s="71">
        <f t="shared" si="390"/>
        <v>11899892.6</v>
      </c>
      <c r="CE190" s="71">
        <f t="shared" si="391"/>
        <v>11842267.75</v>
      </c>
      <c r="CF190" s="71">
        <f t="shared" si="376"/>
        <v>11746264.7499</v>
      </c>
      <c r="CG190" s="71">
        <f t="shared" si="376"/>
        <v>11554143.5</v>
      </c>
      <c r="CH190" s="71">
        <f t="shared" si="376"/>
        <v>10977895</v>
      </c>
      <c r="CI190" s="71"/>
      <c r="CJ190" s="71">
        <f t="shared" si="334"/>
        <v>12130392</v>
      </c>
      <c r="CK190" s="71">
        <f t="shared" ref="CK190:CR190" si="394">IF(OR($C190=1,$B190=1),MAX(CA190,CJ190,$AR190),CA190)</f>
        <v>12130392</v>
      </c>
      <c r="CL190" s="71">
        <f t="shared" si="394"/>
        <v>12130392</v>
      </c>
      <c r="CM190" s="71">
        <f t="shared" si="394"/>
        <v>12130392</v>
      </c>
      <c r="CN190" s="71">
        <f t="shared" si="394"/>
        <v>12130392</v>
      </c>
      <c r="CO190" s="71">
        <f t="shared" si="394"/>
        <v>12130392</v>
      </c>
      <c r="CP190" s="71">
        <f t="shared" si="394"/>
        <v>12130392</v>
      </c>
      <c r="CQ190" s="71">
        <f t="shared" si="394"/>
        <v>12130392</v>
      </c>
      <c r="CR190" s="71">
        <f t="shared" si="394"/>
        <v>12130392</v>
      </c>
    </row>
    <row r="191" spans="1:96" x14ac:dyDescent="0.2">
      <c r="A191" s="6" t="s">
        <v>197</v>
      </c>
      <c r="B191" s="6"/>
      <c r="C191" s="37">
        <v>1</v>
      </c>
      <c r="D191" s="37">
        <v>1</v>
      </c>
      <c r="E191" s="37"/>
      <c r="F191" s="2">
        <v>7</v>
      </c>
      <c r="G191">
        <v>0</v>
      </c>
      <c r="H191" s="6">
        <v>165</v>
      </c>
      <c r="I191" s="2" t="s">
        <v>342</v>
      </c>
      <c r="J191" s="57"/>
      <c r="K191" s="58">
        <v>1507.68</v>
      </c>
      <c r="L191" s="59"/>
      <c r="M191" s="60">
        <v>705</v>
      </c>
      <c r="N191" s="61">
        <f t="shared" si="299"/>
        <v>211.5</v>
      </c>
      <c r="O191" s="61">
        <f t="shared" si="300"/>
        <v>904.61</v>
      </c>
      <c r="P191" s="61">
        <f t="shared" si="301"/>
        <v>0</v>
      </c>
      <c r="Q191" s="61">
        <f t="shared" si="302"/>
        <v>0</v>
      </c>
      <c r="R191" s="62">
        <f t="shared" si="303"/>
        <v>0.47</v>
      </c>
      <c r="S191" s="62">
        <f t="shared" si="287"/>
        <v>0</v>
      </c>
      <c r="T191" s="61">
        <f t="shared" si="288"/>
        <v>0</v>
      </c>
      <c r="U191" s="61">
        <f t="shared" si="304"/>
        <v>0</v>
      </c>
      <c r="V191" s="60">
        <v>107</v>
      </c>
      <c r="W191" s="61">
        <f t="shared" si="305"/>
        <v>26.75</v>
      </c>
      <c r="X191" s="24">
        <f t="shared" si="306"/>
        <v>211.5</v>
      </c>
      <c r="Y191" s="11">
        <f t="shared" si="307"/>
        <v>1745.93</v>
      </c>
      <c r="Z191" s="58">
        <v>2597748499</v>
      </c>
      <c r="AA191" s="60">
        <v>12537</v>
      </c>
      <c r="AB191" s="24">
        <f t="shared" si="289"/>
        <v>207206.55</v>
      </c>
      <c r="AC191" s="10">
        <f t="shared" si="290"/>
        <v>0.80778499999999998</v>
      </c>
      <c r="AD191" s="60">
        <v>85570</v>
      </c>
      <c r="AE191" s="10">
        <f t="shared" si="291"/>
        <v>0.62036500000000006</v>
      </c>
      <c r="AF191" s="10">
        <f t="shared" si="336"/>
        <v>0.248441</v>
      </c>
      <c r="AG191" s="63">
        <f t="shared" si="292"/>
        <v>0.248441</v>
      </c>
      <c r="AH191" s="64">
        <f t="shared" si="293"/>
        <v>0</v>
      </c>
      <c r="AI191" s="65">
        <f t="shared" si="308"/>
        <v>0.248441</v>
      </c>
      <c r="AJ191" s="60">
        <v>0</v>
      </c>
      <c r="AK191">
        <v>0</v>
      </c>
      <c r="AL191" s="23">
        <f t="shared" si="309"/>
        <v>0</v>
      </c>
      <c r="AM191" s="60">
        <v>0</v>
      </c>
      <c r="AN191">
        <v>0</v>
      </c>
      <c r="AO191" s="23">
        <f t="shared" si="310"/>
        <v>0</v>
      </c>
      <c r="AP191" s="23">
        <f t="shared" si="294"/>
        <v>4999091</v>
      </c>
      <c r="AQ191" s="23">
        <f t="shared" si="311"/>
        <v>4999091</v>
      </c>
      <c r="AR191" s="66">
        <v>5167806</v>
      </c>
      <c r="AS191" s="66">
        <f t="shared" si="337"/>
        <v>5225299</v>
      </c>
      <c r="AT191" s="60">
        <v>5225299</v>
      </c>
      <c r="AU191" s="23">
        <f t="shared" si="338"/>
        <v>226208</v>
      </c>
      <c r="AV191" s="67" t="str">
        <f t="shared" si="341"/>
        <v>No</v>
      </c>
      <c r="AW191" s="66">
        <f t="shared" si="312"/>
        <v>0</v>
      </c>
      <c r="AX191" s="68">
        <f t="shared" si="313"/>
        <v>5225299</v>
      </c>
      <c r="AY191" s="69">
        <f t="shared" si="339"/>
        <v>5225299</v>
      </c>
      <c r="AZ191" s="70">
        <f t="shared" si="314"/>
        <v>0</v>
      </c>
      <c r="BA191" s="70"/>
      <c r="BB191" s="70">
        <f t="shared" si="315"/>
        <v>13346.229471771197</v>
      </c>
      <c r="BC191" s="23"/>
      <c r="BE191" s="71">
        <f t="shared" si="316"/>
        <v>-226208</v>
      </c>
      <c r="BF191" s="71">
        <f t="shared" si="317"/>
        <v>-226208</v>
      </c>
      <c r="BG191" s="71">
        <f t="shared" si="378"/>
        <v>-226208</v>
      </c>
      <c r="BH191" s="71">
        <f t="shared" si="379"/>
        <v>-226208</v>
      </c>
      <c r="BI191" s="71">
        <f t="shared" si="380"/>
        <v>-226208</v>
      </c>
      <c r="BJ191" s="71">
        <f t="shared" si="381"/>
        <v>-226208</v>
      </c>
      <c r="BK191" s="71">
        <f t="shared" si="374"/>
        <v>-226208</v>
      </c>
      <c r="BL191" s="71">
        <f t="shared" si="374"/>
        <v>-226208</v>
      </c>
      <c r="BM191" s="71">
        <f t="shared" si="374"/>
        <v>-226208</v>
      </c>
      <c r="BN191" s="71"/>
      <c r="BP191" s="71">
        <f t="shared" si="322"/>
        <v>0</v>
      </c>
      <c r="BQ191" s="71">
        <f t="shared" si="382"/>
        <v>0</v>
      </c>
      <c r="BR191" s="71">
        <f t="shared" si="383"/>
        <v>-32325.123199999998</v>
      </c>
      <c r="BS191" s="71">
        <f t="shared" si="384"/>
        <v>-37708.873599999999</v>
      </c>
      <c r="BT191" s="71">
        <f t="shared" si="385"/>
        <v>-45241.600000000006</v>
      </c>
      <c r="BU191" s="71">
        <f t="shared" si="386"/>
        <v>-56552</v>
      </c>
      <c r="BV191" s="71">
        <f t="shared" si="375"/>
        <v>-75395.126399999994</v>
      </c>
      <c r="BW191" s="71">
        <f t="shared" si="375"/>
        <v>-113104</v>
      </c>
      <c r="BX191" s="71">
        <f t="shared" si="375"/>
        <v>-226208</v>
      </c>
      <c r="BZ191" s="71">
        <f t="shared" si="328"/>
        <v>5225299</v>
      </c>
      <c r="CA191" s="71">
        <f t="shared" si="387"/>
        <v>5225299</v>
      </c>
      <c r="CB191" s="71">
        <f t="shared" si="388"/>
        <v>5192973.8767999997</v>
      </c>
      <c r="CC191" s="71">
        <f t="shared" si="389"/>
        <v>5187590.1264000004</v>
      </c>
      <c r="CD191" s="71">
        <f t="shared" si="390"/>
        <v>5180057.4000000004</v>
      </c>
      <c r="CE191" s="71">
        <f t="shared" si="391"/>
        <v>5168747</v>
      </c>
      <c r="CF191" s="71">
        <f t="shared" si="376"/>
        <v>5149903.8735999996</v>
      </c>
      <c r="CG191" s="71">
        <f t="shared" si="376"/>
        <v>5112195</v>
      </c>
      <c r="CH191" s="71">
        <f t="shared" si="376"/>
        <v>4999091</v>
      </c>
      <c r="CI191" s="71"/>
      <c r="CJ191" s="71">
        <f t="shared" si="334"/>
        <v>5225299</v>
      </c>
      <c r="CK191" s="71">
        <f t="shared" ref="CK191:CR191" si="395">IF(OR($C191=1,$B191=1),MAX(CA191,CJ191,$AR191),CA191)</f>
        <v>5225299</v>
      </c>
      <c r="CL191" s="71">
        <f t="shared" si="395"/>
        <v>5225299</v>
      </c>
      <c r="CM191" s="71">
        <f t="shared" si="395"/>
        <v>5225299</v>
      </c>
      <c r="CN191" s="71">
        <f t="shared" si="395"/>
        <v>5225299</v>
      </c>
      <c r="CO191" s="71">
        <f t="shared" si="395"/>
        <v>5225299</v>
      </c>
      <c r="CP191" s="71">
        <f t="shared" si="395"/>
        <v>5225299</v>
      </c>
      <c r="CQ191" s="71">
        <f t="shared" si="395"/>
        <v>5225299</v>
      </c>
      <c r="CR191" s="71">
        <f t="shared" si="395"/>
        <v>5225299</v>
      </c>
    </row>
    <row r="192" spans="1:96" ht="15.75" customHeight="1" x14ac:dyDescent="0.2">
      <c r="A192" s="6" t="s">
        <v>197</v>
      </c>
      <c r="B192" s="6"/>
      <c r="C192" s="37"/>
      <c r="D192" s="37"/>
      <c r="E192" s="37"/>
      <c r="F192" s="2">
        <v>7</v>
      </c>
      <c r="G192">
        <v>0</v>
      </c>
      <c r="H192" s="6">
        <v>166</v>
      </c>
      <c r="I192" s="2" t="s">
        <v>343</v>
      </c>
      <c r="J192" s="57"/>
      <c r="K192" s="58">
        <v>2243.1799999999998</v>
      </c>
      <c r="L192" s="59"/>
      <c r="M192" s="60">
        <v>777</v>
      </c>
      <c r="N192" s="61">
        <f t="shared" si="299"/>
        <v>233.1</v>
      </c>
      <c r="O192" s="61">
        <f t="shared" si="300"/>
        <v>1345.91</v>
      </c>
      <c r="P192" s="61">
        <f t="shared" si="301"/>
        <v>0</v>
      </c>
      <c r="Q192" s="61">
        <f t="shared" si="302"/>
        <v>0</v>
      </c>
      <c r="R192" s="62">
        <f t="shared" si="303"/>
        <v>0.35</v>
      </c>
      <c r="S192" s="62">
        <f t="shared" si="287"/>
        <v>0</v>
      </c>
      <c r="T192" s="61">
        <f t="shared" si="288"/>
        <v>0</v>
      </c>
      <c r="U192" s="61">
        <f t="shared" si="304"/>
        <v>0</v>
      </c>
      <c r="V192" s="60">
        <v>117</v>
      </c>
      <c r="W192" s="61">
        <f t="shared" si="305"/>
        <v>29.25</v>
      </c>
      <c r="X192" s="24">
        <f t="shared" si="306"/>
        <v>233.1</v>
      </c>
      <c r="Y192" s="11">
        <f t="shared" si="307"/>
        <v>2505.5299999999997</v>
      </c>
      <c r="Z192" s="58">
        <v>2255847010</v>
      </c>
      <c r="AA192" s="60">
        <v>16190</v>
      </c>
      <c r="AB192" s="24">
        <f t="shared" si="289"/>
        <v>139335.82999999999</v>
      </c>
      <c r="AC192" s="10">
        <f t="shared" si="290"/>
        <v>0.54319399999999995</v>
      </c>
      <c r="AD192" s="60">
        <v>113433</v>
      </c>
      <c r="AE192" s="10">
        <f t="shared" si="291"/>
        <v>0.82236600000000004</v>
      </c>
      <c r="AF192" s="10">
        <f t="shared" si="336"/>
        <v>0.373054</v>
      </c>
      <c r="AG192" s="63">
        <f t="shared" si="292"/>
        <v>0.373054</v>
      </c>
      <c r="AH192" s="64">
        <f t="shared" si="293"/>
        <v>0</v>
      </c>
      <c r="AI192" s="65">
        <f t="shared" si="308"/>
        <v>0.373054</v>
      </c>
      <c r="AJ192" s="60">
        <v>0</v>
      </c>
      <c r="AK192">
        <v>0</v>
      </c>
      <c r="AL192" s="23">
        <f t="shared" si="309"/>
        <v>0</v>
      </c>
      <c r="AM192" s="60">
        <v>0</v>
      </c>
      <c r="AN192">
        <v>0</v>
      </c>
      <c r="AO192" s="23">
        <f t="shared" si="310"/>
        <v>0</v>
      </c>
      <c r="AP192" s="23">
        <f t="shared" si="294"/>
        <v>10772394</v>
      </c>
      <c r="AQ192" s="23">
        <f t="shared" si="311"/>
        <v>10772394</v>
      </c>
      <c r="AR192" s="66">
        <v>13423576</v>
      </c>
      <c r="AS192" s="66">
        <f t="shared" si="337"/>
        <v>10772394</v>
      </c>
      <c r="AT192" s="60">
        <v>12387171</v>
      </c>
      <c r="AU192" s="23">
        <f t="shared" si="338"/>
        <v>1614777</v>
      </c>
      <c r="AV192" s="67" t="str">
        <f t="shared" si="341"/>
        <v>No</v>
      </c>
      <c r="AW192" s="66">
        <f t="shared" si="312"/>
        <v>0</v>
      </c>
      <c r="AX192" s="68">
        <f t="shared" si="313"/>
        <v>12387171</v>
      </c>
      <c r="AY192" s="69">
        <f t="shared" si="339"/>
        <v>12387171</v>
      </c>
      <c r="AZ192" s="70">
        <f t="shared" si="314"/>
        <v>0</v>
      </c>
      <c r="BA192" s="70"/>
      <c r="BB192" s="70">
        <f t="shared" si="315"/>
        <v>12872.90063659626</v>
      </c>
      <c r="BC192" s="23"/>
      <c r="BE192" s="71">
        <f t="shared" si="316"/>
        <v>-1614777</v>
      </c>
      <c r="BF192" s="71">
        <f t="shared" si="317"/>
        <v>-1614777</v>
      </c>
      <c r="BG192" s="71">
        <f t="shared" si="378"/>
        <v>-1614777</v>
      </c>
      <c r="BH192" s="71">
        <f t="shared" si="379"/>
        <v>-1384025.3666999992</v>
      </c>
      <c r="BI192" s="71">
        <f t="shared" si="380"/>
        <v>-1153308.3380711097</v>
      </c>
      <c r="BJ192" s="71">
        <f t="shared" si="381"/>
        <v>-922646.67045688815</v>
      </c>
      <c r="BK192" s="71">
        <f t="shared" si="374"/>
        <v>-691985.00284266658</v>
      </c>
      <c r="BL192" s="71">
        <f t="shared" si="374"/>
        <v>-461346.40139520541</v>
      </c>
      <c r="BM192" s="71">
        <f t="shared" si="374"/>
        <v>-230673.2006976027</v>
      </c>
      <c r="BN192" s="71"/>
      <c r="BP192" s="71">
        <f t="shared" si="322"/>
        <v>0</v>
      </c>
      <c r="BQ192" s="71">
        <f t="shared" si="382"/>
        <v>0</v>
      </c>
      <c r="BR192" s="71">
        <f t="shared" si="383"/>
        <v>-230751.63329999999</v>
      </c>
      <c r="BS192" s="71">
        <f t="shared" si="384"/>
        <v>-230717.02862888985</v>
      </c>
      <c r="BT192" s="71">
        <f t="shared" si="385"/>
        <v>-230661.66761422195</v>
      </c>
      <c r="BU192" s="71">
        <f t="shared" si="386"/>
        <v>-230661.66761422204</v>
      </c>
      <c r="BV192" s="71">
        <f t="shared" si="375"/>
        <v>-230638.60144746077</v>
      </c>
      <c r="BW192" s="71">
        <f t="shared" si="375"/>
        <v>-230673.2006976027</v>
      </c>
      <c r="BX192" s="71">
        <f t="shared" si="375"/>
        <v>-230673.2006976027</v>
      </c>
      <c r="BZ192" s="71">
        <f t="shared" si="328"/>
        <v>12387171</v>
      </c>
      <c r="CA192" s="71">
        <f t="shared" si="387"/>
        <v>12387171</v>
      </c>
      <c r="CB192" s="71">
        <f t="shared" si="388"/>
        <v>12156419.366699999</v>
      </c>
      <c r="CC192" s="71">
        <f t="shared" si="389"/>
        <v>11925702.33807111</v>
      </c>
      <c r="CD192" s="71">
        <f t="shared" si="390"/>
        <v>11695040.670456888</v>
      </c>
      <c r="CE192" s="71">
        <f t="shared" si="391"/>
        <v>11464379.002842667</v>
      </c>
      <c r="CF192" s="71">
        <f t="shared" si="376"/>
        <v>11233740.401395205</v>
      </c>
      <c r="CG192" s="71">
        <f t="shared" si="376"/>
        <v>11003067.200697603</v>
      </c>
      <c r="CH192" s="71">
        <f t="shared" si="376"/>
        <v>10772394</v>
      </c>
      <c r="CI192" s="71"/>
      <c r="CJ192" s="71">
        <f t="shared" si="334"/>
        <v>12387171</v>
      </c>
      <c r="CK192" s="71">
        <f t="shared" ref="CK192:CR192" si="396">IF(OR($C192=1,$B192=1),MAX(CA192,CJ192,$AR192),CA192)</f>
        <v>12387171</v>
      </c>
      <c r="CL192" s="71">
        <f t="shared" si="396"/>
        <v>12156419.366699999</v>
      </c>
      <c r="CM192" s="71">
        <f t="shared" si="396"/>
        <v>11925702.33807111</v>
      </c>
      <c r="CN192" s="71">
        <f t="shared" si="396"/>
        <v>11695040.670456888</v>
      </c>
      <c r="CO192" s="71">
        <f t="shared" si="396"/>
        <v>11464379.002842667</v>
      </c>
      <c r="CP192" s="71">
        <f t="shared" si="396"/>
        <v>11233740.401395205</v>
      </c>
      <c r="CQ192" s="71">
        <f t="shared" si="396"/>
        <v>11003067.200697603</v>
      </c>
      <c r="CR192" s="71">
        <f t="shared" si="396"/>
        <v>10772394</v>
      </c>
    </row>
    <row r="193" spans="1:96" x14ac:dyDescent="0.2">
      <c r="A193" s="6" t="s">
        <v>175</v>
      </c>
      <c r="B193" s="6"/>
      <c r="C193" s="37"/>
      <c r="D193" s="37"/>
      <c r="E193" s="37"/>
      <c r="F193" s="2">
        <v>2</v>
      </c>
      <c r="G193">
        <v>0</v>
      </c>
      <c r="H193" s="6">
        <v>167</v>
      </c>
      <c r="I193" s="2" t="s">
        <v>344</v>
      </c>
      <c r="J193" s="57"/>
      <c r="K193" s="58">
        <v>1636.3</v>
      </c>
      <c r="L193" s="59"/>
      <c r="M193" s="60">
        <v>228</v>
      </c>
      <c r="N193" s="61">
        <f t="shared" si="299"/>
        <v>68.400000000000006</v>
      </c>
      <c r="O193" s="61">
        <f t="shared" si="300"/>
        <v>981.78</v>
      </c>
      <c r="P193" s="61">
        <f t="shared" si="301"/>
        <v>0</v>
      </c>
      <c r="Q193" s="61">
        <f t="shared" si="302"/>
        <v>0</v>
      </c>
      <c r="R193" s="62">
        <f t="shared" si="303"/>
        <v>0.14000000000000001</v>
      </c>
      <c r="S193" s="62">
        <f t="shared" si="287"/>
        <v>0</v>
      </c>
      <c r="T193" s="61">
        <f t="shared" si="288"/>
        <v>0</v>
      </c>
      <c r="U193" s="61">
        <f t="shared" si="304"/>
        <v>0</v>
      </c>
      <c r="V193" s="60">
        <v>69</v>
      </c>
      <c r="W193" s="61">
        <f t="shared" si="305"/>
        <v>17.25</v>
      </c>
      <c r="X193" s="24">
        <f t="shared" si="306"/>
        <v>68.400000000000006</v>
      </c>
      <c r="Y193" s="11">
        <f t="shared" si="307"/>
        <v>1721.95</v>
      </c>
      <c r="Z193" s="58">
        <v>2184322147.3299999</v>
      </c>
      <c r="AA193" s="60">
        <v>9051</v>
      </c>
      <c r="AB193" s="24">
        <f t="shared" si="289"/>
        <v>241334.9</v>
      </c>
      <c r="AC193" s="10">
        <f t="shared" si="290"/>
        <v>0.940832</v>
      </c>
      <c r="AD193" s="60">
        <v>190536</v>
      </c>
      <c r="AE193" s="10">
        <f t="shared" si="291"/>
        <v>1.3813470000000001</v>
      </c>
      <c r="AF193" s="10">
        <f t="shared" si="336"/>
        <v>-7.2986999999999996E-2</v>
      </c>
      <c r="AG193" s="63">
        <f t="shared" si="292"/>
        <v>0.01</v>
      </c>
      <c r="AH193" s="64">
        <f t="shared" si="293"/>
        <v>0</v>
      </c>
      <c r="AI193" s="65">
        <f t="shared" si="308"/>
        <v>0.01</v>
      </c>
      <c r="AJ193" s="60">
        <v>758</v>
      </c>
      <c r="AK193">
        <v>6</v>
      </c>
      <c r="AL193" s="23">
        <f t="shared" si="309"/>
        <v>454800</v>
      </c>
      <c r="AM193" s="60">
        <v>0</v>
      </c>
      <c r="AN193">
        <v>0</v>
      </c>
      <c r="AO193" s="23">
        <f t="shared" si="310"/>
        <v>0</v>
      </c>
      <c r="AP193" s="23">
        <f t="shared" si="294"/>
        <v>198455</v>
      </c>
      <c r="AQ193" s="23">
        <f t="shared" si="311"/>
        <v>653255</v>
      </c>
      <c r="AR193" s="66">
        <v>656185</v>
      </c>
      <c r="AS193" s="66">
        <f t="shared" si="337"/>
        <v>653255</v>
      </c>
      <c r="AT193" s="60">
        <v>577842</v>
      </c>
      <c r="AU193" s="23">
        <f t="shared" si="338"/>
        <v>75413</v>
      </c>
      <c r="AV193" s="67" t="str">
        <f t="shared" si="341"/>
        <v>Yes</v>
      </c>
      <c r="AW193" s="66">
        <f t="shared" si="312"/>
        <v>75413</v>
      </c>
      <c r="AX193" s="68">
        <f t="shared" si="313"/>
        <v>653255</v>
      </c>
      <c r="AY193" s="69">
        <f t="shared" si="339"/>
        <v>653255</v>
      </c>
      <c r="AZ193" s="70">
        <f t="shared" si="314"/>
        <v>75413</v>
      </c>
      <c r="BA193" s="70"/>
      <c r="BB193" s="70">
        <f t="shared" si="315"/>
        <v>12128.261168489886</v>
      </c>
      <c r="BC193" s="23"/>
      <c r="BE193" s="71">
        <f t="shared" si="316"/>
        <v>75413</v>
      </c>
      <c r="BF193" s="71">
        <f t="shared" si="317"/>
        <v>0</v>
      </c>
      <c r="BG193" s="71">
        <f t="shared" si="378"/>
        <v>0</v>
      </c>
      <c r="BH193" s="71">
        <f t="shared" si="379"/>
        <v>0</v>
      </c>
      <c r="BI193" s="71">
        <f t="shared" si="380"/>
        <v>0</v>
      </c>
      <c r="BJ193" s="71">
        <f t="shared" si="381"/>
        <v>0</v>
      </c>
      <c r="BK193" s="71">
        <f t="shared" si="374"/>
        <v>0</v>
      </c>
      <c r="BL193" s="71">
        <f t="shared" si="374"/>
        <v>0</v>
      </c>
      <c r="BM193" s="71">
        <f t="shared" si="374"/>
        <v>0</v>
      </c>
      <c r="BN193" s="71"/>
      <c r="BP193" s="71">
        <f t="shared" si="322"/>
        <v>75413</v>
      </c>
      <c r="BQ193" s="71">
        <f t="shared" si="382"/>
        <v>0</v>
      </c>
      <c r="BR193" s="71">
        <f t="shared" si="383"/>
        <v>0</v>
      </c>
      <c r="BS193" s="71">
        <f t="shared" si="384"/>
        <v>0</v>
      </c>
      <c r="BT193" s="71">
        <f t="shared" si="385"/>
        <v>0</v>
      </c>
      <c r="BU193" s="71">
        <f t="shared" si="386"/>
        <v>0</v>
      </c>
      <c r="BV193" s="71">
        <f t="shared" si="375"/>
        <v>0</v>
      </c>
      <c r="BW193" s="71">
        <f t="shared" si="375"/>
        <v>0</v>
      </c>
      <c r="BX193" s="71">
        <f t="shared" si="375"/>
        <v>0</v>
      </c>
      <c r="BZ193" s="71">
        <f t="shared" si="328"/>
        <v>653255</v>
      </c>
      <c r="CA193" s="71">
        <f t="shared" si="387"/>
        <v>653255</v>
      </c>
      <c r="CB193" s="71">
        <f t="shared" si="388"/>
        <v>653255</v>
      </c>
      <c r="CC193" s="71">
        <f t="shared" si="389"/>
        <v>653255</v>
      </c>
      <c r="CD193" s="71">
        <f t="shared" si="390"/>
        <v>653255</v>
      </c>
      <c r="CE193" s="71">
        <f t="shared" si="391"/>
        <v>653255</v>
      </c>
      <c r="CF193" s="71">
        <f t="shared" si="376"/>
        <v>653255</v>
      </c>
      <c r="CG193" s="71">
        <f t="shared" si="376"/>
        <v>653255</v>
      </c>
      <c r="CH193" s="71">
        <f t="shared" si="376"/>
        <v>653255</v>
      </c>
      <c r="CI193" s="71"/>
      <c r="CJ193" s="71">
        <f t="shared" si="334"/>
        <v>653255</v>
      </c>
      <c r="CK193" s="71">
        <f t="shared" ref="CK193:CR193" si="397">IF(OR($C193=1,$B193=1),MAX(CA193,CJ193,$AR193),CA193)</f>
        <v>653255</v>
      </c>
      <c r="CL193" s="71">
        <f t="shared" si="397"/>
        <v>653255</v>
      </c>
      <c r="CM193" s="71">
        <f t="shared" si="397"/>
        <v>653255</v>
      </c>
      <c r="CN193" s="71">
        <f t="shared" si="397"/>
        <v>653255</v>
      </c>
      <c r="CO193" s="71">
        <f t="shared" si="397"/>
        <v>653255</v>
      </c>
      <c r="CP193" s="71">
        <f t="shared" si="397"/>
        <v>653255</v>
      </c>
      <c r="CQ193" s="71">
        <f t="shared" si="397"/>
        <v>653255</v>
      </c>
      <c r="CR193" s="71">
        <f t="shared" si="397"/>
        <v>653255</v>
      </c>
    </row>
    <row r="194" spans="1:96" x14ac:dyDescent="0.2">
      <c r="A194" s="6" t="s">
        <v>169</v>
      </c>
      <c r="B194" s="6"/>
      <c r="C194" s="37"/>
      <c r="D194" s="37"/>
      <c r="E194" s="37"/>
      <c r="F194" s="2">
        <v>4</v>
      </c>
      <c r="G194">
        <v>0</v>
      </c>
      <c r="H194" s="6">
        <v>168</v>
      </c>
      <c r="I194" s="2" t="s">
        <v>345</v>
      </c>
      <c r="J194" s="57"/>
      <c r="K194" s="58">
        <v>940</v>
      </c>
      <c r="L194" s="59"/>
      <c r="M194" s="60">
        <v>189</v>
      </c>
      <c r="N194" s="61">
        <f t="shared" si="299"/>
        <v>56.7</v>
      </c>
      <c r="O194" s="61">
        <f t="shared" si="300"/>
        <v>564</v>
      </c>
      <c r="P194" s="61">
        <f t="shared" si="301"/>
        <v>0</v>
      </c>
      <c r="Q194" s="61">
        <f t="shared" si="302"/>
        <v>0</v>
      </c>
      <c r="R194" s="62">
        <f t="shared" si="303"/>
        <v>0.2</v>
      </c>
      <c r="S194" s="62">
        <f t="shared" si="287"/>
        <v>0</v>
      </c>
      <c r="T194" s="61">
        <f t="shared" si="288"/>
        <v>0</v>
      </c>
      <c r="U194" s="61">
        <f t="shared" si="304"/>
        <v>0</v>
      </c>
      <c r="V194" s="60">
        <v>9</v>
      </c>
      <c r="W194" s="61">
        <f t="shared" si="305"/>
        <v>2.25</v>
      </c>
      <c r="X194" s="24">
        <f t="shared" si="306"/>
        <v>56.7</v>
      </c>
      <c r="Y194" s="11">
        <f t="shared" si="307"/>
        <v>998.95</v>
      </c>
      <c r="Z194" s="58">
        <v>2126290054</v>
      </c>
      <c r="AA194" s="60">
        <v>9802</v>
      </c>
      <c r="AB194" s="24">
        <f t="shared" si="289"/>
        <v>216924.1</v>
      </c>
      <c r="AC194" s="10">
        <f t="shared" si="290"/>
        <v>0.84566799999999998</v>
      </c>
      <c r="AD194" s="60">
        <v>120577</v>
      </c>
      <c r="AE194" s="10">
        <f t="shared" si="291"/>
        <v>0.87415900000000002</v>
      </c>
      <c r="AF194" s="10">
        <f t="shared" si="336"/>
        <v>0.145785</v>
      </c>
      <c r="AG194" s="63">
        <f t="shared" si="292"/>
        <v>0.145785</v>
      </c>
      <c r="AH194" s="64">
        <f t="shared" si="293"/>
        <v>0</v>
      </c>
      <c r="AI194" s="65">
        <f t="shared" si="308"/>
        <v>0.145785</v>
      </c>
      <c r="AJ194" s="60">
        <v>941</v>
      </c>
      <c r="AK194">
        <v>13</v>
      </c>
      <c r="AL194" s="23">
        <f t="shared" si="309"/>
        <v>1223300</v>
      </c>
      <c r="AM194" s="60">
        <v>0</v>
      </c>
      <c r="AN194">
        <v>0</v>
      </c>
      <c r="AO194" s="23">
        <f t="shared" si="310"/>
        <v>0</v>
      </c>
      <c r="AP194" s="23">
        <f t="shared" si="294"/>
        <v>1678408</v>
      </c>
      <c r="AQ194" s="23">
        <f t="shared" si="311"/>
        <v>2901708</v>
      </c>
      <c r="AR194" s="66">
        <v>1276811</v>
      </c>
      <c r="AS194" s="66">
        <f t="shared" si="337"/>
        <v>2901708</v>
      </c>
      <c r="AT194" s="60">
        <v>2936816</v>
      </c>
      <c r="AU194" s="23">
        <f t="shared" si="338"/>
        <v>35108</v>
      </c>
      <c r="AV194" s="67" t="str">
        <f t="shared" si="341"/>
        <v>No</v>
      </c>
      <c r="AW194" s="66">
        <f t="shared" si="312"/>
        <v>0</v>
      </c>
      <c r="AX194" s="68">
        <f t="shared" si="313"/>
        <v>2936816</v>
      </c>
      <c r="AY194" s="69">
        <f t="shared" si="339"/>
        <v>2936816</v>
      </c>
      <c r="AZ194" s="70">
        <f t="shared" si="314"/>
        <v>0</v>
      </c>
      <c r="BA194" s="70"/>
      <c r="BB194" s="70">
        <f t="shared" si="315"/>
        <v>12247.764627659575</v>
      </c>
      <c r="BC194" s="23"/>
      <c r="BE194" s="71">
        <f t="shared" si="316"/>
        <v>-35108</v>
      </c>
      <c r="BF194" s="71">
        <f t="shared" si="317"/>
        <v>-35108</v>
      </c>
      <c r="BG194" s="71">
        <f t="shared" si="378"/>
        <v>-35108</v>
      </c>
      <c r="BH194" s="71">
        <f t="shared" si="379"/>
        <v>-30091.066800000146</v>
      </c>
      <c r="BI194" s="71">
        <f t="shared" si="380"/>
        <v>-25074.885964440182</v>
      </c>
      <c r="BJ194" s="71">
        <f t="shared" si="381"/>
        <v>-20059.908771552145</v>
      </c>
      <c r="BK194" s="71">
        <f t="shared" si="374"/>
        <v>-15044.931578664109</v>
      </c>
      <c r="BL194" s="71">
        <f t="shared" si="374"/>
        <v>-10030.45588349551</v>
      </c>
      <c r="BM194" s="71">
        <f t="shared" si="374"/>
        <v>-5015.2279417477548</v>
      </c>
      <c r="BN194" s="71"/>
      <c r="BP194" s="71">
        <f t="shared" si="322"/>
        <v>0</v>
      </c>
      <c r="BQ194" s="71">
        <f t="shared" si="382"/>
        <v>0</v>
      </c>
      <c r="BR194" s="71">
        <f t="shared" si="383"/>
        <v>-5016.9332000000004</v>
      </c>
      <c r="BS194" s="71">
        <f t="shared" si="384"/>
        <v>-5016.1808355600242</v>
      </c>
      <c r="BT194" s="71">
        <f t="shared" si="385"/>
        <v>-5014.9771928880364</v>
      </c>
      <c r="BU194" s="71">
        <f t="shared" si="386"/>
        <v>-5014.9771928880364</v>
      </c>
      <c r="BV194" s="71">
        <f t="shared" si="375"/>
        <v>-5014.4756951687477</v>
      </c>
      <c r="BW194" s="71">
        <f t="shared" si="375"/>
        <v>-5015.2279417477548</v>
      </c>
      <c r="BX194" s="71">
        <f t="shared" si="375"/>
        <v>-5015.2279417477548</v>
      </c>
      <c r="BZ194" s="71">
        <f t="shared" si="328"/>
        <v>2936816</v>
      </c>
      <c r="CA194" s="71">
        <f t="shared" si="387"/>
        <v>2936816</v>
      </c>
      <c r="CB194" s="71">
        <f t="shared" si="388"/>
        <v>2931799.0668000001</v>
      </c>
      <c r="CC194" s="71">
        <f t="shared" si="389"/>
        <v>2926782.8859644402</v>
      </c>
      <c r="CD194" s="71">
        <f t="shared" si="390"/>
        <v>2921767.9087715521</v>
      </c>
      <c r="CE194" s="71">
        <f t="shared" si="391"/>
        <v>2916752.9315786641</v>
      </c>
      <c r="CF194" s="71">
        <f t="shared" si="376"/>
        <v>2911738.4558834955</v>
      </c>
      <c r="CG194" s="71">
        <f t="shared" si="376"/>
        <v>2906723.2279417478</v>
      </c>
      <c r="CH194" s="71">
        <f t="shared" si="376"/>
        <v>2901708</v>
      </c>
      <c r="CI194" s="71"/>
      <c r="CJ194" s="71">
        <f t="shared" si="334"/>
        <v>2936816</v>
      </c>
      <c r="CK194" s="71">
        <f t="shared" ref="CK194:CR194" si="398">IF(OR($C194=1,$B194=1),MAX(CA194,CJ194,$AR194),CA194)</f>
        <v>2936816</v>
      </c>
      <c r="CL194" s="71">
        <f t="shared" si="398"/>
        <v>2931799.0668000001</v>
      </c>
      <c r="CM194" s="71">
        <f t="shared" si="398"/>
        <v>2926782.8859644402</v>
      </c>
      <c r="CN194" s="71">
        <f t="shared" si="398"/>
        <v>2921767.9087715521</v>
      </c>
      <c r="CO194" s="71">
        <f t="shared" si="398"/>
        <v>2916752.9315786641</v>
      </c>
      <c r="CP194" s="71">
        <f t="shared" si="398"/>
        <v>2911738.4558834955</v>
      </c>
      <c r="CQ194" s="71">
        <f t="shared" si="398"/>
        <v>2906723.2279417478</v>
      </c>
      <c r="CR194" s="71">
        <f t="shared" si="398"/>
        <v>2901708</v>
      </c>
    </row>
    <row r="195" spans="1:96" x14ac:dyDescent="0.2">
      <c r="A195" s="6" t="s">
        <v>173</v>
      </c>
      <c r="B195" s="6"/>
      <c r="C195" s="37"/>
      <c r="D195" s="37"/>
      <c r="E195" s="37"/>
      <c r="F195" s="2">
        <v>7</v>
      </c>
      <c r="G195">
        <v>0</v>
      </c>
      <c r="H195" s="6">
        <v>169</v>
      </c>
      <c r="I195" s="2" t="s">
        <v>346</v>
      </c>
      <c r="J195" s="57"/>
      <c r="K195" s="58">
        <v>1126.82</v>
      </c>
      <c r="L195" s="59"/>
      <c r="M195" s="60">
        <v>206</v>
      </c>
      <c r="N195" s="61">
        <f t="shared" si="299"/>
        <v>61.8</v>
      </c>
      <c r="O195" s="61">
        <f t="shared" si="300"/>
        <v>676.09</v>
      </c>
      <c r="P195" s="61">
        <f t="shared" si="301"/>
        <v>0</v>
      </c>
      <c r="Q195" s="61">
        <f t="shared" si="302"/>
        <v>0</v>
      </c>
      <c r="R195" s="62">
        <f t="shared" si="303"/>
        <v>0.18</v>
      </c>
      <c r="S195" s="62">
        <f t="shared" si="287"/>
        <v>0</v>
      </c>
      <c r="T195" s="61">
        <f t="shared" si="288"/>
        <v>0</v>
      </c>
      <c r="U195" s="61">
        <f t="shared" si="304"/>
        <v>0</v>
      </c>
      <c r="V195" s="60">
        <v>11</v>
      </c>
      <c r="W195" s="61">
        <f t="shared" si="305"/>
        <v>2.75</v>
      </c>
      <c r="X195" s="24">
        <f t="shared" si="306"/>
        <v>61.8</v>
      </c>
      <c r="Y195" s="11">
        <f t="shared" si="307"/>
        <v>1191.3699999999999</v>
      </c>
      <c r="Z195" s="58">
        <v>1500496986.6700001</v>
      </c>
      <c r="AA195" s="60">
        <v>8312</v>
      </c>
      <c r="AB195" s="24">
        <f t="shared" si="289"/>
        <v>180521.77</v>
      </c>
      <c r="AC195" s="10">
        <f t="shared" si="290"/>
        <v>0.70375500000000002</v>
      </c>
      <c r="AD195" s="60">
        <v>101496</v>
      </c>
      <c r="AE195" s="10">
        <f t="shared" si="291"/>
        <v>0.73582499999999995</v>
      </c>
      <c r="AF195" s="10">
        <f t="shared" si="336"/>
        <v>0.28662399999999999</v>
      </c>
      <c r="AG195" s="63">
        <f t="shared" si="292"/>
        <v>0.28662399999999999</v>
      </c>
      <c r="AH195" s="64">
        <f t="shared" si="293"/>
        <v>0</v>
      </c>
      <c r="AI195" s="65">
        <f t="shared" si="308"/>
        <v>0.28662399999999999</v>
      </c>
      <c r="AJ195" s="60">
        <v>0</v>
      </c>
      <c r="AK195">
        <v>0</v>
      </c>
      <c r="AL195" s="23">
        <f t="shared" si="309"/>
        <v>0</v>
      </c>
      <c r="AM195" s="60">
        <v>356</v>
      </c>
      <c r="AN195">
        <v>4</v>
      </c>
      <c r="AO195" s="23">
        <f t="shared" si="310"/>
        <v>142400</v>
      </c>
      <c r="AP195" s="23">
        <f t="shared" si="294"/>
        <v>3935502</v>
      </c>
      <c r="AQ195" s="23">
        <f t="shared" si="311"/>
        <v>4077902</v>
      </c>
      <c r="AR195" s="66">
        <v>5356542</v>
      </c>
      <c r="AS195" s="66">
        <f t="shared" si="337"/>
        <v>4077902</v>
      </c>
      <c r="AT195" s="60">
        <v>4990532</v>
      </c>
      <c r="AU195" s="23">
        <f t="shared" si="338"/>
        <v>912630</v>
      </c>
      <c r="AV195" s="67" t="str">
        <f t="shared" si="341"/>
        <v>No</v>
      </c>
      <c r="AW195" s="66">
        <f t="shared" si="312"/>
        <v>0</v>
      </c>
      <c r="AX195" s="68">
        <f t="shared" si="313"/>
        <v>4990532</v>
      </c>
      <c r="AY195" s="69">
        <f t="shared" si="339"/>
        <v>4990532</v>
      </c>
      <c r="AZ195" s="70">
        <f t="shared" si="314"/>
        <v>0</v>
      </c>
      <c r="BA195" s="70"/>
      <c r="BB195" s="70">
        <f t="shared" si="315"/>
        <v>12185.210814504533</v>
      </c>
      <c r="BC195" s="23"/>
      <c r="BE195" s="71">
        <f t="shared" si="316"/>
        <v>-912630</v>
      </c>
      <c r="BF195" s="71">
        <f t="shared" si="317"/>
        <v>-912630</v>
      </c>
      <c r="BG195" s="71">
        <f t="shared" si="378"/>
        <v>-912630</v>
      </c>
      <c r="BH195" s="71">
        <f t="shared" si="379"/>
        <v>-782215.17300000042</v>
      </c>
      <c r="BI195" s="71">
        <f t="shared" si="380"/>
        <v>-651819.90366089996</v>
      </c>
      <c r="BJ195" s="71">
        <f t="shared" si="381"/>
        <v>-521455.92292871978</v>
      </c>
      <c r="BK195" s="71">
        <f t="shared" si="374"/>
        <v>-391091.9421965396</v>
      </c>
      <c r="BL195" s="71">
        <f t="shared" si="374"/>
        <v>-260740.99786243308</v>
      </c>
      <c r="BM195" s="71">
        <f t="shared" si="374"/>
        <v>-130370.49893121608</v>
      </c>
      <c r="BN195" s="71"/>
      <c r="BP195" s="71">
        <f t="shared" si="322"/>
        <v>0</v>
      </c>
      <c r="BQ195" s="71">
        <f t="shared" si="382"/>
        <v>0</v>
      </c>
      <c r="BR195" s="71">
        <f t="shared" si="383"/>
        <v>-130414.827</v>
      </c>
      <c r="BS195" s="71">
        <f t="shared" si="384"/>
        <v>-130395.26933910006</v>
      </c>
      <c r="BT195" s="71">
        <f t="shared" si="385"/>
        <v>-130363.98073218</v>
      </c>
      <c r="BU195" s="71">
        <f t="shared" si="386"/>
        <v>-130363.98073217995</v>
      </c>
      <c r="BV195" s="71">
        <f t="shared" si="375"/>
        <v>-130350.94433410665</v>
      </c>
      <c r="BW195" s="71">
        <f t="shared" si="375"/>
        <v>-130370.49893121654</v>
      </c>
      <c r="BX195" s="71">
        <f t="shared" si="375"/>
        <v>-130370.49893121608</v>
      </c>
      <c r="BZ195" s="71">
        <f t="shared" si="328"/>
        <v>4990532</v>
      </c>
      <c r="CA195" s="71">
        <f t="shared" si="387"/>
        <v>4990532</v>
      </c>
      <c r="CB195" s="71">
        <f t="shared" si="388"/>
        <v>4860117.1730000004</v>
      </c>
      <c r="CC195" s="71">
        <f t="shared" si="389"/>
        <v>4729721.9036609</v>
      </c>
      <c r="CD195" s="71">
        <f t="shared" si="390"/>
        <v>4599357.9229287198</v>
      </c>
      <c r="CE195" s="71">
        <f t="shared" si="391"/>
        <v>4468993.9421965396</v>
      </c>
      <c r="CF195" s="71">
        <f t="shared" si="376"/>
        <v>4338642.9978624331</v>
      </c>
      <c r="CG195" s="71">
        <f t="shared" si="376"/>
        <v>4208272.4989312161</v>
      </c>
      <c r="CH195" s="71">
        <f t="shared" si="376"/>
        <v>4077902</v>
      </c>
      <c r="CI195" s="71"/>
      <c r="CJ195" s="71">
        <f t="shared" si="334"/>
        <v>4990532</v>
      </c>
      <c r="CK195" s="71">
        <f t="shared" ref="CK195:CR195" si="399">IF(OR($C195=1,$B195=1),MAX(CA195,CJ195,$AR195),CA195)</f>
        <v>4990532</v>
      </c>
      <c r="CL195" s="71">
        <f t="shared" si="399"/>
        <v>4860117.1730000004</v>
      </c>
      <c r="CM195" s="71">
        <f t="shared" si="399"/>
        <v>4729721.9036609</v>
      </c>
      <c r="CN195" s="71">
        <f t="shared" si="399"/>
        <v>4599357.9229287198</v>
      </c>
      <c r="CO195" s="71">
        <f t="shared" si="399"/>
        <v>4468993.9421965396</v>
      </c>
      <c r="CP195" s="71">
        <f t="shared" si="399"/>
        <v>4338642.9978624331</v>
      </c>
      <c r="CQ195" s="71">
        <f t="shared" si="399"/>
        <v>4208272.4989312161</v>
      </c>
      <c r="CR195" s="71">
        <f t="shared" si="399"/>
        <v>4077902</v>
      </c>
    </row>
    <row r="196" spans="1:96" x14ac:dyDescent="0.2">
      <c r="AJ196" s="23"/>
      <c r="AN196" s="77"/>
    </row>
    <row r="197" spans="1:96" ht="15.75" customHeight="1" x14ac:dyDescent="0.2">
      <c r="A197" s="6"/>
      <c r="B197" s="6"/>
      <c r="C197" s="37"/>
      <c r="D197" s="37"/>
      <c r="E197" s="37"/>
      <c r="G197" s="77"/>
      <c r="H197" s="6"/>
      <c r="J197" s="57"/>
      <c r="K197" s="77"/>
      <c r="L197" s="78"/>
      <c r="M197" s="77"/>
      <c r="N197" s="77"/>
      <c r="O197" s="77"/>
      <c r="P197" s="77"/>
      <c r="Q197" s="77"/>
      <c r="R197" s="62"/>
      <c r="S197" s="62"/>
      <c r="T197" s="66"/>
      <c r="U197" s="66"/>
      <c r="V197" s="77"/>
      <c r="W197" s="77"/>
      <c r="X197" s="24"/>
      <c r="Y197" s="11"/>
      <c r="Z197" s="77"/>
      <c r="AA197" s="77"/>
      <c r="AB197" s="24"/>
      <c r="AC197" s="10"/>
      <c r="AD197" s="77"/>
      <c r="AE197" s="10"/>
      <c r="AF197" s="10"/>
      <c r="AG197" s="63"/>
      <c r="AH197" s="64"/>
      <c r="AI197" s="65"/>
      <c r="AJ197" s="77"/>
      <c r="AK197" s="77"/>
      <c r="AL197" s="77"/>
      <c r="AO197" s="23"/>
      <c r="AP197" s="23"/>
      <c r="AQ197" s="23"/>
      <c r="AR197" s="23"/>
      <c r="AS197" s="23"/>
      <c r="AT197" s="66"/>
      <c r="AU197" s="23"/>
      <c r="AV197" s="23"/>
      <c r="AW197" s="66"/>
      <c r="AX197" s="68"/>
      <c r="AY197" s="69"/>
      <c r="BF197" s="71"/>
      <c r="BG197" s="71"/>
      <c r="BH197" s="71"/>
      <c r="BI197" s="71"/>
      <c r="BJ197" s="71"/>
    </row>
    <row r="198" spans="1:96" x14ac:dyDescent="0.2">
      <c r="K198" s="11"/>
      <c r="L198" s="11"/>
      <c r="Y198" s="11"/>
      <c r="AJ198" s="23"/>
    </row>
    <row r="199" spans="1:96" x14ac:dyDescent="0.2">
      <c r="K199" s="11"/>
      <c r="L199" s="11"/>
      <c r="Y199" s="11"/>
      <c r="AJ199" s="23"/>
    </row>
    <row r="200" spans="1:96" x14ac:dyDescent="0.2">
      <c r="K200" s="11"/>
      <c r="L200" s="11"/>
      <c r="Y200" s="11"/>
      <c r="AJ200" s="23"/>
    </row>
    <row r="201" spans="1:96" x14ac:dyDescent="0.2">
      <c r="K201" s="11"/>
      <c r="L201" s="11"/>
      <c r="Y201" s="11"/>
    </row>
    <row r="202" spans="1:96" x14ac:dyDescent="0.2">
      <c r="K202" s="11"/>
      <c r="L202" s="11"/>
      <c r="Y202" s="11"/>
    </row>
    <row r="203" spans="1:96" x14ac:dyDescent="0.2">
      <c r="K203" s="11"/>
      <c r="L203" s="11"/>
      <c r="Y203" s="11"/>
    </row>
    <row r="204" spans="1:96" x14ac:dyDescent="0.2">
      <c r="K204" s="11"/>
      <c r="L204" s="11"/>
      <c r="Y204" s="11"/>
    </row>
    <row r="205" spans="1:96" x14ac:dyDescent="0.2">
      <c r="K205" s="11"/>
      <c r="L205" s="11"/>
      <c r="Y205" s="11"/>
    </row>
    <row r="206" spans="1:96" x14ac:dyDescent="0.2">
      <c r="K206" s="11"/>
      <c r="L206" s="11"/>
      <c r="Y206" s="11"/>
    </row>
    <row r="207" spans="1:96" x14ac:dyDescent="0.2">
      <c r="K207" s="11"/>
      <c r="L207" s="11"/>
      <c r="Y207" s="11"/>
    </row>
    <row r="208" spans="1:96" x14ac:dyDescent="0.2">
      <c r="K208" s="11"/>
      <c r="L208" s="11"/>
      <c r="Y208" s="11"/>
    </row>
    <row r="209" spans="11:25" x14ac:dyDescent="0.2">
      <c r="K209" s="11"/>
      <c r="L209" s="11"/>
      <c r="Y209" s="11"/>
    </row>
    <row r="210" spans="11:25" x14ac:dyDescent="0.2">
      <c r="K210" s="11"/>
      <c r="L210" s="11"/>
    </row>
    <row r="211" spans="11:25" x14ac:dyDescent="0.2">
      <c r="K211" s="11"/>
      <c r="L211" s="11"/>
    </row>
    <row r="212" spans="11:25" x14ac:dyDescent="0.2">
      <c r="K212" s="11"/>
      <c r="L212" s="11"/>
    </row>
    <row r="213" spans="11:25" x14ac:dyDescent="0.2">
      <c r="K213" s="11"/>
      <c r="L213" s="11"/>
    </row>
    <row r="214" spans="11:25" x14ac:dyDescent="0.2">
      <c r="K214" s="11"/>
      <c r="L214" s="11"/>
    </row>
    <row r="215" spans="11:25" x14ac:dyDescent="0.2">
      <c r="K215" s="11"/>
      <c r="L215" s="11"/>
    </row>
    <row r="216" spans="11:25" x14ac:dyDescent="0.2">
      <c r="K216" s="11"/>
      <c r="L216" s="11"/>
    </row>
    <row r="217" spans="11:25" x14ac:dyDescent="0.2">
      <c r="K217" s="11"/>
      <c r="L217" s="11"/>
    </row>
    <row r="218" spans="11:25" x14ac:dyDescent="0.2">
      <c r="K218" s="11"/>
      <c r="L218" s="11"/>
    </row>
    <row r="219" spans="11:25" x14ac:dyDescent="0.2">
      <c r="K219" s="11"/>
      <c r="L219" s="11"/>
    </row>
    <row r="220" spans="11:25" x14ac:dyDescent="0.2">
      <c r="K220" s="11"/>
      <c r="L220" s="11"/>
    </row>
    <row r="221" spans="11:25" x14ac:dyDescent="0.2">
      <c r="K221" s="11"/>
      <c r="L221" s="11"/>
    </row>
    <row r="222" spans="11:25" x14ac:dyDescent="0.2">
      <c r="K222" s="11"/>
      <c r="L222" s="11"/>
    </row>
    <row r="223" spans="11:25" x14ac:dyDescent="0.2">
      <c r="K223" s="11"/>
      <c r="L223" s="11"/>
    </row>
    <row r="224" spans="11:25" x14ac:dyDescent="0.2">
      <c r="K224" s="11"/>
      <c r="L224" s="11"/>
    </row>
    <row r="225" spans="11:12" x14ac:dyDescent="0.2">
      <c r="K225" s="11"/>
      <c r="L225" s="11"/>
    </row>
    <row r="226" spans="11:12" x14ac:dyDescent="0.2">
      <c r="K226" s="11"/>
      <c r="L226" s="11"/>
    </row>
    <row r="227" spans="11:12" x14ac:dyDescent="0.2">
      <c r="K227" s="11"/>
      <c r="L227" s="11"/>
    </row>
    <row r="228" spans="11:12" x14ac:dyDescent="0.2">
      <c r="K228" s="11"/>
      <c r="L228" s="11"/>
    </row>
    <row r="229" spans="11:12" x14ac:dyDescent="0.2">
      <c r="K229" s="11"/>
      <c r="L229" s="11"/>
    </row>
    <row r="230" spans="11:12" x14ac:dyDescent="0.2">
      <c r="K230" s="11"/>
      <c r="L230" s="11"/>
    </row>
    <row r="231" spans="11:12" x14ac:dyDescent="0.2">
      <c r="K231" s="11"/>
      <c r="L231" s="11"/>
    </row>
    <row r="232" spans="11:12" x14ac:dyDescent="0.2">
      <c r="K232" s="11"/>
      <c r="L232" s="11"/>
    </row>
    <row r="233" spans="11:12" x14ac:dyDescent="0.2">
      <c r="K233" s="11"/>
      <c r="L233" s="11"/>
    </row>
    <row r="234" spans="11:12" x14ac:dyDescent="0.2">
      <c r="K234" s="11"/>
      <c r="L234" s="11"/>
    </row>
    <row r="235" spans="11:12" x14ac:dyDescent="0.2">
      <c r="K235" s="11"/>
      <c r="L235" s="11"/>
    </row>
    <row r="236" spans="11:12" x14ac:dyDescent="0.2">
      <c r="K236" s="11"/>
      <c r="L236" s="11"/>
    </row>
    <row r="237" spans="11:12" x14ac:dyDescent="0.2">
      <c r="K237" s="11"/>
      <c r="L237" s="11"/>
    </row>
    <row r="238" spans="11:12" x14ac:dyDescent="0.2">
      <c r="K238" s="11"/>
      <c r="L238" s="11"/>
    </row>
    <row r="239" spans="11:12" x14ac:dyDescent="0.2">
      <c r="K239" s="11"/>
      <c r="L239" s="11"/>
    </row>
    <row r="240" spans="11:12" x14ac:dyDescent="0.2">
      <c r="K240" s="11"/>
      <c r="L240" s="11"/>
    </row>
    <row r="241" spans="11:12" x14ac:dyDescent="0.2">
      <c r="K241" s="11"/>
      <c r="L241" s="11"/>
    </row>
    <row r="242" spans="11:12" x14ac:dyDescent="0.2">
      <c r="K242" s="11"/>
      <c r="L242" s="11"/>
    </row>
    <row r="243" spans="11:12" x14ac:dyDescent="0.2">
      <c r="K243" s="11"/>
      <c r="L243" s="11"/>
    </row>
    <row r="244" spans="11:12" x14ac:dyDescent="0.2">
      <c r="K244" s="11"/>
      <c r="L244" s="11"/>
    </row>
    <row r="245" spans="11:12" x14ac:dyDescent="0.2">
      <c r="K245" s="11"/>
      <c r="L245" s="11"/>
    </row>
    <row r="246" spans="11:12" x14ac:dyDescent="0.2">
      <c r="K246" s="11"/>
      <c r="L246" s="11"/>
    </row>
    <row r="247" spans="11:12" x14ac:dyDescent="0.2">
      <c r="K247" s="11"/>
      <c r="L247" s="11"/>
    </row>
    <row r="248" spans="11:12" x14ac:dyDescent="0.2">
      <c r="K248" s="11"/>
      <c r="L248" s="11"/>
    </row>
    <row r="249" spans="11:12" x14ac:dyDescent="0.2">
      <c r="K249" s="11"/>
      <c r="L249" s="11"/>
    </row>
    <row r="250" spans="11:12" x14ac:dyDescent="0.2">
      <c r="K250" s="11"/>
      <c r="L250" s="11"/>
    </row>
    <row r="251" spans="11:12" x14ac:dyDescent="0.2">
      <c r="K251" s="11"/>
      <c r="L251" s="11"/>
    </row>
    <row r="252" spans="11:12" x14ac:dyDescent="0.2">
      <c r="K252" s="11"/>
      <c r="L252" s="11"/>
    </row>
    <row r="253" spans="11:12" x14ac:dyDescent="0.2">
      <c r="K253" s="11"/>
      <c r="L253" s="11"/>
    </row>
    <row r="254" spans="11:12" x14ac:dyDescent="0.2">
      <c r="K254" s="11"/>
      <c r="L254" s="11"/>
    </row>
    <row r="255" spans="11:12" x14ac:dyDescent="0.2">
      <c r="K255" s="11"/>
      <c r="L255" s="11"/>
    </row>
    <row r="256" spans="11:12" x14ac:dyDescent="0.2">
      <c r="K256" s="11"/>
      <c r="L256" s="11"/>
    </row>
    <row r="257" spans="11:12" x14ac:dyDescent="0.2">
      <c r="K257" s="11"/>
      <c r="L257" s="11"/>
    </row>
    <row r="258" spans="11:12" x14ac:dyDescent="0.2">
      <c r="K258" s="11"/>
      <c r="L258" s="11"/>
    </row>
    <row r="259" spans="11:12" x14ac:dyDescent="0.2">
      <c r="K259" s="11"/>
      <c r="L259" s="11"/>
    </row>
    <row r="260" spans="11:12" x14ac:dyDescent="0.2">
      <c r="K260" s="11"/>
      <c r="L260" s="11"/>
    </row>
    <row r="261" spans="11:12" x14ac:dyDescent="0.2">
      <c r="K261" s="11"/>
      <c r="L261" s="11"/>
    </row>
    <row r="262" spans="11:12" x14ac:dyDescent="0.2">
      <c r="K262" s="11"/>
      <c r="L262" s="11"/>
    </row>
    <row r="263" spans="11:12" x14ac:dyDescent="0.2">
      <c r="K263" s="11"/>
      <c r="L263" s="11"/>
    </row>
    <row r="264" spans="11:12" x14ac:dyDescent="0.2">
      <c r="K264" s="11"/>
      <c r="L264" s="11"/>
    </row>
    <row r="265" spans="11:12" x14ac:dyDescent="0.2">
      <c r="K265" s="11"/>
      <c r="L265" s="11"/>
    </row>
    <row r="266" spans="11:12" x14ac:dyDescent="0.2">
      <c r="K266" s="11"/>
      <c r="L266" s="11"/>
    </row>
    <row r="267" spans="11:12" x14ac:dyDescent="0.2">
      <c r="K267" s="11"/>
      <c r="L267" s="11"/>
    </row>
    <row r="268" spans="11:12" x14ac:dyDescent="0.2">
      <c r="K268" s="11"/>
      <c r="L268" s="11"/>
    </row>
    <row r="269" spans="11:12" x14ac:dyDescent="0.2">
      <c r="K269" s="11"/>
      <c r="L269" s="11"/>
    </row>
    <row r="270" spans="11:12" x14ac:dyDescent="0.2">
      <c r="K270" s="11"/>
      <c r="L270" s="11"/>
    </row>
    <row r="271" spans="11:12" x14ac:dyDescent="0.2">
      <c r="K271" s="11"/>
      <c r="L271" s="11"/>
    </row>
    <row r="272" spans="11:12" x14ac:dyDescent="0.2">
      <c r="K272" s="11"/>
      <c r="L272" s="11"/>
    </row>
    <row r="273" spans="11:12" x14ac:dyDescent="0.2">
      <c r="K273" s="11"/>
      <c r="L273" s="11"/>
    </row>
    <row r="274" spans="11:12" x14ac:dyDescent="0.2">
      <c r="K274" s="11"/>
      <c r="L274" s="11"/>
    </row>
    <row r="275" spans="11:12" x14ac:dyDescent="0.2">
      <c r="K275" s="11"/>
      <c r="L275" s="11"/>
    </row>
    <row r="276" spans="11:12" x14ac:dyDescent="0.2">
      <c r="K276" s="11"/>
      <c r="L276" s="11"/>
    </row>
    <row r="277" spans="11:12" x14ac:dyDescent="0.2">
      <c r="K277" s="11"/>
      <c r="L277" s="11"/>
    </row>
    <row r="278" spans="11:12" x14ac:dyDescent="0.2">
      <c r="K278" s="11"/>
      <c r="L278" s="11"/>
    </row>
    <row r="279" spans="11:12" x14ac:dyDescent="0.2">
      <c r="K279" s="11"/>
      <c r="L279" s="11"/>
    </row>
    <row r="280" spans="11:12" x14ac:dyDescent="0.2">
      <c r="K280" s="11"/>
      <c r="L280" s="11"/>
    </row>
    <row r="281" spans="11:12" x14ac:dyDescent="0.2">
      <c r="K281" s="11"/>
      <c r="L281" s="11"/>
    </row>
    <row r="282" spans="11:12" x14ac:dyDescent="0.2">
      <c r="K282" s="11"/>
      <c r="L282" s="11"/>
    </row>
    <row r="283" spans="11:12" x14ac:dyDescent="0.2">
      <c r="K283" s="11"/>
      <c r="L283" s="11"/>
    </row>
    <row r="284" spans="11:12" x14ac:dyDescent="0.2">
      <c r="K284" s="11"/>
      <c r="L284" s="11"/>
    </row>
    <row r="285" spans="11:12" x14ac:dyDescent="0.2">
      <c r="K285" s="11"/>
      <c r="L285" s="11"/>
    </row>
    <row r="286" spans="11:12" x14ac:dyDescent="0.2">
      <c r="K286" s="11"/>
      <c r="L286" s="11"/>
    </row>
    <row r="287" spans="11:12" x14ac:dyDescent="0.2">
      <c r="K287" s="11"/>
      <c r="L287" s="11"/>
    </row>
    <row r="288" spans="11:12" x14ac:dyDescent="0.2">
      <c r="K288" s="11"/>
      <c r="L288" s="11"/>
    </row>
    <row r="289" spans="11:12" x14ac:dyDescent="0.2">
      <c r="K289" s="11"/>
      <c r="L289" s="11"/>
    </row>
    <row r="290" spans="11:12" x14ac:dyDescent="0.2">
      <c r="K290" s="11"/>
      <c r="L290" s="11"/>
    </row>
    <row r="291" spans="11:12" x14ac:dyDescent="0.2">
      <c r="K291" s="11"/>
      <c r="L291" s="11"/>
    </row>
    <row r="292" spans="11:12" x14ac:dyDescent="0.2">
      <c r="K292" s="11"/>
      <c r="L292" s="11"/>
    </row>
    <row r="293" spans="11:12" x14ac:dyDescent="0.2">
      <c r="K293" s="11"/>
      <c r="L293" s="11"/>
    </row>
    <row r="294" spans="11:12" x14ac:dyDescent="0.2">
      <c r="K294" s="11"/>
      <c r="L294" s="11"/>
    </row>
    <row r="295" spans="11:12" x14ac:dyDescent="0.2">
      <c r="K295" s="11"/>
      <c r="L295" s="11"/>
    </row>
    <row r="296" spans="11:12" x14ac:dyDescent="0.2">
      <c r="K296" s="11"/>
      <c r="L296" s="11"/>
    </row>
    <row r="297" spans="11:12" x14ac:dyDescent="0.2">
      <c r="K297" s="11"/>
      <c r="L297" s="11"/>
    </row>
    <row r="298" spans="11:12" x14ac:dyDescent="0.2">
      <c r="K298" s="11"/>
      <c r="L298" s="11"/>
    </row>
    <row r="299" spans="11:12" x14ac:dyDescent="0.2">
      <c r="K299" s="11"/>
      <c r="L299" s="11"/>
    </row>
    <row r="300" spans="11:12" x14ac:dyDescent="0.2">
      <c r="K300" s="11"/>
      <c r="L300" s="11"/>
    </row>
    <row r="301" spans="11:12" x14ac:dyDescent="0.2">
      <c r="K301" s="11"/>
      <c r="L301" s="11"/>
    </row>
    <row r="302" spans="11:12" x14ac:dyDescent="0.2">
      <c r="K302" s="11"/>
      <c r="L302" s="11"/>
    </row>
    <row r="303" spans="11:12" x14ac:dyDescent="0.2">
      <c r="K303" s="11"/>
      <c r="L303" s="11"/>
    </row>
    <row r="304" spans="11:12" x14ac:dyDescent="0.2">
      <c r="K304" s="11"/>
      <c r="L304" s="11"/>
    </row>
    <row r="305" spans="11:12" x14ac:dyDescent="0.2">
      <c r="K305" s="11"/>
      <c r="L305" s="11"/>
    </row>
    <row r="306" spans="11:12" x14ac:dyDescent="0.2">
      <c r="K306" s="11"/>
      <c r="L306" s="11"/>
    </row>
    <row r="307" spans="11:12" x14ac:dyDescent="0.2">
      <c r="K307" s="11"/>
      <c r="L307" s="11"/>
    </row>
    <row r="308" spans="11:12" x14ac:dyDescent="0.2">
      <c r="K308" s="11"/>
      <c r="L308" s="11"/>
    </row>
    <row r="309" spans="11:12" x14ac:dyDescent="0.2">
      <c r="K309" s="11"/>
      <c r="L309" s="11"/>
    </row>
    <row r="310" spans="11:12" x14ac:dyDescent="0.2">
      <c r="K310" s="11"/>
      <c r="L310" s="11"/>
    </row>
    <row r="311" spans="11:12" x14ac:dyDescent="0.2">
      <c r="K311" s="11"/>
      <c r="L311" s="11"/>
    </row>
    <row r="312" spans="11:12" x14ac:dyDescent="0.2">
      <c r="K312" s="11"/>
      <c r="L312" s="11"/>
    </row>
    <row r="313" spans="11:12" x14ac:dyDescent="0.2">
      <c r="K313" s="11"/>
      <c r="L313" s="11"/>
    </row>
    <row r="314" spans="11:12" x14ac:dyDescent="0.2">
      <c r="K314" s="11"/>
      <c r="L314" s="11"/>
    </row>
    <row r="315" spans="11:12" x14ac:dyDescent="0.2">
      <c r="K315" s="11"/>
      <c r="L315" s="11"/>
    </row>
    <row r="316" spans="11:12" x14ac:dyDescent="0.2">
      <c r="K316" s="11"/>
      <c r="L316" s="11"/>
    </row>
    <row r="317" spans="11:12" x14ac:dyDescent="0.2">
      <c r="K317" s="11"/>
      <c r="L317" s="11"/>
    </row>
    <row r="318" spans="11:12" x14ac:dyDescent="0.2">
      <c r="K318" s="11"/>
      <c r="L318" s="11"/>
    </row>
    <row r="319" spans="11:12" x14ac:dyDescent="0.2">
      <c r="K319" s="11"/>
      <c r="L319" s="11"/>
    </row>
    <row r="320" spans="11:12" x14ac:dyDescent="0.2">
      <c r="K320" s="11"/>
      <c r="L320" s="11"/>
    </row>
    <row r="321" spans="11:12" x14ac:dyDescent="0.2">
      <c r="K321" s="11"/>
      <c r="L321" s="11"/>
    </row>
    <row r="322" spans="11:12" x14ac:dyDescent="0.2">
      <c r="K322" s="11"/>
      <c r="L322" s="11"/>
    </row>
    <row r="323" spans="11:12" x14ac:dyDescent="0.2">
      <c r="K323" s="11"/>
      <c r="L323" s="11"/>
    </row>
    <row r="324" spans="11:12" x14ac:dyDescent="0.2">
      <c r="K324" s="11"/>
      <c r="L324" s="11"/>
    </row>
    <row r="325" spans="11:12" x14ac:dyDescent="0.2">
      <c r="K325" s="11"/>
      <c r="L325" s="11"/>
    </row>
    <row r="326" spans="11:12" x14ac:dyDescent="0.2">
      <c r="K326" s="11"/>
      <c r="L326" s="11"/>
    </row>
    <row r="327" spans="11:12" x14ac:dyDescent="0.2">
      <c r="K327" s="11"/>
      <c r="L327" s="11"/>
    </row>
    <row r="328" spans="11:12" x14ac:dyDescent="0.2">
      <c r="K328" s="11"/>
      <c r="L328" s="11"/>
    </row>
    <row r="329" spans="11:12" x14ac:dyDescent="0.2">
      <c r="K329" s="11"/>
      <c r="L329" s="11"/>
    </row>
    <row r="330" spans="11:12" x14ac:dyDescent="0.2">
      <c r="K330" s="11"/>
      <c r="L330" s="11"/>
    </row>
    <row r="331" spans="11:12" x14ac:dyDescent="0.2">
      <c r="K331" s="11"/>
      <c r="L331" s="11"/>
    </row>
    <row r="332" spans="11:12" x14ac:dyDescent="0.2">
      <c r="K332" s="11"/>
      <c r="L332" s="11"/>
    </row>
    <row r="333" spans="11:12" x14ac:dyDescent="0.2">
      <c r="K333" s="11"/>
      <c r="L333" s="11"/>
    </row>
    <row r="334" spans="11:12" x14ac:dyDescent="0.2">
      <c r="K334" s="11"/>
      <c r="L334" s="11"/>
    </row>
    <row r="335" spans="11:12" x14ac:dyDescent="0.2">
      <c r="K335" s="11"/>
      <c r="L335" s="11"/>
    </row>
    <row r="336" spans="11:12" x14ac:dyDescent="0.2">
      <c r="K336" s="11"/>
      <c r="L336" s="11"/>
    </row>
    <row r="337" spans="11:12" x14ac:dyDescent="0.2">
      <c r="K337" s="11"/>
      <c r="L337" s="11"/>
    </row>
    <row r="338" spans="11:12" x14ac:dyDescent="0.2">
      <c r="K338" s="11"/>
      <c r="L338" s="11"/>
    </row>
    <row r="339" spans="11:12" x14ac:dyDescent="0.2">
      <c r="K339" s="11"/>
      <c r="L339" s="11"/>
    </row>
    <row r="340" spans="11:12" x14ac:dyDescent="0.2">
      <c r="K340" s="11"/>
      <c r="L340" s="11"/>
    </row>
    <row r="341" spans="11:12" x14ac:dyDescent="0.2">
      <c r="K341" s="11"/>
      <c r="L341" s="11"/>
    </row>
    <row r="342" spans="11:12" x14ac:dyDescent="0.2">
      <c r="K342" s="11"/>
      <c r="L342" s="11"/>
    </row>
    <row r="343" spans="11:12" x14ac:dyDescent="0.2">
      <c r="K343" s="11"/>
      <c r="L343" s="11"/>
    </row>
    <row r="344" spans="11:12" x14ac:dyDescent="0.2">
      <c r="K344" s="11"/>
      <c r="L344" s="11"/>
    </row>
    <row r="345" spans="11:12" x14ac:dyDescent="0.2">
      <c r="K345" s="11"/>
      <c r="L345" s="11"/>
    </row>
    <row r="346" spans="11:12" x14ac:dyDescent="0.2">
      <c r="K346" s="11"/>
      <c r="L346" s="11"/>
    </row>
    <row r="347" spans="11:12" x14ac:dyDescent="0.2">
      <c r="K347" s="11"/>
      <c r="L347" s="11"/>
    </row>
    <row r="348" spans="11:12" x14ac:dyDescent="0.2">
      <c r="K348" s="11"/>
      <c r="L348" s="11"/>
    </row>
    <row r="349" spans="11:12" x14ac:dyDescent="0.2">
      <c r="K349" s="11"/>
      <c r="L349" s="11"/>
    </row>
    <row r="350" spans="11:12" x14ac:dyDescent="0.2">
      <c r="K350" s="11"/>
      <c r="L350" s="11"/>
    </row>
    <row r="351" spans="11:12" x14ac:dyDescent="0.2">
      <c r="K351" s="11"/>
      <c r="L351" s="11"/>
    </row>
    <row r="352" spans="11:12" x14ac:dyDescent="0.2">
      <c r="K352" s="11"/>
      <c r="L352" s="11"/>
    </row>
    <row r="353" spans="11:12" x14ac:dyDescent="0.2">
      <c r="K353" s="11"/>
      <c r="L353" s="11"/>
    </row>
    <row r="354" spans="11:12" x14ac:dyDescent="0.2">
      <c r="K354" s="11"/>
      <c r="L354" s="11"/>
    </row>
    <row r="355" spans="11:12" x14ac:dyDescent="0.2">
      <c r="K355" s="11"/>
      <c r="L355" s="11"/>
    </row>
    <row r="356" spans="11:12" x14ac:dyDescent="0.2">
      <c r="K356" s="11"/>
      <c r="L356" s="11"/>
    </row>
    <row r="357" spans="11:12" x14ac:dyDescent="0.2">
      <c r="K357" s="11"/>
      <c r="L357" s="11"/>
    </row>
    <row r="358" spans="11:12" x14ac:dyDescent="0.2">
      <c r="K358" s="11"/>
      <c r="L358" s="11"/>
    </row>
    <row r="359" spans="11:12" x14ac:dyDescent="0.2">
      <c r="K359" s="11"/>
      <c r="L359" s="11"/>
    </row>
    <row r="360" spans="11:12" x14ac:dyDescent="0.2">
      <c r="K360" s="11"/>
      <c r="L360" s="11"/>
    </row>
    <row r="361" spans="11:12" x14ac:dyDescent="0.2">
      <c r="K361" s="11"/>
      <c r="L361" s="11"/>
    </row>
    <row r="362" spans="11:12" x14ac:dyDescent="0.2">
      <c r="K362" s="11"/>
      <c r="L362" s="11"/>
    </row>
    <row r="363" spans="11:12" x14ac:dyDescent="0.2">
      <c r="K363" s="11"/>
      <c r="L363" s="11"/>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79998168889431442"/>
  </sheetPr>
  <dimension ref="A1:DB363"/>
  <sheetViews>
    <sheetView topLeftCell="BM7" zoomScale="80" zoomScaleNormal="80" workbookViewId="0">
      <selection activeCell="CG35" sqref="CG35"/>
    </sheetView>
  </sheetViews>
  <sheetFormatPr baseColWidth="10" defaultColWidth="8.83203125" defaultRowHeight="15" x14ac:dyDescent="0.2"/>
  <cols>
    <col min="1" max="5" width="9" style="2" hidden="1" customWidth="1"/>
    <col min="6" max="6" width="8" style="2" bestFit="1" customWidth="1"/>
    <col min="7" max="7" width="8.83203125" style="2" customWidth="1"/>
    <col min="8" max="8" width="8.83203125" style="2"/>
    <col min="9" max="10" width="19.5" style="2" customWidth="1"/>
    <col min="11" max="11" width="18.5" style="2" customWidth="1"/>
    <col min="12" max="12" width="16.83203125" style="2" customWidth="1"/>
    <col min="13" max="14" width="15.83203125" style="2" customWidth="1"/>
    <col min="15" max="15" width="18" style="2" customWidth="1"/>
    <col min="16" max="17" width="15.83203125" style="2" customWidth="1"/>
    <col min="18" max="21" width="15.83203125" style="2" hidden="1" customWidth="1"/>
    <col min="22" max="24" width="15.83203125" style="2" customWidth="1"/>
    <col min="25" max="25" width="16.83203125" style="2" customWidth="1"/>
    <col min="26" max="26" width="25.5" style="2" customWidth="1"/>
    <col min="27" max="27" width="17" style="2" customWidth="1"/>
    <col min="28" max="28" width="26.5" style="2" customWidth="1"/>
    <col min="29" max="29" width="22.5" style="2" customWidth="1"/>
    <col min="30" max="30" width="18.5" style="2" customWidth="1"/>
    <col min="31" max="31" width="21.5" style="2" customWidth="1"/>
    <col min="32" max="32" width="18" style="2" customWidth="1"/>
    <col min="33" max="33" width="33" style="2" customWidth="1"/>
    <col min="34" max="35" width="20.5" style="2" customWidth="1"/>
    <col min="36" max="36" width="15.5" style="2" customWidth="1"/>
    <col min="37" max="40" width="16.5" style="2" customWidth="1"/>
    <col min="41" max="41" width="19.5" style="2" customWidth="1"/>
    <col min="42" max="42" width="23" style="2" customWidth="1"/>
    <col min="43" max="45" width="17.83203125" style="2" customWidth="1"/>
    <col min="46" max="46" width="20.5" style="2" customWidth="1"/>
    <col min="47" max="47" width="25" style="2" customWidth="1"/>
    <col min="48" max="49" width="17.83203125" style="2" customWidth="1"/>
    <col min="50" max="50" width="17.83203125" style="3" customWidth="1"/>
    <col min="51" max="51" width="21.5" style="4" customWidth="1"/>
    <col min="52" max="52" width="16.83203125" style="5" customWidth="1"/>
    <col min="53" max="53" width="11.5" style="2" customWidth="1"/>
    <col min="54" max="54" width="8.83203125" style="2"/>
    <col min="55" max="62" width="13.33203125" style="2" bestFit="1" customWidth="1"/>
    <col min="63" max="66" width="8.83203125" style="2"/>
    <col min="67" max="75" width="11.5" style="2" bestFit="1" customWidth="1"/>
    <col min="76" max="77" width="8.83203125" style="2"/>
    <col min="78" max="84" width="10.5" style="2" bestFit="1" customWidth="1"/>
    <col min="85" max="86" width="11.5" style="2" bestFit="1" customWidth="1"/>
    <col min="87" max="87" width="8.83203125" style="2"/>
    <col min="88" max="96" width="14" style="2" bestFit="1" customWidth="1"/>
    <col min="97" max="97" width="8.83203125" style="2"/>
    <col min="98" max="106" width="14" style="2" bestFit="1" customWidth="1"/>
    <col min="107" max="107" width="12.6640625" style="2" customWidth="1"/>
    <col min="108" max="16384" width="8.83203125" style="2"/>
  </cols>
  <sheetData>
    <row r="1" spans="2:86" x14ac:dyDescent="0.2">
      <c r="B1" s="1"/>
    </row>
    <row r="2" spans="2:86" x14ac:dyDescent="0.2">
      <c r="C2" s="1"/>
      <c r="D2" s="1"/>
      <c r="E2" s="1"/>
      <c r="F2" s="6" t="s">
        <v>0</v>
      </c>
      <c r="G2" s="7"/>
      <c r="H2" s="8" t="s">
        <v>1</v>
      </c>
      <c r="L2" s="9">
        <v>0.3</v>
      </c>
      <c r="M2" s="9"/>
      <c r="N2" s="9"/>
      <c r="O2" s="9"/>
      <c r="P2" s="9"/>
      <c r="Q2" s="9"/>
      <c r="R2" s="9"/>
      <c r="S2" s="9"/>
      <c r="T2" s="9"/>
      <c r="U2" s="9"/>
      <c r="V2" s="9"/>
      <c r="W2" s="9"/>
      <c r="X2" s="9">
        <v>0.3</v>
      </c>
      <c r="Y2" s="10"/>
      <c r="Z2" s="6"/>
    </row>
    <row r="3" spans="2:86" x14ac:dyDescent="0.2">
      <c r="C3" s="1"/>
      <c r="D3" s="1"/>
      <c r="E3" s="1"/>
      <c r="F3" s="6" t="s">
        <v>2</v>
      </c>
      <c r="G3" s="7"/>
      <c r="H3" s="8" t="s">
        <v>3</v>
      </c>
      <c r="L3" s="11">
        <v>1.35</v>
      </c>
      <c r="M3" s="11"/>
      <c r="N3" s="11"/>
      <c r="O3" s="11"/>
      <c r="P3" s="11"/>
      <c r="Q3" s="11"/>
      <c r="R3" s="11"/>
      <c r="S3" s="11"/>
      <c r="T3" s="11"/>
      <c r="U3" s="11"/>
      <c r="V3" s="11"/>
      <c r="W3" s="11"/>
      <c r="X3" s="11">
        <v>1.35</v>
      </c>
      <c r="Y3" s="10"/>
      <c r="Z3" s="6"/>
    </row>
    <row r="4" spans="2:86" x14ac:dyDescent="0.2">
      <c r="C4" s="1"/>
      <c r="D4" s="1"/>
      <c r="E4" s="1"/>
      <c r="F4" s="6" t="s">
        <v>4</v>
      </c>
      <c r="G4" s="7"/>
      <c r="H4" s="8" t="s">
        <v>5</v>
      </c>
      <c r="L4" s="9">
        <v>0.7</v>
      </c>
      <c r="M4" s="9"/>
      <c r="N4" s="9"/>
      <c r="O4" s="9"/>
      <c r="P4" s="9"/>
      <c r="Q4" s="9"/>
      <c r="R4" s="9"/>
      <c r="S4" s="9"/>
      <c r="T4" s="9"/>
      <c r="U4" s="9"/>
      <c r="V4" s="9"/>
      <c r="W4" s="9"/>
      <c r="X4" s="9">
        <v>0.7</v>
      </c>
      <c r="Y4" s="10"/>
      <c r="Z4" s="6"/>
    </row>
    <row r="5" spans="2:86" x14ac:dyDescent="0.2">
      <c r="F5" s="6" t="s">
        <v>6</v>
      </c>
      <c r="G5" s="7"/>
      <c r="H5" s="2" t="s">
        <v>7</v>
      </c>
      <c r="L5" s="9">
        <v>0.3</v>
      </c>
      <c r="X5" s="9">
        <v>0.3</v>
      </c>
      <c r="Y5" s="12"/>
      <c r="AA5" s="6"/>
      <c r="AD5" s="6"/>
      <c r="AE5" s="6"/>
      <c r="AF5" s="6"/>
      <c r="AG5" s="6"/>
      <c r="AH5" s="6"/>
      <c r="AI5" s="6"/>
    </row>
    <row r="6" spans="2:86" x14ac:dyDescent="0.2">
      <c r="F6" s="6" t="s">
        <v>8</v>
      </c>
      <c r="G6" s="7"/>
      <c r="H6" s="8" t="s">
        <v>9</v>
      </c>
      <c r="L6" s="9">
        <v>0.01</v>
      </c>
      <c r="M6" s="9"/>
      <c r="N6" s="9"/>
      <c r="O6" s="9"/>
      <c r="P6" s="9"/>
      <c r="Q6" s="9"/>
      <c r="R6" s="9"/>
      <c r="S6" s="9"/>
      <c r="T6" s="9"/>
      <c r="U6" s="9"/>
      <c r="V6" s="9"/>
      <c r="W6" s="9"/>
      <c r="X6" s="9">
        <v>0.01</v>
      </c>
      <c r="Y6" s="9"/>
      <c r="AA6" s="6"/>
      <c r="AD6" s="6"/>
      <c r="AE6" s="6"/>
      <c r="AF6" s="6"/>
      <c r="AG6" s="6"/>
      <c r="AH6" s="6"/>
      <c r="AI6" s="6"/>
    </row>
    <row r="7" spans="2:86" x14ac:dyDescent="0.2">
      <c r="F7" s="6" t="s">
        <v>10</v>
      </c>
      <c r="G7" s="7"/>
      <c r="H7" s="8" t="s">
        <v>11</v>
      </c>
      <c r="L7" s="9">
        <v>0.1</v>
      </c>
      <c r="M7" s="9"/>
      <c r="N7" s="9"/>
      <c r="O7" s="9"/>
      <c r="P7" s="9"/>
      <c r="Q7" s="9"/>
      <c r="R7" s="9"/>
      <c r="S7" s="9"/>
      <c r="T7" s="9"/>
      <c r="U7" s="9"/>
      <c r="V7" s="9"/>
      <c r="W7" s="9"/>
      <c r="X7" s="9">
        <v>0.1</v>
      </c>
      <c r="Y7" s="9"/>
      <c r="AA7" s="6"/>
      <c r="AD7" s="6"/>
      <c r="AE7" s="6"/>
      <c r="AF7" s="6"/>
      <c r="AG7" s="6"/>
      <c r="AH7" s="6"/>
      <c r="AI7" s="6"/>
    </row>
    <row r="8" spans="2:86" x14ac:dyDescent="0.2">
      <c r="F8" s="6" t="s">
        <v>12</v>
      </c>
      <c r="G8" s="7"/>
      <c r="H8" s="8" t="s">
        <v>13</v>
      </c>
      <c r="L8" s="13">
        <v>11525</v>
      </c>
      <c r="M8" s="13"/>
      <c r="N8" s="13"/>
      <c r="O8" s="13"/>
      <c r="P8" s="13"/>
      <c r="Q8" s="13"/>
      <c r="R8" s="13"/>
      <c r="S8" s="13"/>
      <c r="T8" s="13"/>
      <c r="U8" s="13"/>
      <c r="V8" s="13"/>
      <c r="W8" s="13"/>
      <c r="X8" s="13">
        <v>11525</v>
      </c>
      <c r="AA8" s="6"/>
      <c r="AD8" s="6"/>
      <c r="AE8" s="6"/>
      <c r="AF8" s="6"/>
      <c r="AG8" s="6"/>
      <c r="AH8" s="6"/>
      <c r="AI8" s="6"/>
    </row>
    <row r="9" spans="2:86" x14ac:dyDescent="0.2">
      <c r="F9" s="6" t="s">
        <v>14</v>
      </c>
      <c r="G9" s="7"/>
      <c r="H9" s="8" t="s">
        <v>15</v>
      </c>
      <c r="L9" s="14">
        <v>1</v>
      </c>
      <c r="M9" s="15"/>
      <c r="X9" s="9"/>
      <c r="Y9" s="9"/>
      <c r="Z9" s="16"/>
      <c r="AA9" s="6"/>
      <c r="AD9" s="6"/>
      <c r="AE9" s="6"/>
      <c r="AF9" s="6"/>
      <c r="AG9" s="6"/>
      <c r="AH9" s="6"/>
      <c r="AI9" s="6"/>
    </row>
    <row r="10" spans="2:86" x14ac:dyDescent="0.2">
      <c r="F10" s="6" t="s">
        <v>16</v>
      </c>
      <c r="G10" s="7"/>
      <c r="H10" s="8" t="s">
        <v>17</v>
      </c>
      <c r="L10" s="17">
        <v>0</v>
      </c>
      <c r="M10" s="18"/>
      <c r="X10" s="9"/>
      <c r="Y10" s="9"/>
      <c r="Z10" s="16"/>
      <c r="AA10" s="6"/>
      <c r="AD10" s="6" t="s">
        <v>18</v>
      </c>
      <c r="AE10" s="6"/>
      <c r="AF10" s="6"/>
      <c r="AG10" s="6"/>
      <c r="AH10" s="6"/>
      <c r="AI10" s="6"/>
    </row>
    <row r="11" spans="2:86" x14ac:dyDescent="0.2">
      <c r="F11" s="7"/>
      <c r="G11" s="7"/>
      <c r="X11" s="9"/>
      <c r="Y11" s="9"/>
      <c r="Z11" s="16"/>
      <c r="AA11" s="6"/>
      <c r="AD11" s="6" t="s">
        <v>19</v>
      </c>
      <c r="AE11" s="6"/>
      <c r="AF11" s="6"/>
      <c r="AG11" s="6"/>
      <c r="AH11" s="6"/>
      <c r="AI11" s="6"/>
    </row>
    <row r="12" spans="2:86" x14ac:dyDescent="0.2">
      <c r="F12" s="7"/>
      <c r="G12" s="7"/>
      <c r="X12" s="9"/>
      <c r="AA12" s="6"/>
      <c r="AD12" s="6" t="s">
        <v>20</v>
      </c>
      <c r="AE12" s="6"/>
      <c r="AF12" s="6"/>
      <c r="AG12" s="6"/>
      <c r="AH12" s="6"/>
      <c r="AI12" s="6"/>
      <c r="AY12" s="19"/>
    </row>
    <row r="13" spans="2:86" x14ac:dyDescent="0.2">
      <c r="F13" s="7"/>
      <c r="G13" s="7"/>
      <c r="X13" s="9"/>
      <c r="AA13" s="6"/>
      <c r="AD13" s="6" t="s">
        <v>21</v>
      </c>
      <c r="AE13" s="6"/>
      <c r="AF13" s="6"/>
      <c r="AG13" s="6"/>
      <c r="AH13" s="6"/>
      <c r="AI13" s="6"/>
    </row>
    <row r="14" spans="2:86" x14ac:dyDescent="0.2">
      <c r="F14" s="7"/>
      <c r="G14" s="7"/>
      <c r="X14" s="9"/>
      <c r="AA14" s="6"/>
      <c r="AD14" s="6"/>
      <c r="AE14" s="6"/>
      <c r="AF14" s="6"/>
      <c r="AG14" s="6"/>
      <c r="AH14" s="6"/>
      <c r="AI14" s="6"/>
      <c r="BZ14" s="83" t="s">
        <v>53</v>
      </c>
      <c r="CA14" s="84" t="s">
        <v>371</v>
      </c>
      <c r="CB14" s="84" t="s">
        <v>372</v>
      </c>
      <c r="CC14" s="84" t="s">
        <v>373</v>
      </c>
      <c r="CD14" s="84" t="s">
        <v>374</v>
      </c>
      <c r="CE14" s="84" t="s">
        <v>375</v>
      </c>
      <c r="CF14" s="84" t="s">
        <v>376</v>
      </c>
      <c r="CG14" s="84" t="s">
        <v>377</v>
      </c>
      <c r="CH14" s="84" t="s">
        <v>378</v>
      </c>
    </row>
    <row r="15" spans="2:86" x14ac:dyDescent="0.2">
      <c r="F15" s="7"/>
      <c r="G15" s="7"/>
      <c r="X15" s="9"/>
      <c r="AA15" s="6"/>
      <c r="AD15" s="6"/>
      <c r="AE15" s="6"/>
      <c r="AF15" s="6"/>
      <c r="AG15" s="6"/>
      <c r="AH15" s="6"/>
      <c r="AI15" s="6"/>
      <c r="AY15" s="19"/>
      <c r="BO15" s="18"/>
      <c r="BP15" s="18"/>
      <c r="BQ15" s="18"/>
      <c r="BR15" s="18"/>
      <c r="BS15" s="18"/>
      <c r="BT15" s="18"/>
      <c r="BU15" s="18"/>
      <c r="BV15" s="18"/>
      <c r="BW15" s="18"/>
      <c r="BX15" s="18"/>
      <c r="BY15" s="18" t="s">
        <v>128</v>
      </c>
      <c r="BZ15" s="85">
        <v>1</v>
      </c>
      <c r="CA15" s="85">
        <v>1</v>
      </c>
      <c r="CB15" s="85">
        <v>1</v>
      </c>
      <c r="CC15" s="85">
        <v>1</v>
      </c>
      <c r="CD15" s="85">
        <v>1</v>
      </c>
      <c r="CE15" s="85">
        <v>1</v>
      </c>
      <c r="CF15" s="85">
        <v>1</v>
      </c>
      <c r="CG15" s="85">
        <v>1</v>
      </c>
      <c r="CH15" s="85">
        <v>1</v>
      </c>
    </row>
    <row r="16" spans="2:86" x14ac:dyDescent="0.2">
      <c r="H16" s="20"/>
      <c r="K16" s="21"/>
      <c r="L16" s="21"/>
      <c r="M16" s="11"/>
      <c r="N16" s="11"/>
      <c r="O16" s="11"/>
      <c r="P16" s="11"/>
      <c r="Q16" s="11"/>
      <c r="R16" s="11"/>
      <c r="S16" s="11"/>
      <c r="T16" s="11"/>
      <c r="U16" s="11"/>
      <c r="V16" s="11"/>
      <c r="W16" s="22"/>
      <c r="X16" s="11"/>
      <c r="Y16" s="11"/>
      <c r="Z16" s="6"/>
      <c r="AA16" s="23"/>
      <c r="AB16" s="6"/>
      <c r="AC16" s="24"/>
      <c r="AD16" s="6"/>
      <c r="AE16" s="6"/>
      <c r="AF16" s="6"/>
      <c r="AG16" s="25"/>
      <c r="AH16" s="25"/>
      <c r="AI16" s="25"/>
      <c r="AJ16" s="23"/>
      <c r="AN16" s="2" t="s">
        <v>22</v>
      </c>
      <c r="AO16" s="26">
        <f>+AO17+AL17</f>
        <v>24729300</v>
      </c>
      <c r="AP16" s="23"/>
      <c r="AQ16" s="23"/>
      <c r="AR16" s="23"/>
      <c r="AS16" s="23"/>
      <c r="AT16" s="23"/>
      <c r="AU16" s="23"/>
      <c r="AV16" s="23"/>
      <c r="AW16" s="23"/>
      <c r="AX16" s="27"/>
      <c r="AY16" s="28"/>
      <c r="BO16" s="18"/>
      <c r="BP16" s="18"/>
      <c r="BQ16" s="18"/>
      <c r="BR16" s="18"/>
      <c r="BS16" s="18"/>
      <c r="BT16" s="18"/>
      <c r="BU16" s="18"/>
      <c r="BV16" s="18"/>
      <c r="BW16" s="18"/>
      <c r="BX16" s="18"/>
      <c r="BY16" s="18" t="s">
        <v>379</v>
      </c>
      <c r="BZ16" s="9">
        <v>0</v>
      </c>
      <c r="CA16" s="9">
        <f>'ECS Formula'!F48</f>
        <v>0</v>
      </c>
      <c r="CB16" s="9">
        <f>'ECS Formula'!G48</f>
        <v>0.1429</v>
      </c>
      <c r="CC16" s="9">
        <f>'ECS Formula'!H48</f>
        <v>0.16669999999999999</v>
      </c>
      <c r="CD16" s="9">
        <f>'ECS Formula'!I48</f>
        <v>0.2</v>
      </c>
      <c r="CE16" s="9">
        <f>'ECS Formula'!J48</f>
        <v>0.25</v>
      </c>
      <c r="CF16" s="9">
        <f>'ECS Formula'!K48</f>
        <v>0.33329999999999999</v>
      </c>
      <c r="CG16" s="9">
        <f>'ECS Formula'!L48</f>
        <v>0.5</v>
      </c>
      <c r="CH16" s="9">
        <f>'ECS Formula'!M48</f>
        <v>1</v>
      </c>
    </row>
    <row r="17" spans="1:106" x14ac:dyDescent="0.2">
      <c r="C17" s="23">
        <f>SUM(C27:C195)</f>
        <v>36</v>
      </c>
      <c r="D17" s="23">
        <f>SUM(D27:D195)</f>
        <v>26</v>
      </c>
      <c r="E17" s="23">
        <f>SUM(E27:E195)</f>
        <v>10</v>
      </c>
      <c r="I17" s="29" t="s">
        <v>23</v>
      </c>
      <c r="J17" s="23"/>
      <c r="K17" s="11">
        <f t="shared" ref="K17:AB17" si="0">SUM(K27:K195)</f>
        <v>0</v>
      </c>
      <c r="L17" s="11">
        <f t="shared" si="0"/>
        <v>0</v>
      </c>
      <c r="M17" s="23">
        <f t="shared" si="0"/>
        <v>0</v>
      </c>
      <c r="N17" s="30">
        <f t="shared" si="0"/>
        <v>0</v>
      </c>
      <c r="O17" s="30">
        <f t="shared" si="0"/>
        <v>0</v>
      </c>
      <c r="P17" s="30">
        <f t="shared" si="0"/>
        <v>0</v>
      </c>
      <c r="Q17" s="30">
        <f t="shared" si="0"/>
        <v>0</v>
      </c>
      <c r="R17" s="21"/>
      <c r="S17" s="21"/>
      <c r="T17" s="21"/>
      <c r="U17" s="30" t="e">
        <f t="shared" si="0"/>
        <v>#DIV/0!</v>
      </c>
      <c r="V17" s="21">
        <f t="shared" si="0"/>
        <v>0</v>
      </c>
      <c r="W17" s="21">
        <f>SUM(W27:W195)</f>
        <v>0</v>
      </c>
      <c r="X17" s="11">
        <f t="shared" si="0"/>
        <v>0</v>
      </c>
      <c r="Y17" s="11">
        <f t="shared" si="0"/>
        <v>560140.27000000037</v>
      </c>
      <c r="Z17" s="11">
        <f t="shared" si="0"/>
        <v>0</v>
      </c>
      <c r="AA17" s="23">
        <f t="shared" si="0"/>
        <v>0</v>
      </c>
      <c r="AB17" s="11">
        <f t="shared" si="0"/>
        <v>37959868.840000011</v>
      </c>
      <c r="AC17" s="31">
        <f>SUM(AC27:AC195)</f>
        <v>147.98468099999991</v>
      </c>
      <c r="AD17" s="23">
        <f>SUM(AD27:AD195)</f>
        <v>18402438</v>
      </c>
      <c r="AE17" s="23"/>
      <c r="AF17" s="31">
        <f>SUM(AF27:AF195)</f>
        <v>25.386548999999992</v>
      </c>
      <c r="AG17" s="31">
        <f>SUM(AG27:AG195)</f>
        <v>42.097054999999997</v>
      </c>
      <c r="AH17" s="31"/>
      <c r="AI17" s="31"/>
      <c r="AJ17" s="23">
        <f t="shared" ref="AJ17:AU17" si="1">SUM(AJ27:AJ195)</f>
        <v>21891</v>
      </c>
      <c r="AK17" s="23">
        <f t="shared" si="1"/>
        <v>413</v>
      </c>
      <c r="AL17" s="23">
        <f t="shared" si="1"/>
        <v>23328900</v>
      </c>
      <c r="AM17" s="23">
        <f t="shared" si="1"/>
        <v>3282</v>
      </c>
      <c r="AN17" s="23">
        <f t="shared" si="1"/>
        <v>72</v>
      </c>
      <c r="AO17" s="23">
        <f t="shared" si="1"/>
        <v>1400400</v>
      </c>
      <c r="AP17" s="23">
        <f t="shared" si="1"/>
        <v>2340531926</v>
      </c>
      <c r="AQ17" s="23">
        <f t="shared" si="1"/>
        <v>2365261226</v>
      </c>
      <c r="AR17" s="23">
        <f t="shared" si="1"/>
        <v>2017587098</v>
      </c>
      <c r="AS17" s="23">
        <f t="shared" si="1"/>
        <v>2396035069</v>
      </c>
      <c r="AT17" s="23">
        <f>SUM(AT27:AT195)</f>
        <v>2361568857</v>
      </c>
      <c r="AU17" s="23">
        <f t="shared" si="1"/>
        <v>185262735</v>
      </c>
      <c r="AV17" s="23"/>
      <c r="AW17" s="23">
        <f t="shared" ref="AW17" si="2">SUM(AW27:AW195)</f>
        <v>94477552</v>
      </c>
      <c r="AX17" s="27">
        <f>SUM(AX27:AX195)</f>
        <v>2456046409</v>
      </c>
      <c r="AY17" s="28">
        <f>SUM(AY27:AY195)</f>
        <v>2456046409</v>
      </c>
      <c r="AZ17" s="21"/>
      <c r="BA17" s="23"/>
      <c r="CJ17" s="28">
        <f>SUM(CJ27:CJ195)</f>
        <v>2456046409</v>
      </c>
      <c r="CK17" s="28">
        <f t="shared" ref="CK17:CR17" si="3">SUM(CK27:CK195)</f>
        <v>2456046417.5229049</v>
      </c>
      <c r="CL17" s="28">
        <f t="shared" si="3"/>
        <v>2443073212.8373394</v>
      </c>
      <c r="CM17" s="28">
        <f t="shared" si="3"/>
        <v>2433766459.4464369</v>
      </c>
      <c r="CN17" s="28">
        <f t="shared" si="3"/>
        <v>2424169411.9322624</v>
      </c>
      <c r="CO17" s="28">
        <f t="shared" si="3"/>
        <v>2414058441.1628504</v>
      </c>
      <c r="CP17" s="28">
        <f t="shared" si="3"/>
        <v>2402923558.4955573</v>
      </c>
      <c r="CQ17" s="28">
        <f t="shared" si="3"/>
        <v>2389220851.0950732</v>
      </c>
      <c r="CR17" s="28">
        <f t="shared" si="3"/>
        <v>2365261220.2831221</v>
      </c>
      <c r="CS17" s="23"/>
      <c r="CT17" s="28">
        <f>SUM(CT27:CT195)</f>
        <v>2456046409</v>
      </c>
      <c r="CU17" s="28">
        <f t="shared" ref="CU17:DB17" si="4">SUM(CU27:CU195)</f>
        <v>2456046417.5229049</v>
      </c>
      <c r="CV17" s="28">
        <f t="shared" si="4"/>
        <v>2447470795.6621146</v>
      </c>
      <c r="CW17" s="28">
        <f t="shared" si="4"/>
        <v>2438896459.8445487</v>
      </c>
      <c r="CX17" s="28">
        <f t="shared" si="4"/>
        <v>2430324181.4560909</v>
      </c>
      <c r="CY17" s="28">
        <f t="shared" si="4"/>
        <v>2421751903.0676355</v>
      </c>
      <c r="CZ17" s="28">
        <f t="shared" si="4"/>
        <v>2413180481.9070177</v>
      </c>
      <c r="DA17" s="28">
        <f t="shared" si="4"/>
        <v>2404607774.904644</v>
      </c>
      <c r="DB17" s="28">
        <f t="shared" si="4"/>
        <v>2396035067.9022655</v>
      </c>
    </row>
    <row r="18" spans="1:106" x14ac:dyDescent="0.2">
      <c r="I18" s="23"/>
      <c r="J18" s="23"/>
      <c r="K18" s="6">
        <v>1</v>
      </c>
      <c r="L18" s="6"/>
      <c r="M18" s="32">
        <f>K18+1</f>
        <v>2</v>
      </c>
      <c r="N18" s="33">
        <f>M18+1</f>
        <v>3</v>
      </c>
      <c r="O18" s="33">
        <f t="shared" ref="O18:Q18" si="5">N18+1</f>
        <v>4</v>
      </c>
      <c r="P18" s="33">
        <f t="shared" si="5"/>
        <v>5</v>
      </c>
      <c r="Q18" s="33">
        <f t="shared" si="5"/>
        <v>6</v>
      </c>
      <c r="R18" s="33"/>
      <c r="S18" s="33"/>
      <c r="T18" s="33"/>
      <c r="U18" s="33"/>
      <c r="V18" s="33">
        <f>Q18+1</f>
        <v>7</v>
      </c>
      <c r="W18" s="33">
        <f>V18+1</f>
        <v>8</v>
      </c>
      <c r="X18" s="32"/>
      <c r="Y18" s="32">
        <v>9</v>
      </c>
      <c r="Z18" s="32">
        <v>10</v>
      </c>
      <c r="AA18" s="32">
        <f t="shared" ref="AA18:AX18" si="6">Z18+1</f>
        <v>11</v>
      </c>
      <c r="AB18" s="32">
        <f>AA18+1</f>
        <v>12</v>
      </c>
      <c r="AC18" s="32">
        <f t="shared" si="6"/>
        <v>13</v>
      </c>
      <c r="AD18" s="32">
        <f t="shared" si="6"/>
        <v>14</v>
      </c>
      <c r="AE18" s="32">
        <f t="shared" si="6"/>
        <v>15</v>
      </c>
      <c r="AF18" s="32">
        <f t="shared" si="6"/>
        <v>16</v>
      </c>
      <c r="AG18" s="32">
        <f t="shared" si="6"/>
        <v>17</v>
      </c>
      <c r="AH18" s="32">
        <f t="shared" si="6"/>
        <v>18</v>
      </c>
      <c r="AI18" s="32">
        <f t="shared" si="6"/>
        <v>19</v>
      </c>
      <c r="AJ18" s="32">
        <f t="shared" si="6"/>
        <v>20</v>
      </c>
      <c r="AK18" s="32">
        <f t="shared" si="6"/>
        <v>21</v>
      </c>
      <c r="AL18" s="32">
        <f t="shared" si="6"/>
        <v>22</v>
      </c>
      <c r="AM18" s="32">
        <f t="shared" si="6"/>
        <v>23</v>
      </c>
      <c r="AN18" s="32">
        <f t="shared" si="6"/>
        <v>24</v>
      </c>
      <c r="AO18" s="32">
        <f t="shared" si="6"/>
        <v>25</v>
      </c>
      <c r="AP18" s="32">
        <f t="shared" si="6"/>
        <v>26</v>
      </c>
      <c r="AQ18" s="32">
        <f t="shared" si="6"/>
        <v>27</v>
      </c>
      <c r="AR18" s="32">
        <f t="shared" si="6"/>
        <v>28</v>
      </c>
      <c r="AS18" s="32">
        <f t="shared" si="6"/>
        <v>29</v>
      </c>
      <c r="AT18" s="32">
        <f t="shared" si="6"/>
        <v>30</v>
      </c>
      <c r="AU18" s="32">
        <f t="shared" si="6"/>
        <v>31</v>
      </c>
      <c r="AV18" s="32">
        <f t="shared" si="6"/>
        <v>32</v>
      </c>
      <c r="AW18" s="32">
        <f t="shared" si="6"/>
        <v>33</v>
      </c>
      <c r="AX18" s="34">
        <f t="shared" si="6"/>
        <v>34</v>
      </c>
      <c r="AY18" s="35"/>
      <c r="CK18" s="23"/>
      <c r="CN18" s="23"/>
      <c r="CO18" s="23"/>
      <c r="CP18" s="23"/>
      <c r="CQ18" s="23"/>
      <c r="CR18" s="23"/>
      <c r="CS18" s="23"/>
    </row>
    <row r="19" spans="1:106" x14ac:dyDescent="0.2">
      <c r="I19" s="23"/>
      <c r="J19" s="23"/>
      <c r="N19" s="8"/>
      <c r="O19" s="8"/>
      <c r="P19" s="8"/>
      <c r="Q19" s="8"/>
      <c r="R19" s="8"/>
      <c r="S19" s="8"/>
      <c r="T19" s="8"/>
      <c r="U19" s="8"/>
      <c r="V19" s="8"/>
      <c r="W19" s="8"/>
      <c r="AB19" s="36" t="s">
        <v>24</v>
      </c>
      <c r="AC19" s="36" t="s">
        <v>25</v>
      </c>
      <c r="AD19" s="36" t="s">
        <v>24</v>
      </c>
      <c r="AE19" s="36" t="s">
        <v>26</v>
      </c>
      <c r="AF19" s="36"/>
      <c r="AG19" s="37" t="s">
        <v>27</v>
      </c>
      <c r="AH19" s="37"/>
      <c r="AI19" s="37"/>
      <c r="AP19" s="36" t="s">
        <v>28</v>
      </c>
      <c r="AT19" s="38" t="s">
        <v>29</v>
      </c>
    </row>
    <row r="20" spans="1:106" ht="32" x14ac:dyDescent="0.2">
      <c r="I20" s="23"/>
      <c r="J20" s="23"/>
      <c r="M20" s="37" t="s">
        <v>30</v>
      </c>
      <c r="N20" s="37"/>
      <c r="O20" s="37"/>
      <c r="P20" s="39" t="s">
        <v>31</v>
      </c>
      <c r="Q20" s="37" t="s">
        <v>32</v>
      </c>
      <c r="R20" s="37"/>
      <c r="S20" s="37"/>
      <c r="T20" s="37"/>
      <c r="U20" s="37"/>
      <c r="V20" s="37"/>
      <c r="W20" s="37"/>
      <c r="AB20" s="40">
        <f>MEDIAN(AB27:AB195)</f>
        <v>190009.01</v>
      </c>
      <c r="AC20" s="41" t="s">
        <v>33</v>
      </c>
      <c r="AD20" s="42">
        <f>MEDIAN(AD27:AD195)</f>
        <v>102174</v>
      </c>
      <c r="AE20" s="41" t="s">
        <v>33</v>
      </c>
      <c r="AF20" s="37" t="s">
        <v>34</v>
      </c>
      <c r="AG20" s="37" t="s">
        <v>35</v>
      </c>
      <c r="AH20" s="37"/>
      <c r="AI20" s="37"/>
      <c r="AL20" s="8"/>
      <c r="AM20" s="8"/>
      <c r="AN20" s="8"/>
      <c r="AO20" s="8"/>
      <c r="AP20" s="43" t="s">
        <v>36</v>
      </c>
      <c r="AQ20" s="6"/>
      <c r="AR20" s="6"/>
      <c r="AS20" s="6"/>
      <c r="AT20" s="6"/>
      <c r="AU20" s="6"/>
      <c r="AV20" s="6"/>
      <c r="AW20" s="6"/>
      <c r="AX20" s="44"/>
      <c r="AY20" s="45"/>
    </row>
    <row r="21" spans="1:106" x14ac:dyDescent="0.2">
      <c r="K21" s="6"/>
      <c r="L21" s="6"/>
      <c r="M21" s="37" t="s">
        <v>37</v>
      </c>
      <c r="N21" s="37" t="s">
        <v>38</v>
      </c>
      <c r="O21" s="37" t="s">
        <v>39</v>
      </c>
      <c r="P21" s="37" t="s">
        <v>32</v>
      </c>
      <c r="Q21" s="37" t="s">
        <v>40</v>
      </c>
      <c r="R21" s="37"/>
      <c r="S21" s="37"/>
      <c r="T21" s="37"/>
      <c r="U21" s="37"/>
      <c r="V21" s="37"/>
      <c r="W21" s="37" t="s">
        <v>41</v>
      </c>
      <c r="Z21" s="6" t="s">
        <v>42</v>
      </c>
      <c r="AB21" s="37"/>
      <c r="AC21" s="46">
        <f>ROUND(AB20*$X$3,2)</f>
        <v>256512.16</v>
      </c>
      <c r="AD21" s="37" t="s">
        <v>43</v>
      </c>
      <c r="AE21" s="46">
        <f>ROUND(AD20*$X$3,2)</f>
        <v>137934.9</v>
      </c>
      <c r="AF21" s="37" t="s">
        <v>44</v>
      </c>
      <c r="AG21" s="37" t="s">
        <v>45</v>
      </c>
      <c r="AH21" s="37" t="s">
        <v>46</v>
      </c>
      <c r="AI21" s="37" t="s">
        <v>47</v>
      </c>
      <c r="AJ21" s="6" t="s">
        <v>48</v>
      </c>
      <c r="AK21" s="6" t="s">
        <v>49</v>
      </c>
      <c r="AL21" s="37" t="s">
        <v>50</v>
      </c>
      <c r="AM21" s="37" t="s">
        <v>48</v>
      </c>
      <c r="AN21" s="37" t="s">
        <v>49</v>
      </c>
      <c r="AO21" s="37" t="s">
        <v>51</v>
      </c>
      <c r="AP21" s="82">
        <f>'ECS Formula'!D20</f>
        <v>11525</v>
      </c>
      <c r="AT21" s="15"/>
      <c r="AU21" s="6" t="s">
        <v>52</v>
      </c>
      <c r="AX21" s="48" t="s">
        <v>53</v>
      </c>
      <c r="AY21" s="49" t="s">
        <v>53</v>
      </c>
      <c r="BC21" s="84" t="s">
        <v>371</v>
      </c>
      <c r="BD21" s="84" t="s">
        <v>372</v>
      </c>
      <c r="BE21" s="84" t="s">
        <v>373</v>
      </c>
      <c r="BF21" s="84" t="s">
        <v>374</v>
      </c>
      <c r="BG21" s="84" t="s">
        <v>375</v>
      </c>
      <c r="BH21" s="84" t="s">
        <v>376</v>
      </c>
      <c r="BI21" s="84" t="s">
        <v>377</v>
      </c>
      <c r="BJ21" s="84" t="s">
        <v>378</v>
      </c>
      <c r="BO21" s="83" t="s">
        <v>53</v>
      </c>
      <c r="BP21" s="84" t="s">
        <v>371</v>
      </c>
      <c r="BQ21" s="84" t="s">
        <v>372</v>
      </c>
      <c r="BR21" s="84" t="s">
        <v>373</v>
      </c>
      <c r="BS21" s="84" t="s">
        <v>374</v>
      </c>
      <c r="BT21" s="84" t="s">
        <v>375</v>
      </c>
      <c r="BU21" s="84" t="s">
        <v>376</v>
      </c>
      <c r="BV21" s="84" t="s">
        <v>377</v>
      </c>
      <c r="BW21" s="84" t="s">
        <v>378</v>
      </c>
      <c r="BZ21" s="83" t="s">
        <v>53</v>
      </c>
      <c r="CA21" s="84" t="s">
        <v>371</v>
      </c>
      <c r="CB21" s="84" t="s">
        <v>372</v>
      </c>
      <c r="CC21" s="84" t="s">
        <v>373</v>
      </c>
      <c r="CD21" s="84" t="s">
        <v>374</v>
      </c>
      <c r="CE21" s="84" t="s">
        <v>375</v>
      </c>
      <c r="CF21" s="84" t="s">
        <v>376</v>
      </c>
      <c r="CG21" s="84" t="s">
        <v>377</v>
      </c>
      <c r="CH21" s="84" t="s">
        <v>378</v>
      </c>
      <c r="CJ21" s="83" t="s">
        <v>53</v>
      </c>
      <c r="CK21" s="84" t="s">
        <v>371</v>
      </c>
      <c r="CL21" s="84" t="s">
        <v>372</v>
      </c>
      <c r="CM21" s="84" t="s">
        <v>373</v>
      </c>
      <c r="CN21" s="84" t="s">
        <v>374</v>
      </c>
      <c r="CO21" s="84" t="s">
        <v>375</v>
      </c>
      <c r="CP21" s="84" t="s">
        <v>376</v>
      </c>
      <c r="CQ21" s="84" t="s">
        <v>377</v>
      </c>
      <c r="CR21" s="84" t="s">
        <v>378</v>
      </c>
      <c r="CT21" s="83" t="s">
        <v>53</v>
      </c>
      <c r="CU21" s="84" t="s">
        <v>371</v>
      </c>
      <c r="CV21" s="84" t="s">
        <v>372</v>
      </c>
      <c r="CW21" s="84" t="s">
        <v>373</v>
      </c>
      <c r="CX21" s="84" t="s">
        <v>374</v>
      </c>
      <c r="CY21" s="84" t="s">
        <v>375</v>
      </c>
      <c r="CZ21" s="84" t="s">
        <v>376</v>
      </c>
      <c r="DA21" s="84" t="s">
        <v>377</v>
      </c>
      <c r="DB21" s="84" t="s">
        <v>378</v>
      </c>
    </row>
    <row r="22" spans="1:106" x14ac:dyDescent="0.2">
      <c r="K22" s="37" t="s">
        <v>30</v>
      </c>
      <c r="L22" s="37"/>
      <c r="M22" s="37" t="s">
        <v>54</v>
      </c>
      <c r="N22" s="37" t="s">
        <v>55</v>
      </c>
      <c r="O22" s="37" t="s">
        <v>56</v>
      </c>
      <c r="P22" s="37" t="s">
        <v>40</v>
      </c>
      <c r="Q22" s="37" t="s">
        <v>48</v>
      </c>
      <c r="R22" s="37"/>
      <c r="S22" s="37" t="s">
        <v>57</v>
      </c>
      <c r="T22" s="37"/>
      <c r="U22" s="37"/>
      <c r="V22" s="37"/>
      <c r="W22" s="37" t="s">
        <v>58</v>
      </c>
      <c r="X22" s="6" t="s">
        <v>59</v>
      </c>
      <c r="Y22" s="6" t="s">
        <v>60</v>
      </c>
      <c r="Z22" s="6" t="s">
        <v>61</v>
      </c>
      <c r="AB22" s="37" t="s">
        <v>62</v>
      </c>
      <c r="AC22" s="41" t="s">
        <v>63</v>
      </c>
      <c r="AD22" s="37" t="s">
        <v>64</v>
      </c>
      <c r="AE22" s="41" t="s">
        <v>63</v>
      </c>
      <c r="AF22" s="37" t="s">
        <v>65</v>
      </c>
      <c r="AG22" s="37" t="s">
        <v>66</v>
      </c>
      <c r="AH22" s="37" t="s">
        <v>67</v>
      </c>
      <c r="AI22" s="37" t="s">
        <v>67</v>
      </c>
      <c r="AJ22" s="6" t="s">
        <v>68</v>
      </c>
      <c r="AK22" s="6" t="s">
        <v>50</v>
      </c>
      <c r="AL22" s="37" t="s">
        <v>69</v>
      </c>
      <c r="AM22" s="37" t="s">
        <v>68</v>
      </c>
      <c r="AN22" s="37" t="s">
        <v>51</v>
      </c>
      <c r="AO22" s="37" t="s">
        <v>70</v>
      </c>
      <c r="AP22" s="37" t="s">
        <v>71</v>
      </c>
      <c r="AQ22" s="37" t="s">
        <v>72</v>
      </c>
      <c r="AR22" s="6"/>
      <c r="AS22" s="6" t="s">
        <v>72</v>
      </c>
      <c r="AT22" s="15"/>
      <c r="AU22" s="37" t="s">
        <v>44</v>
      </c>
      <c r="AV22" s="6" t="s">
        <v>72</v>
      </c>
      <c r="AX22" s="34" t="s">
        <v>73</v>
      </c>
      <c r="AY22" s="35" t="s">
        <v>74</v>
      </c>
      <c r="CJ22" s="35" t="s">
        <v>74</v>
      </c>
      <c r="CT22" s="35" t="s">
        <v>74</v>
      </c>
    </row>
    <row r="23" spans="1:106" x14ac:dyDescent="0.2">
      <c r="B23" s="6"/>
      <c r="C23" s="6"/>
      <c r="D23" s="6" t="s">
        <v>75</v>
      </c>
      <c r="E23" s="6"/>
      <c r="F23" s="6" t="s">
        <v>76</v>
      </c>
      <c r="G23" s="6"/>
      <c r="K23" s="6" t="s">
        <v>40</v>
      </c>
      <c r="L23" s="6"/>
      <c r="M23" s="37" t="s">
        <v>77</v>
      </c>
      <c r="N23" s="37" t="s">
        <v>78</v>
      </c>
      <c r="O23" s="37" t="s">
        <v>40</v>
      </c>
      <c r="P23" s="37" t="s">
        <v>48</v>
      </c>
      <c r="Q23" s="37" t="s">
        <v>58</v>
      </c>
      <c r="R23" s="37"/>
      <c r="S23" s="37" t="s">
        <v>79</v>
      </c>
      <c r="T23" s="37" t="s">
        <v>80</v>
      </c>
      <c r="U23" s="37"/>
      <c r="V23" s="37" t="s">
        <v>41</v>
      </c>
      <c r="W23" s="37" t="s">
        <v>81</v>
      </c>
      <c r="X23" s="6" t="s">
        <v>82</v>
      </c>
      <c r="Y23" s="6" t="s">
        <v>48</v>
      </c>
      <c r="Z23" s="6" t="s">
        <v>83</v>
      </c>
      <c r="AA23" s="6" t="s">
        <v>81</v>
      </c>
      <c r="AB23" s="37" t="s">
        <v>84</v>
      </c>
      <c r="AC23" s="37" t="s">
        <v>85</v>
      </c>
      <c r="AD23" s="37" t="s">
        <v>86</v>
      </c>
      <c r="AE23" s="37" t="s">
        <v>87</v>
      </c>
      <c r="AF23" s="33" t="s">
        <v>88</v>
      </c>
      <c r="AG23" s="37" t="s">
        <v>89</v>
      </c>
      <c r="AH23" s="37" t="s">
        <v>90</v>
      </c>
      <c r="AI23" s="37" t="s">
        <v>91</v>
      </c>
      <c r="AJ23" s="6" t="s">
        <v>50</v>
      </c>
      <c r="AK23" s="6" t="s">
        <v>69</v>
      </c>
      <c r="AL23" s="37" t="s">
        <v>92</v>
      </c>
      <c r="AM23" s="37" t="s">
        <v>51</v>
      </c>
      <c r="AN23" s="37" t="s">
        <v>70</v>
      </c>
      <c r="AO23" s="37" t="s">
        <v>92</v>
      </c>
      <c r="AP23" s="37" t="s">
        <v>93</v>
      </c>
      <c r="AQ23" s="37" t="s">
        <v>94</v>
      </c>
      <c r="AR23" s="37" t="s">
        <v>95</v>
      </c>
      <c r="AS23" s="37" t="s">
        <v>96</v>
      </c>
      <c r="AT23" s="37" t="s">
        <v>97</v>
      </c>
      <c r="AU23" s="32" t="s">
        <v>45</v>
      </c>
      <c r="AV23" s="37" t="s">
        <v>98</v>
      </c>
      <c r="AW23" s="37"/>
      <c r="AX23" s="50" t="s">
        <v>99</v>
      </c>
      <c r="AY23" s="51" t="s">
        <v>100</v>
      </c>
      <c r="CJ23" s="51" t="s">
        <v>100</v>
      </c>
      <c r="CT23" s="51" t="s">
        <v>100</v>
      </c>
    </row>
    <row r="24" spans="1:106" x14ac:dyDescent="0.2">
      <c r="B24" s="6" t="s">
        <v>101</v>
      </c>
      <c r="C24" s="37" t="s">
        <v>75</v>
      </c>
      <c r="D24" s="37" t="s">
        <v>102</v>
      </c>
      <c r="E24" s="37" t="s">
        <v>103</v>
      </c>
      <c r="F24" s="37" t="s">
        <v>34</v>
      </c>
      <c r="G24" s="37" t="s">
        <v>104</v>
      </c>
      <c r="H24" s="6" t="s">
        <v>105</v>
      </c>
      <c r="I24" s="2" t="s">
        <v>105</v>
      </c>
      <c r="K24" s="6" t="s">
        <v>48</v>
      </c>
      <c r="L24" s="6"/>
      <c r="M24" s="37" t="s">
        <v>106</v>
      </c>
      <c r="N24" s="37" t="s">
        <v>54</v>
      </c>
      <c r="O24" s="37" t="s">
        <v>48</v>
      </c>
      <c r="P24" s="33" t="s">
        <v>107</v>
      </c>
      <c r="Q24" s="33" t="s">
        <v>108</v>
      </c>
      <c r="R24" s="37"/>
      <c r="S24" s="37"/>
      <c r="T24" s="37" t="s">
        <v>38</v>
      </c>
      <c r="U24" s="37"/>
      <c r="V24" s="6" t="s">
        <v>48</v>
      </c>
      <c r="W24" s="6" t="s">
        <v>109</v>
      </c>
      <c r="X24" s="37" t="s">
        <v>110</v>
      </c>
      <c r="Y24" s="6" t="s">
        <v>111</v>
      </c>
      <c r="Z24" s="6" t="s">
        <v>112</v>
      </c>
      <c r="AA24" s="6" t="s">
        <v>113</v>
      </c>
      <c r="AB24" s="33" t="s">
        <v>114</v>
      </c>
      <c r="AC24" s="37" t="s">
        <v>115</v>
      </c>
      <c r="AD24" s="37" t="s">
        <v>116</v>
      </c>
      <c r="AE24" s="37" t="s">
        <v>117</v>
      </c>
      <c r="AF24" s="33" t="s">
        <v>118</v>
      </c>
      <c r="AG24" s="37" t="s">
        <v>45</v>
      </c>
      <c r="AH24" s="37" t="s">
        <v>65</v>
      </c>
      <c r="AI24" s="33" t="s">
        <v>119</v>
      </c>
      <c r="AJ24" s="6" t="s">
        <v>69</v>
      </c>
      <c r="AK24" s="6" t="s">
        <v>120</v>
      </c>
      <c r="AL24" s="37" t="s">
        <v>121</v>
      </c>
      <c r="AM24" s="37" t="s">
        <v>70</v>
      </c>
      <c r="AN24" s="37" t="s">
        <v>120</v>
      </c>
      <c r="AO24" s="37" t="s">
        <v>122</v>
      </c>
      <c r="AP24" s="37" t="s">
        <v>123</v>
      </c>
      <c r="AQ24" s="33" t="s">
        <v>124</v>
      </c>
      <c r="AR24" s="32" t="s">
        <v>73</v>
      </c>
      <c r="AS24" s="32" t="s">
        <v>125</v>
      </c>
      <c r="AT24" s="32" t="s">
        <v>73</v>
      </c>
      <c r="AU24" s="37" t="s">
        <v>126</v>
      </c>
      <c r="AV24" s="32" t="s">
        <v>127</v>
      </c>
      <c r="AW24" s="32" t="s">
        <v>128</v>
      </c>
      <c r="AX24" s="34" t="s">
        <v>129</v>
      </c>
      <c r="AY24" s="35" t="s">
        <v>130</v>
      </c>
      <c r="BC24" s="2" t="s">
        <v>380</v>
      </c>
      <c r="BD24" s="2" t="s">
        <v>380</v>
      </c>
      <c r="BE24" s="2" t="s">
        <v>380</v>
      </c>
      <c r="BF24" s="2" t="s">
        <v>380</v>
      </c>
      <c r="BG24" s="2" t="s">
        <v>380</v>
      </c>
      <c r="BH24" s="2" t="s">
        <v>380</v>
      </c>
      <c r="BI24" s="2" t="s">
        <v>380</v>
      </c>
      <c r="BJ24" s="2" t="s">
        <v>380</v>
      </c>
      <c r="BO24" s="2" t="s">
        <v>94</v>
      </c>
      <c r="BP24" s="2" t="s">
        <v>94</v>
      </c>
      <c r="BQ24" s="2" t="s">
        <v>94</v>
      </c>
      <c r="BR24" s="2" t="s">
        <v>94</v>
      </c>
      <c r="BS24" s="2" t="s">
        <v>94</v>
      </c>
      <c r="BT24" s="2" t="s">
        <v>94</v>
      </c>
      <c r="BU24" s="2" t="s">
        <v>94</v>
      </c>
      <c r="BV24" s="2" t="s">
        <v>94</v>
      </c>
      <c r="BW24" s="2" t="s">
        <v>94</v>
      </c>
      <c r="BZ24" s="2" t="s">
        <v>128</v>
      </c>
      <c r="CA24" s="2" t="s">
        <v>128</v>
      </c>
      <c r="CB24" s="2" t="s">
        <v>128</v>
      </c>
      <c r="CC24" s="2" t="s">
        <v>128</v>
      </c>
      <c r="CD24" s="2" t="s">
        <v>128</v>
      </c>
      <c r="CE24" s="2" t="s">
        <v>128</v>
      </c>
      <c r="CF24" s="2" t="s">
        <v>128</v>
      </c>
      <c r="CG24" s="2" t="s">
        <v>128</v>
      </c>
      <c r="CH24" s="2" t="s">
        <v>128</v>
      </c>
      <c r="CJ24" s="35" t="s">
        <v>129</v>
      </c>
      <c r="CT24" s="35" t="s">
        <v>130</v>
      </c>
    </row>
    <row r="25" spans="1:106" x14ac:dyDescent="0.2">
      <c r="A25" s="6" t="s">
        <v>131</v>
      </c>
      <c r="B25" s="6" t="s">
        <v>132</v>
      </c>
      <c r="C25" s="37" t="s">
        <v>132</v>
      </c>
      <c r="D25" s="37" t="s">
        <v>103</v>
      </c>
      <c r="E25" s="37" t="s">
        <v>132</v>
      </c>
      <c r="F25" s="6" t="s">
        <v>133</v>
      </c>
      <c r="G25" s="6" t="s">
        <v>134</v>
      </c>
      <c r="H25" s="6" t="s">
        <v>135</v>
      </c>
      <c r="I25" s="2" t="s">
        <v>136</v>
      </c>
      <c r="K25" s="37" t="s">
        <v>137</v>
      </c>
      <c r="L25" s="37"/>
      <c r="M25" s="37" t="s">
        <v>137</v>
      </c>
      <c r="N25" s="33" t="s">
        <v>138</v>
      </c>
      <c r="O25" s="33" t="s">
        <v>139</v>
      </c>
      <c r="P25" s="33" t="s">
        <v>140</v>
      </c>
      <c r="Q25" s="33" t="s">
        <v>48</v>
      </c>
      <c r="R25" s="37"/>
      <c r="S25" s="37"/>
      <c r="T25" s="37" t="s">
        <v>141</v>
      </c>
      <c r="U25" s="37"/>
      <c r="V25" s="37" t="s">
        <v>137</v>
      </c>
      <c r="W25" s="32" t="s">
        <v>142</v>
      </c>
      <c r="X25" s="6" t="s">
        <v>143</v>
      </c>
      <c r="Y25" s="32" t="s">
        <v>144</v>
      </c>
      <c r="Z25" s="37" t="s">
        <v>145</v>
      </c>
      <c r="AA25" s="6">
        <v>2022</v>
      </c>
      <c r="AB25" s="37" t="s">
        <v>146</v>
      </c>
      <c r="AC25" s="37" t="s">
        <v>147</v>
      </c>
      <c r="AD25" s="37">
        <v>2022</v>
      </c>
      <c r="AE25" s="37" t="s">
        <v>147</v>
      </c>
      <c r="AF25" s="37" t="s">
        <v>148</v>
      </c>
      <c r="AG25" s="37" t="s">
        <v>149</v>
      </c>
      <c r="AH25" s="37"/>
      <c r="AI25" s="37"/>
      <c r="AJ25" s="37" t="s">
        <v>137</v>
      </c>
      <c r="AK25" s="37" t="s">
        <v>137</v>
      </c>
      <c r="AL25" s="37" t="s">
        <v>150</v>
      </c>
      <c r="AM25" s="37" t="s">
        <v>137</v>
      </c>
      <c r="AN25" s="37" t="s">
        <v>137</v>
      </c>
      <c r="AO25" s="37" t="s">
        <v>151</v>
      </c>
      <c r="AP25" s="37" t="s">
        <v>152</v>
      </c>
      <c r="AQ25" s="37" t="s">
        <v>153</v>
      </c>
      <c r="AR25" s="37" t="s">
        <v>154</v>
      </c>
      <c r="AS25" s="52"/>
      <c r="AT25" s="37" t="s">
        <v>99</v>
      </c>
      <c r="AU25" s="32" t="s">
        <v>155</v>
      </c>
      <c r="AV25" s="33" t="s">
        <v>156</v>
      </c>
      <c r="AW25" s="37" t="s">
        <v>157</v>
      </c>
      <c r="AX25" s="50" t="s">
        <v>158</v>
      </c>
      <c r="AY25" s="53" t="s">
        <v>159</v>
      </c>
      <c r="BC25" s="2" t="s">
        <v>381</v>
      </c>
      <c r="BD25" s="2" t="s">
        <v>381</v>
      </c>
      <c r="BE25" s="2" t="s">
        <v>381</v>
      </c>
      <c r="BF25" s="2" t="s">
        <v>381</v>
      </c>
      <c r="BG25" s="2" t="s">
        <v>381</v>
      </c>
      <c r="BH25" s="2" t="s">
        <v>381</v>
      </c>
      <c r="BI25" s="2" t="s">
        <v>381</v>
      </c>
      <c r="BJ25" s="2" t="s">
        <v>381</v>
      </c>
      <c r="BO25" s="2" t="s">
        <v>44</v>
      </c>
      <c r="BP25" s="2" t="s">
        <v>44</v>
      </c>
      <c r="BQ25" s="2" t="s">
        <v>44</v>
      </c>
      <c r="BR25" s="2" t="s">
        <v>44</v>
      </c>
      <c r="BS25" s="2" t="s">
        <v>44</v>
      </c>
      <c r="BT25" s="2" t="s">
        <v>44</v>
      </c>
      <c r="BU25" s="2" t="s">
        <v>44</v>
      </c>
      <c r="BV25" s="2" t="s">
        <v>44</v>
      </c>
      <c r="BW25" s="2" t="s">
        <v>44</v>
      </c>
      <c r="BZ25" s="2" t="s">
        <v>157</v>
      </c>
      <c r="CA25" s="2" t="s">
        <v>157</v>
      </c>
      <c r="CB25" s="2" t="s">
        <v>157</v>
      </c>
      <c r="CC25" s="2" t="s">
        <v>157</v>
      </c>
      <c r="CD25" s="2" t="s">
        <v>157</v>
      </c>
      <c r="CE25" s="2" t="s">
        <v>157</v>
      </c>
      <c r="CF25" s="2" t="s">
        <v>157</v>
      </c>
      <c r="CG25" s="2" t="s">
        <v>157</v>
      </c>
      <c r="CH25" s="2" t="s">
        <v>157</v>
      </c>
      <c r="CJ25" s="53" t="s">
        <v>159</v>
      </c>
      <c r="CT25" s="53" t="s">
        <v>159</v>
      </c>
    </row>
    <row r="26" spans="1:106" ht="74.75" customHeight="1" x14ac:dyDescent="0.2">
      <c r="C26" s="8"/>
      <c r="D26" s="8"/>
      <c r="E26" s="8"/>
      <c r="F26" s="8"/>
      <c r="G26" s="8"/>
      <c r="P26" s="6" t="s">
        <v>160</v>
      </c>
      <c r="Q26" s="32" t="s">
        <v>161</v>
      </c>
      <c r="T26" s="2" t="s">
        <v>162</v>
      </c>
      <c r="AL26" s="8"/>
      <c r="AM26" s="8"/>
      <c r="AN26" s="8"/>
      <c r="AO26" s="8"/>
      <c r="AP26" s="8"/>
      <c r="AU26" s="54" t="s">
        <v>163</v>
      </c>
      <c r="AV26" s="54" t="s">
        <v>164</v>
      </c>
      <c r="AW26" s="54" t="s">
        <v>165</v>
      </c>
      <c r="AX26" s="55" t="s">
        <v>166</v>
      </c>
      <c r="AY26" s="56" t="s">
        <v>167</v>
      </c>
      <c r="AZ26" s="5" t="s">
        <v>168</v>
      </c>
    </row>
    <row r="27" spans="1:106" x14ac:dyDescent="0.2">
      <c r="A27" s="6" t="s">
        <v>169</v>
      </c>
      <c r="B27" s="6"/>
      <c r="C27" s="37"/>
      <c r="D27" s="37"/>
      <c r="E27" s="37"/>
      <c r="F27" s="2">
        <v>7</v>
      </c>
      <c r="G27">
        <v>0</v>
      </c>
      <c r="H27" s="6">
        <v>1</v>
      </c>
      <c r="I27" s="2" t="s">
        <v>170</v>
      </c>
      <c r="J27" s="57"/>
      <c r="K27" s="79"/>
      <c r="L27" s="59"/>
      <c r="M27" s="79"/>
      <c r="N27" s="61">
        <f>ROUND(M27*0.3,2)</f>
        <v>0</v>
      </c>
      <c r="O27" s="61">
        <f>ROUND(K27*0.6,2)</f>
        <v>0</v>
      </c>
      <c r="P27" s="61">
        <f>MAX(M27-O27,0)</f>
        <v>0</v>
      </c>
      <c r="Q27" s="61">
        <f>ROUND(P27*0.15,2)</f>
        <v>0</v>
      </c>
      <c r="R27" s="62" t="e">
        <f>ROUND(M27/K27,2)</f>
        <v>#DIV/0!</v>
      </c>
      <c r="S27" s="62" t="e">
        <f t="shared" ref="S27:S90" si="7">IF(R27&gt;0.6,+R27-0.6,0)</f>
        <v>#DIV/0!</v>
      </c>
      <c r="T27" s="61" t="e">
        <f t="shared" ref="T27:T90" si="8">ROUND(S27*K27,2)</f>
        <v>#DIV/0!</v>
      </c>
      <c r="U27" s="61" t="e">
        <f>ROUND(T27*0.15,2)</f>
        <v>#DIV/0!</v>
      </c>
      <c r="V27" s="79"/>
      <c r="W27" s="61">
        <f>ROUND(V27*0.25,2)</f>
        <v>0</v>
      </c>
      <c r="X27" s="24">
        <f>ROUND(M27*$X$2,2)</f>
        <v>0</v>
      </c>
      <c r="Y27" s="80">
        <f>IF(AND(I27=Overview!$D$14,'ECS Formula'!$D$38&lt;&gt;""),'ECS Formula'!$D$38,INDEX('FY 26'!Y:Y,MATCH('FY 26 - Changed'!I27,'FY 26'!I:I,0),0))</f>
        <v>361.96</v>
      </c>
      <c r="Z27" s="58"/>
      <c r="AA27" s="60"/>
      <c r="AB27" s="81">
        <f>IF(AND('FY 26 - Changed'!I27=Overview!$D$14, 'ECS Formula'!$K$20&lt;&gt;""),'ECS Formula'!$K$20,INDEX('FY 26'!AB:AB,MATCH('FY 26 - Changed'!I27,'FY 26'!I:I,0),0))</f>
        <v>153860.76999999999</v>
      </c>
      <c r="AC27" s="10">
        <f t="shared" ref="AC27:AC90" si="9">(ROUND(AB27/$AC$21,6))</f>
        <v>0.59981899999999999</v>
      </c>
      <c r="AD27" s="79">
        <f>IF(AND('FY 26 - Changed'!I27=Overview!$D$14, 'ECS Formula'!$K$21&lt;&gt;""),'ECS Formula'!$K$21,INDEX('FY 26'!AD:AD,MATCH('FY 26 - Changed'!I27,'FY 26'!I:I,0),0))</f>
        <v>124167</v>
      </c>
      <c r="AE27" s="10">
        <f t="shared" ref="AE27:AE90" si="10">(ROUND(AD27/$AE$21,6))</f>
        <v>0.90018600000000004</v>
      </c>
      <c r="AF27" s="10">
        <f>ROUND(1-((AC27*$L$4)+(AE27*$L$5)),6)</f>
        <v>0.31007099999999999</v>
      </c>
      <c r="AG27" s="63">
        <f t="shared" ref="AG27:AG58" si="11">IF(OR(B27=1,C27=1),MAX($L$7,AF27),MAX($L$6,AF27))</f>
        <v>0.31007099999999999</v>
      </c>
      <c r="AH27" s="64">
        <f t="shared" ref="AH27:AH58" si="12">IF(G27&gt;=1,IF(G27&lt;=5,0.06,IF(G27&lt;=10,0.05,IF(G27&lt;=15,0.04,IF(G27&lt;=19,0.03,0)))),0)</f>
        <v>0</v>
      </c>
      <c r="AI27" s="65">
        <f>+AH27+AG27</f>
        <v>0.31007099999999999</v>
      </c>
      <c r="AJ27" s="60">
        <v>147</v>
      </c>
      <c r="AK27">
        <v>6</v>
      </c>
      <c r="AL27" s="23">
        <f>ROUND(AJ27*AK27*100,0)</f>
        <v>88200</v>
      </c>
      <c r="AM27" s="60">
        <v>0</v>
      </c>
      <c r="AN27">
        <v>0</v>
      </c>
      <c r="AO27" s="23">
        <f>ROUND(AM27*AN27*100,0)</f>
        <v>0</v>
      </c>
      <c r="AP27" s="23">
        <f t="shared" ref="AP27:AP58" si="13">ROUND(Y27*AI27*$AP$21,0)</f>
        <v>1293489</v>
      </c>
      <c r="AQ27" s="23">
        <f>SUM(AL27+AO27+AP27)</f>
        <v>1381689</v>
      </c>
      <c r="AR27" s="66">
        <v>2331185</v>
      </c>
      <c r="AS27" s="66">
        <f>IF(C27=1, MAX(AR27, AQ27,#REF!), AQ27)</f>
        <v>1381689</v>
      </c>
      <c r="AT27" s="60">
        <v>2004782</v>
      </c>
      <c r="AU27" s="23">
        <f>ABS(AQ27-AT27)</f>
        <v>623093</v>
      </c>
      <c r="AV27" s="67" t="str">
        <f>IF(AQ27&gt;AT27,"Yes","No")</f>
        <v>No</v>
      </c>
      <c r="AW27" s="66">
        <f>IF(AV27="Yes",+AU27*$L$9,+AU27*$L$10)</f>
        <v>0</v>
      </c>
      <c r="AX27" s="68">
        <f>IF(AV27="Yes",AT27+AW27,AT27- AW27)</f>
        <v>2004782</v>
      </c>
      <c r="AY27" s="69">
        <f t="shared" ref="AY27:AY58" si="14">IF(C27=1,MAX(AX27,AR27,AT27),AX27)</f>
        <v>2004782</v>
      </c>
      <c r="AZ27" s="70">
        <f>AY27-AT27</f>
        <v>0</v>
      </c>
      <c r="BA27" s="23"/>
      <c r="BC27" s="13">
        <f>($AI27*$AP$21*IF(AND($I27=Overview!$D$14,'ECS Formula'!F$38&lt;&gt;""),'ECS Formula'!F$38,INDEX('FY 26'!$Y:$Y,MATCH('FY 26 - Changed'!$I27,'FY 26'!$I:$I,0),0)))+$AL27+$AO27</f>
        <v>1381688.7728189998</v>
      </c>
      <c r="BD27" s="13">
        <f>($AI27*$AP$21*IF(AND($I27=Overview!$D$14,'ECS Formula'!G$38&lt;&gt;""),'ECS Formula'!G$38,INDEX('FY 26'!$Y:$Y,MATCH('FY 26 - Changed'!$I27,'FY 26'!$I:$I,0),0)))+$AL27+$AO27</f>
        <v>1381688.7728189998</v>
      </c>
      <c r="BE27" s="13">
        <f>($AI27*$AP$21*IF(AND($I27=Overview!$D$14,'ECS Formula'!H$38&lt;&gt;""),'ECS Formula'!H$38,INDEX('FY 26'!$Y:$Y,MATCH('FY 26 - Changed'!$I27,'FY 26'!$I:$I,0),0)))+$AL27+$AO27</f>
        <v>1381688.7728189998</v>
      </c>
      <c r="BF27" s="13">
        <f>($AI27*$AP$21*IF(AND($I27=Overview!$D$14,'ECS Formula'!I$38&lt;&gt;""),'ECS Formula'!I$38,INDEX('FY 26'!$Y:$Y,MATCH('FY 26 - Changed'!$I27,'FY 26'!$I:$I,0),0)))+$AL27+$AO27</f>
        <v>1381688.7728189998</v>
      </c>
      <c r="BG27" s="13">
        <f>($AI27*$AP$21*IF(AND($I27=Overview!$D$14,'ECS Formula'!J$38&lt;&gt;""),'ECS Formula'!J$38,INDEX('FY 26'!$Y:$Y,MATCH('FY 26 - Changed'!$I27,'FY 26'!$I:$I,0),0)))+$AL27+$AO27</f>
        <v>1381688.7728189998</v>
      </c>
      <c r="BH27" s="13">
        <f>($AI27*$AP$21*IF(AND($I27=Overview!$D$14,'ECS Formula'!K$38&lt;&gt;""),'ECS Formula'!K$38,INDEX('FY 26'!$Y:$Y,MATCH('FY 26 - Changed'!$I27,'FY 26'!$I:$I,0),0)))+$AL27+$AO27</f>
        <v>1381688.7728189998</v>
      </c>
      <c r="BI27" s="13">
        <f>($AI27*$AP$21*IF(AND($I27=Overview!$D$14,'ECS Formula'!L$38&lt;&gt;""),'ECS Formula'!L$38,INDEX('FY 26'!$Y:$Y,MATCH('FY 26 - Changed'!$I27,'FY 26'!$I:$I,0),0)))+$AL27+$AO27</f>
        <v>1381688.7728189998</v>
      </c>
      <c r="BJ27" s="13">
        <f>($AI27*$AP$21*IF(AND($I27=Overview!$D$14,'ECS Formula'!M$38&lt;&gt;""),'ECS Formula'!M$38,INDEX('FY 26'!$Y:$Y,MATCH('FY 26 - Changed'!$I27,'FY 26'!$I:$I,0),0)))+$AL27+$AO27</f>
        <v>1381688.7728189998</v>
      </c>
      <c r="BO27" s="71">
        <f>AU27</f>
        <v>623093</v>
      </c>
      <c r="BP27" s="71">
        <f t="shared" ref="BP27:BP58" si="15">BC27-CT27</f>
        <v>-623093.22718100017</v>
      </c>
      <c r="BQ27" s="71">
        <f t="shared" ref="BQ27:BQ58" si="16">BD27-CU27</f>
        <v>-623093.22718100017</v>
      </c>
      <c r="BR27" s="71">
        <f t="shared" ref="BR27:BR58" si="17">BE27-CV27</f>
        <v>-534053.20501683513</v>
      </c>
      <c r="BS27" s="71">
        <f t="shared" ref="BS27:BS58" si="18">BF27-CW27</f>
        <v>-445026.53574052872</v>
      </c>
      <c r="BT27" s="71">
        <f t="shared" ref="BT27:BT58" si="19">BG27-CX27</f>
        <v>-356021.22859242302</v>
      </c>
      <c r="BU27" s="71">
        <f t="shared" ref="BU27:BU58" si="20">BH27-CY27</f>
        <v>-267015.92144431733</v>
      </c>
      <c r="BV27" s="71">
        <f t="shared" ref="BV27:BV58" si="21">BI27-CZ27</f>
        <v>-178019.5148269264</v>
      </c>
      <c r="BW27" s="71">
        <f t="shared" ref="BW27:BW58" si="22">BJ27-DA27</f>
        <v>-89009.757413463201</v>
      </c>
      <c r="BX27" s="71"/>
      <c r="BZ27" s="71">
        <f>AW27</f>
        <v>0</v>
      </c>
      <c r="CA27" s="71">
        <f>IF(BP27&gt;0,BP27*CA$15,BP27*CA$16)</f>
        <v>0</v>
      </c>
      <c r="CB27" s="71">
        <f t="shared" ref="CB27:CB90" si="23">IF(BQ27&gt;0,BQ27*CB$15,BQ27*CB$16)</f>
        <v>-89040.022164164926</v>
      </c>
      <c r="CC27" s="71">
        <f t="shared" ref="CC27:CC90" si="24">IF(BR27&gt;0,BR27*CC$15,BR27*CC$16)</f>
        <v>-89026.669276306406</v>
      </c>
      <c r="CD27" s="71">
        <f t="shared" ref="CD27:CD90" si="25">IF(BS27&gt;0,BS27*CD$15,BS27*CD$16)</f>
        <v>-89005.307148105756</v>
      </c>
      <c r="CE27" s="71">
        <f t="shared" ref="CE27:CE90" si="26">IF(BT27&gt;0,BT27*CE$15,BT27*CE$16)</f>
        <v>-89005.307148105756</v>
      </c>
      <c r="CF27" s="71">
        <f t="shared" ref="CF27:CF90" si="27">IF(BU27&gt;0,BU27*CF$15,BU27*CF$16)</f>
        <v>-88996.406617390967</v>
      </c>
      <c r="CG27" s="71">
        <f t="shared" ref="CG27:CG90" si="28">IF(BV27&gt;0,BV27*CG$15,BV27*CG$16)</f>
        <v>-89009.757413463201</v>
      </c>
      <c r="CH27" s="71">
        <f t="shared" ref="CH27:CH90" si="29">IF(BW27&gt;0,BW27*CH$15,BW27*CH$16)</f>
        <v>-89009.757413463201</v>
      </c>
      <c r="CJ27" s="71">
        <f t="shared" ref="CJ27:CJ58" si="30">BZ27+AT27</f>
        <v>2004782</v>
      </c>
      <c r="CK27" s="71">
        <f t="shared" ref="CK27:CR27" si="31">CT27+CA27</f>
        <v>2004782</v>
      </c>
      <c r="CL27" s="71">
        <f t="shared" si="31"/>
        <v>1915741.977835835</v>
      </c>
      <c r="CM27" s="71">
        <f t="shared" si="31"/>
        <v>1826715.3085595286</v>
      </c>
      <c r="CN27" s="71">
        <f t="shared" si="31"/>
        <v>1737710.0014114229</v>
      </c>
      <c r="CO27" s="71">
        <f t="shared" si="31"/>
        <v>1648704.6942633172</v>
      </c>
      <c r="CP27" s="71">
        <f t="shared" si="31"/>
        <v>1559708.2876459262</v>
      </c>
      <c r="CQ27" s="71">
        <f t="shared" si="31"/>
        <v>1470698.530232463</v>
      </c>
      <c r="CR27" s="71">
        <f t="shared" si="31"/>
        <v>1381688.7728189998</v>
      </c>
      <c r="CS27" s="71"/>
      <c r="CT27" s="71">
        <f t="shared" ref="CT27:CT58" si="32">IF(OR(C27=1,B27=1),MAX(CJ27,AT27,AR27),CJ27)</f>
        <v>2004782</v>
      </c>
      <c r="CU27" s="71">
        <f>IF(OR($C27=1,$B27=1),MAX(CK27,CT27,$AR27),CK27)</f>
        <v>2004782</v>
      </c>
      <c r="CV27" s="71">
        <f t="shared" ref="CV27:DB27" si="33">IF(OR($C27=1,$B27=1),MAX(CL27,CU27,$AR27),CL27)</f>
        <v>1915741.977835835</v>
      </c>
      <c r="CW27" s="71">
        <f t="shared" si="33"/>
        <v>1826715.3085595286</v>
      </c>
      <c r="CX27" s="71">
        <f t="shared" si="33"/>
        <v>1737710.0014114229</v>
      </c>
      <c r="CY27" s="71">
        <f t="shared" si="33"/>
        <v>1648704.6942633172</v>
      </c>
      <c r="CZ27" s="71">
        <f t="shared" si="33"/>
        <v>1559708.2876459262</v>
      </c>
      <c r="DA27" s="71">
        <f t="shared" si="33"/>
        <v>1470698.530232463</v>
      </c>
      <c r="DB27" s="71">
        <f t="shared" si="33"/>
        <v>1381688.7728189998</v>
      </c>
    </row>
    <row r="28" spans="1:106" x14ac:dyDescent="0.2">
      <c r="A28" s="6" t="s">
        <v>171</v>
      </c>
      <c r="B28" s="72">
        <v>1</v>
      </c>
      <c r="C28" s="37">
        <v>1</v>
      </c>
      <c r="D28" s="37">
        <v>1</v>
      </c>
      <c r="E28" s="37"/>
      <c r="F28" s="2">
        <v>10</v>
      </c>
      <c r="G28">
        <v>10</v>
      </c>
      <c r="H28" s="6">
        <v>2</v>
      </c>
      <c r="I28" s="2" t="s">
        <v>172</v>
      </c>
      <c r="J28" s="57"/>
      <c r="K28" s="79"/>
      <c r="L28" s="73"/>
      <c r="M28" s="79"/>
      <c r="N28" s="61">
        <f t="shared" ref="N28:N91" si="34">ROUND(M28*0.3,2)</f>
        <v>0</v>
      </c>
      <c r="O28" s="61">
        <f t="shared" ref="O28:O91" si="35">ROUND(K28*0.6,2)</f>
        <v>0</v>
      </c>
      <c r="P28" s="61">
        <f t="shared" ref="P28:P91" si="36">MAX(M28-O28,0)</f>
        <v>0</v>
      </c>
      <c r="Q28" s="61">
        <f t="shared" ref="Q28:Q91" si="37">ROUND(P28*0.15,2)</f>
        <v>0</v>
      </c>
      <c r="R28" s="62" t="e">
        <f t="shared" ref="R28:R91" si="38">ROUND(M28/K28,2)</f>
        <v>#DIV/0!</v>
      </c>
      <c r="S28" s="62" t="e">
        <f t="shared" si="7"/>
        <v>#DIV/0!</v>
      </c>
      <c r="T28" s="61" t="e">
        <f t="shared" si="8"/>
        <v>#DIV/0!</v>
      </c>
      <c r="U28" s="61" t="e">
        <f t="shared" ref="U28:U91" si="39">ROUND(T28*0.15,2)</f>
        <v>#DIV/0!</v>
      </c>
      <c r="V28" s="79"/>
      <c r="W28" s="61">
        <f t="shared" ref="W28:W91" si="40">ROUND(V28*0.25,2)</f>
        <v>0</v>
      </c>
      <c r="X28" s="24">
        <f t="shared" ref="X28:X91" si="41">ROUND(M28*$X$2,2)</f>
        <v>0</v>
      </c>
      <c r="Y28" s="80">
        <f>IF(AND(I28=Overview!$D$14,'ECS Formula'!$D$38&lt;&gt;""),'ECS Formula'!$D$38,INDEX('FY 26'!Y:Y,MATCH('FY 26 - Changed'!I28,'FY 26'!I:I,0),0))</f>
        <v>3027.2200000000003</v>
      </c>
      <c r="Z28" s="58"/>
      <c r="AA28" s="60"/>
      <c r="AB28" s="81">
        <f>IF(AND('FY 26 - Changed'!I28=Overview!$D$14, 'ECS Formula'!$K$20&lt;&gt;""),'ECS Formula'!$K$20,INDEX('FY 26'!AB:AB,MATCH('FY 26 - Changed'!I28,'FY 26'!I:I,0),0))</f>
        <v>106931.62</v>
      </c>
      <c r="AC28" s="10">
        <f t="shared" si="9"/>
        <v>0.41686800000000002</v>
      </c>
      <c r="AD28" s="79">
        <f>IF(AND('FY 26 - Changed'!I28=Overview!$D$14, 'ECS Formula'!$K$21&lt;&gt;""),'ECS Formula'!$K$21,INDEX('FY 26'!AD:AD,MATCH('FY 26 - Changed'!I28,'FY 26'!I:I,0),0))</f>
        <v>67474</v>
      </c>
      <c r="AE28" s="10">
        <f t="shared" si="10"/>
        <v>0.48917300000000002</v>
      </c>
      <c r="AF28" s="10">
        <f>ROUND(1-((AC28*$L$4)+(AE28*$L$5)),6)</f>
        <v>0.56144099999999997</v>
      </c>
      <c r="AG28" s="63">
        <f t="shared" si="11"/>
        <v>0.56144099999999997</v>
      </c>
      <c r="AH28" s="64">
        <f t="shared" si="12"/>
        <v>0.05</v>
      </c>
      <c r="AI28" s="65">
        <f t="shared" ref="AI28:AI91" si="42">+AH28+AG28</f>
        <v>0.61144100000000001</v>
      </c>
      <c r="AJ28" s="60">
        <v>0</v>
      </c>
      <c r="AK28">
        <v>0</v>
      </c>
      <c r="AL28" s="23">
        <f t="shared" ref="AL28:AL91" si="43">ROUND(AJ28*AK28*100,0)</f>
        <v>0</v>
      </c>
      <c r="AM28" s="60">
        <v>0</v>
      </c>
      <c r="AN28">
        <v>0</v>
      </c>
      <c r="AO28" s="23">
        <f t="shared" ref="AO28:AO91" si="44">ROUND(AM28*AN28*100,0)</f>
        <v>0</v>
      </c>
      <c r="AP28" s="23">
        <f t="shared" si="13"/>
        <v>21332388</v>
      </c>
      <c r="AQ28" s="23">
        <f t="shared" ref="AQ28:AQ91" si="45">SUM(AL28+AO28+AP28)</f>
        <v>21332388</v>
      </c>
      <c r="AR28" s="66">
        <v>16473543</v>
      </c>
      <c r="AS28" s="66">
        <f>IF(C28=1, MAX(AR28, AQ28, AT27), AQ28)</f>
        <v>21332388</v>
      </c>
      <c r="AT28" s="60">
        <v>20315782</v>
      </c>
      <c r="AU28" s="23">
        <f>ABS(AQ28-AT28)</f>
        <v>1016606</v>
      </c>
      <c r="AV28" s="67" t="str">
        <f>IF(AQ28&gt;AT28,"Yes","No")</f>
        <v>Yes</v>
      </c>
      <c r="AW28" s="66">
        <f t="shared" ref="AW28:AW91" si="46">IF(AV28="Yes",+AU28*$L$9,+AU28*$L$10)</f>
        <v>1016606</v>
      </c>
      <c r="AX28" s="68">
        <f t="shared" ref="AX28:AX91" si="47">IF(AV28="Yes",AT28+AW28,AT28- AW28)</f>
        <v>21332388</v>
      </c>
      <c r="AY28" s="69">
        <f t="shared" si="14"/>
        <v>21332388</v>
      </c>
      <c r="AZ28" s="70">
        <f t="shared" ref="AZ28:AZ91" si="48">AY28-AT28</f>
        <v>1016606</v>
      </c>
      <c r="BA28" s="23"/>
      <c r="BC28" s="13">
        <f>($AI28*$AP$21*IF(AND($I28=Overview!$D$14,'ECS Formula'!F$38&lt;&gt;""),'ECS Formula'!F$38,INDEX('FY 26'!$Y:$Y,MATCH('FY 26 - Changed'!$I28,'FY 26'!$I:$I,0),0)))+$AL28+$AO28</f>
        <v>21332388.036830503</v>
      </c>
      <c r="BD28" s="13">
        <f>($AI28*$AP$21*IF(AND($I28=Overview!$D$14,'ECS Formula'!G$38&lt;&gt;""),'ECS Formula'!G$38,INDEX('FY 26'!$Y:$Y,MATCH('FY 26 - Changed'!$I28,'FY 26'!$I:$I,0),0)))+$AL28+$AO28</f>
        <v>21332388.036830503</v>
      </c>
      <c r="BE28" s="13">
        <f>($AI28*$AP$21*IF(AND($I28=Overview!$D$14,'ECS Formula'!H$38&lt;&gt;""),'ECS Formula'!H$38,INDEX('FY 26'!$Y:$Y,MATCH('FY 26 - Changed'!$I28,'FY 26'!$I:$I,0),0)))+$AL28+$AO28</f>
        <v>21332388.036830503</v>
      </c>
      <c r="BF28" s="13">
        <f>($AI28*$AP$21*IF(AND($I28=Overview!$D$14,'ECS Formula'!I$38&lt;&gt;""),'ECS Formula'!I$38,INDEX('FY 26'!$Y:$Y,MATCH('FY 26 - Changed'!$I28,'FY 26'!$I:$I,0),0)))+$AL28+$AO28</f>
        <v>21332388.036830503</v>
      </c>
      <c r="BG28" s="13">
        <f>($AI28*$AP$21*IF(AND($I28=Overview!$D$14,'ECS Formula'!J$38&lt;&gt;""),'ECS Formula'!J$38,INDEX('FY 26'!$Y:$Y,MATCH('FY 26 - Changed'!$I28,'FY 26'!$I:$I,0),0)))+$AL28+$AO28</f>
        <v>21332388.036830503</v>
      </c>
      <c r="BH28" s="13">
        <f>($AI28*$AP$21*IF(AND($I28=Overview!$D$14,'ECS Formula'!K$38&lt;&gt;""),'ECS Formula'!K$38,INDEX('FY 26'!$Y:$Y,MATCH('FY 26 - Changed'!$I28,'FY 26'!$I:$I,0),0)))+$AL28+$AO28</f>
        <v>21332388.036830503</v>
      </c>
      <c r="BI28" s="13">
        <f>($AI28*$AP$21*IF(AND($I28=Overview!$D$14,'ECS Formula'!L$38&lt;&gt;""),'ECS Formula'!L$38,INDEX('FY 26'!$Y:$Y,MATCH('FY 26 - Changed'!$I28,'FY 26'!$I:$I,0),0)))+$AL28+$AO28</f>
        <v>21332388.036830503</v>
      </c>
      <c r="BJ28" s="13">
        <f>($AI28*$AP$21*IF(AND($I28=Overview!$D$14,'ECS Formula'!M$38&lt;&gt;""),'ECS Formula'!M$38,INDEX('FY 26'!$Y:$Y,MATCH('FY 26 - Changed'!$I28,'FY 26'!$I:$I,0),0)))+$AL28+$AO28</f>
        <v>21332388.036830503</v>
      </c>
      <c r="BO28" s="71">
        <f t="shared" ref="BO28:BO91" si="49">AU28</f>
        <v>1016606</v>
      </c>
      <c r="BP28" s="71">
        <f t="shared" si="15"/>
        <v>3.683050349354744E-2</v>
      </c>
      <c r="BQ28" s="71">
        <f t="shared" si="16"/>
        <v>0</v>
      </c>
      <c r="BR28" s="71">
        <f t="shared" si="17"/>
        <v>0</v>
      </c>
      <c r="BS28" s="71">
        <f t="shared" si="18"/>
        <v>0</v>
      </c>
      <c r="BT28" s="71">
        <f t="shared" si="19"/>
        <v>0</v>
      </c>
      <c r="BU28" s="71">
        <f t="shared" si="20"/>
        <v>0</v>
      </c>
      <c r="BV28" s="71">
        <f t="shared" si="21"/>
        <v>0</v>
      </c>
      <c r="BW28" s="71">
        <f t="shared" si="22"/>
        <v>0</v>
      </c>
      <c r="BX28" s="71"/>
      <c r="BZ28" s="71">
        <f t="shared" ref="BZ28:BZ91" si="50">AW28</f>
        <v>1016606</v>
      </c>
      <c r="CA28" s="71">
        <f t="shared" ref="CA28:CA91" si="51">IF(BP28&gt;0,BP28*CA$15,BP28*CA$16)</f>
        <v>3.683050349354744E-2</v>
      </c>
      <c r="CB28" s="71">
        <f t="shared" si="23"/>
        <v>0</v>
      </c>
      <c r="CC28" s="71">
        <f t="shared" si="24"/>
        <v>0</v>
      </c>
      <c r="CD28" s="71">
        <f t="shared" si="25"/>
        <v>0</v>
      </c>
      <c r="CE28" s="71">
        <f t="shared" si="26"/>
        <v>0</v>
      </c>
      <c r="CF28" s="71">
        <f t="shared" si="27"/>
        <v>0</v>
      </c>
      <c r="CG28" s="71">
        <f t="shared" si="28"/>
        <v>0</v>
      </c>
      <c r="CH28" s="71">
        <f t="shared" si="29"/>
        <v>0</v>
      </c>
      <c r="CJ28" s="71">
        <f t="shared" si="30"/>
        <v>21332388</v>
      </c>
      <c r="CK28" s="71">
        <f t="shared" ref="CK28:CK59" si="52">CT28+CA28</f>
        <v>21332388.036830503</v>
      </c>
      <c r="CL28" s="71">
        <f t="shared" ref="CL28:CL59" si="53">CU28+CB28</f>
        <v>21332388.036830503</v>
      </c>
      <c r="CM28" s="71">
        <f t="shared" ref="CM28:CM59" si="54">CV28+CC28</f>
        <v>21332388.036830503</v>
      </c>
      <c r="CN28" s="71">
        <f t="shared" ref="CN28:CN59" si="55">CW28+CD28</f>
        <v>21332388.036830503</v>
      </c>
      <c r="CO28" s="71">
        <f t="shared" ref="CO28:CO59" si="56">CX28+CE28</f>
        <v>21332388.036830503</v>
      </c>
      <c r="CP28" s="71">
        <f t="shared" ref="CP28:CR43" si="57">CY28+CF28</f>
        <v>21332388.036830503</v>
      </c>
      <c r="CQ28" s="71">
        <f t="shared" si="57"/>
        <v>21332388.036830503</v>
      </c>
      <c r="CR28" s="71">
        <f t="shared" si="57"/>
        <v>21332388.036830503</v>
      </c>
      <c r="CS28" s="71"/>
      <c r="CT28" s="71">
        <f t="shared" si="32"/>
        <v>21332388</v>
      </c>
      <c r="CU28" s="71">
        <f t="shared" ref="CU28:DB43" si="58">IF(OR($C28=1,$B28=1),MAX(CK28,CT28,$AR28),CK28)</f>
        <v>21332388.036830503</v>
      </c>
      <c r="CV28" s="71">
        <f t="shared" si="58"/>
        <v>21332388.036830503</v>
      </c>
      <c r="CW28" s="71">
        <f t="shared" si="58"/>
        <v>21332388.036830503</v>
      </c>
      <c r="CX28" s="71">
        <f t="shared" si="58"/>
        <v>21332388.036830503</v>
      </c>
      <c r="CY28" s="71">
        <f t="shared" si="58"/>
        <v>21332388.036830503</v>
      </c>
      <c r="CZ28" s="71">
        <f t="shared" si="58"/>
        <v>21332388.036830503</v>
      </c>
      <c r="DA28" s="71">
        <f t="shared" si="58"/>
        <v>21332388.036830503</v>
      </c>
      <c r="DB28" s="71">
        <f t="shared" si="58"/>
        <v>21332388.036830503</v>
      </c>
    </row>
    <row r="29" spans="1:106" x14ac:dyDescent="0.2">
      <c r="A29" s="6" t="s">
        <v>173</v>
      </c>
      <c r="B29" s="6"/>
      <c r="C29" s="37"/>
      <c r="D29" s="37"/>
      <c r="E29" s="37"/>
      <c r="F29" s="2">
        <v>8</v>
      </c>
      <c r="G29">
        <v>0</v>
      </c>
      <c r="H29" s="6">
        <v>3</v>
      </c>
      <c r="I29" s="2" t="s">
        <v>174</v>
      </c>
      <c r="J29" s="57"/>
      <c r="K29" s="79"/>
      <c r="L29" s="59"/>
      <c r="M29" s="79"/>
      <c r="N29" s="61">
        <f t="shared" si="34"/>
        <v>0</v>
      </c>
      <c r="O29" s="61">
        <f t="shared" si="35"/>
        <v>0</v>
      </c>
      <c r="P29" s="61">
        <f t="shared" si="36"/>
        <v>0</v>
      </c>
      <c r="Q29" s="61">
        <f t="shared" si="37"/>
        <v>0</v>
      </c>
      <c r="R29" s="62" t="e">
        <f t="shared" si="38"/>
        <v>#DIV/0!</v>
      </c>
      <c r="S29" s="62" t="e">
        <f t="shared" si="7"/>
        <v>#DIV/0!</v>
      </c>
      <c r="T29" s="61" t="e">
        <f t="shared" si="8"/>
        <v>#DIV/0!</v>
      </c>
      <c r="U29" s="61" t="e">
        <f t="shared" si="39"/>
        <v>#DIV/0!</v>
      </c>
      <c r="V29" s="79"/>
      <c r="W29" s="61">
        <f t="shared" si="40"/>
        <v>0</v>
      </c>
      <c r="X29" s="24">
        <f t="shared" si="41"/>
        <v>0</v>
      </c>
      <c r="Y29" s="80">
        <f>IF(AND(I29=Overview!$D$14,'ECS Formula'!$D$38&lt;&gt;""),'ECS Formula'!$D$38,INDEX('FY 26'!Y:Y,MATCH('FY 26 - Changed'!I29,'FY 26'!I:I,0),0))</f>
        <v>540.67999999999995</v>
      </c>
      <c r="Z29" s="58"/>
      <c r="AA29" s="60"/>
      <c r="AB29" s="81">
        <f>IF(AND('FY 26 - Changed'!I29=Overview!$D$14, 'ECS Formula'!$K$20&lt;&gt;""),'ECS Formula'!$K$20,INDEX('FY 26'!AB:AB,MATCH('FY 26 - Changed'!I29,'FY 26'!I:I,0),0))</f>
        <v>136567.14000000001</v>
      </c>
      <c r="AC29" s="10">
        <f t="shared" si="9"/>
        <v>0.53239999999999998</v>
      </c>
      <c r="AD29" s="79">
        <f>IF(AND('FY 26 - Changed'!I29=Overview!$D$14, 'ECS Formula'!$K$21&lt;&gt;""),'ECS Formula'!$K$21,INDEX('FY 26'!AD:AD,MATCH('FY 26 - Changed'!I29,'FY 26'!I:I,0),0))</f>
        <v>94778</v>
      </c>
      <c r="AE29" s="10">
        <f t="shared" si="10"/>
        <v>0.68712099999999998</v>
      </c>
      <c r="AF29" s="10">
        <f t="shared" ref="AF29:AF92" si="59">ROUND(1-((AC29*$L$4)+(AE29*$L$5)),6)</f>
        <v>0.421184</v>
      </c>
      <c r="AG29" s="63">
        <f t="shared" si="11"/>
        <v>0.421184</v>
      </c>
      <c r="AH29" s="64">
        <f t="shared" si="12"/>
        <v>0</v>
      </c>
      <c r="AI29" s="65">
        <f t="shared" si="42"/>
        <v>0.421184</v>
      </c>
      <c r="AJ29" s="60">
        <v>153</v>
      </c>
      <c r="AK29">
        <v>4</v>
      </c>
      <c r="AL29" s="23">
        <f t="shared" si="43"/>
        <v>61200</v>
      </c>
      <c r="AM29" s="60">
        <v>0</v>
      </c>
      <c r="AN29">
        <v>0</v>
      </c>
      <c r="AO29" s="23">
        <f t="shared" si="44"/>
        <v>0</v>
      </c>
      <c r="AP29" s="23">
        <f t="shared" si="13"/>
        <v>2624539</v>
      </c>
      <c r="AQ29" s="23">
        <f t="shared" si="45"/>
        <v>2685739</v>
      </c>
      <c r="AR29" s="66">
        <v>3859564</v>
      </c>
      <c r="AS29" s="66">
        <f t="shared" ref="AS29:AS60" si="60">IF(C29=1, MAX(AR29, AQ29, AT29), AQ29)</f>
        <v>2685739</v>
      </c>
      <c r="AT29" s="60">
        <v>3459062</v>
      </c>
      <c r="AU29" s="23">
        <f t="shared" ref="AU29:AU92" si="61">ABS(AQ29-AT29)</f>
        <v>773323</v>
      </c>
      <c r="AV29" s="67" t="str">
        <f>IF(AQ29&gt;AT29,"Yes","No")</f>
        <v>No</v>
      </c>
      <c r="AW29" s="66">
        <f t="shared" si="46"/>
        <v>0</v>
      </c>
      <c r="AX29" s="68">
        <f t="shared" si="47"/>
        <v>3459062</v>
      </c>
      <c r="AY29" s="69">
        <f t="shared" si="14"/>
        <v>3459062</v>
      </c>
      <c r="AZ29" s="70">
        <f t="shared" si="48"/>
        <v>0</v>
      </c>
      <c r="BA29" s="23"/>
      <c r="BC29" s="13">
        <f>($AI29*$AP$21*IF(AND($I29=Overview!$D$14,'ECS Formula'!F$38&lt;&gt;""),'ECS Formula'!F$38,INDEX('FY 26'!$Y:$Y,MATCH('FY 26 - Changed'!$I29,'FY 26'!$I:$I,0),0)))+$AL29+$AO29</f>
        <v>2685739.4430079996</v>
      </c>
      <c r="BD29" s="13">
        <f>($AI29*$AP$21*IF(AND($I29=Overview!$D$14,'ECS Formula'!G$38&lt;&gt;""),'ECS Formula'!G$38,INDEX('FY 26'!$Y:$Y,MATCH('FY 26 - Changed'!$I29,'FY 26'!$I:$I,0),0)))+$AL29+$AO29</f>
        <v>2685739.4430079996</v>
      </c>
      <c r="BE29" s="13">
        <f>($AI29*$AP$21*IF(AND($I29=Overview!$D$14,'ECS Formula'!H$38&lt;&gt;""),'ECS Formula'!H$38,INDEX('FY 26'!$Y:$Y,MATCH('FY 26 - Changed'!$I29,'FY 26'!$I:$I,0),0)))+$AL29+$AO29</f>
        <v>2685739.4430079996</v>
      </c>
      <c r="BF29" s="13">
        <f>($AI29*$AP$21*IF(AND($I29=Overview!$D$14,'ECS Formula'!I$38&lt;&gt;""),'ECS Formula'!I$38,INDEX('FY 26'!$Y:$Y,MATCH('FY 26 - Changed'!$I29,'FY 26'!$I:$I,0),0)))+$AL29+$AO29</f>
        <v>2685739.4430079996</v>
      </c>
      <c r="BG29" s="13">
        <f>($AI29*$AP$21*IF(AND($I29=Overview!$D$14,'ECS Formula'!J$38&lt;&gt;""),'ECS Formula'!J$38,INDEX('FY 26'!$Y:$Y,MATCH('FY 26 - Changed'!$I29,'FY 26'!$I:$I,0),0)))+$AL29+$AO29</f>
        <v>2685739.4430079996</v>
      </c>
      <c r="BH29" s="13">
        <f>($AI29*$AP$21*IF(AND($I29=Overview!$D$14,'ECS Formula'!K$38&lt;&gt;""),'ECS Formula'!K$38,INDEX('FY 26'!$Y:$Y,MATCH('FY 26 - Changed'!$I29,'FY 26'!$I:$I,0),0)))+$AL29+$AO29</f>
        <v>2685739.4430079996</v>
      </c>
      <c r="BI29" s="13">
        <f>($AI29*$AP$21*IF(AND($I29=Overview!$D$14,'ECS Formula'!L$38&lt;&gt;""),'ECS Formula'!L$38,INDEX('FY 26'!$Y:$Y,MATCH('FY 26 - Changed'!$I29,'FY 26'!$I:$I,0),0)))+$AL29+$AO29</f>
        <v>2685739.4430079996</v>
      </c>
      <c r="BJ29" s="13">
        <f>($AI29*$AP$21*IF(AND($I29=Overview!$D$14,'ECS Formula'!M$38&lt;&gt;""),'ECS Formula'!M$38,INDEX('FY 26'!$Y:$Y,MATCH('FY 26 - Changed'!$I29,'FY 26'!$I:$I,0),0)))+$AL29+$AO29</f>
        <v>2685739.4430079996</v>
      </c>
      <c r="BO29" s="71">
        <f t="shared" si="49"/>
        <v>773323</v>
      </c>
      <c r="BP29" s="71">
        <f t="shared" si="15"/>
        <v>-773322.55699200043</v>
      </c>
      <c r="BQ29" s="71">
        <f t="shared" si="16"/>
        <v>-773322.55699200043</v>
      </c>
      <c r="BR29" s="71">
        <f t="shared" si="17"/>
        <v>-662814.7635978437</v>
      </c>
      <c r="BS29" s="71">
        <f t="shared" si="18"/>
        <v>-552323.54250608338</v>
      </c>
      <c r="BT29" s="71">
        <f t="shared" si="19"/>
        <v>-441858.83400486689</v>
      </c>
      <c r="BU29" s="71">
        <f t="shared" si="20"/>
        <v>-331394.1255036504</v>
      </c>
      <c r="BV29" s="71">
        <f t="shared" si="21"/>
        <v>-220940.46347328369</v>
      </c>
      <c r="BW29" s="71">
        <f t="shared" si="22"/>
        <v>-110470.23173664184</v>
      </c>
      <c r="BX29" s="71"/>
      <c r="BZ29" s="71">
        <f t="shared" si="50"/>
        <v>0</v>
      </c>
      <c r="CA29" s="71">
        <f t="shared" si="51"/>
        <v>0</v>
      </c>
      <c r="CB29" s="71">
        <f t="shared" si="23"/>
        <v>-110507.79339415686</v>
      </c>
      <c r="CC29" s="71">
        <f t="shared" si="24"/>
        <v>-110491.22109176054</v>
      </c>
      <c r="CD29" s="71">
        <f t="shared" si="25"/>
        <v>-110464.70850121668</v>
      </c>
      <c r="CE29" s="71">
        <f t="shared" si="26"/>
        <v>-110464.70850121672</v>
      </c>
      <c r="CF29" s="71">
        <f t="shared" si="27"/>
        <v>-110453.66203036667</v>
      </c>
      <c r="CG29" s="71">
        <f t="shared" si="28"/>
        <v>-110470.23173664184</v>
      </c>
      <c r="CH29" s="71">
        <f t="shared" si="29"/>
        <v>-110470.23173664184</v>
      </c>
      <c r="CJ29" s="71">
        <f t="shared" si="30"/>
        <v>3459062</v>
      </c>
      <c r="CK29" s="71">
        <f t="shared" si="52"/>
        <v>3459062</v>
      </c>
      <c r="CL29" s="71">
        <f t="shared" si="53"/>
        <v>3348554.2066058433</v>
      </c>
      <c r="CM29" s="71">
        <f t="shared" si="54"/>
        <v>3238062.9855140829</v>
      </c>
      <c r="CN29" s="71">
        <f t="shared" si="55"/>
        <v>3127598.2770128665</v>
      </c>
      <c r="CO29" s="71">
        <f t="shared" si="56"/>
        <v>3017133.56851165</v>
      </c>
      <c r="CP29" s="71">
        <f t="shared" si="57"/>
        <v>2906679.9064812833</v>
      </c>
      <c r="CQ29" s="71">
        <f t="shared" si="57"/>
        <v>2796209.6747446414</v>
      </c>
      <c r="CR29" s="71">
        <f t="shared" si="57"/>
        <v>2685739.4430079996</v>
      </c>
      <c r="CS29" s="71"/>
      <c r="CT29" s="71">
        <f t="shared" si="32"/>
        <v>3459062</v>
      </c>
      <c r="CU29" s="71">
        <f t="shared" si="58"/>
        <v>3459062</v>
      </c>
      <c r="CV29" s="71">
        <f t="shared" si="58"/>
        <v>3348554.2066058433</v>
      </c>
      <c r="CW29" s="71">
        <f t="shared" si="58"/>
        <v>3238062.9855140829</v>
      </c>
      <c r="CX29" s="71">
        <f t="shared" si="58"/>
        <v>3127598.2770128665</v>
      </c>
      <c r="CY29" s="71">
        <f t="shared" si="58"/>
        <v>3017133.56851165</v>
      </c>
      <c r="CZ29" s="71">
        <f t="shared" si="58"/>
        <v>2906679.9064812833</v>
      </c>
      <c r="DA29" s="71">
        <f t="shared" si="58"/>
        <v>2796209.6747446414</v>
      </c>
      <c r="DB29" s="71">
        <f t="shared" si="58"/>
        <v>2685739.4430079996</v>
      </c>
    </row>
    <row r="30" spans="1:106" x14ac:dyDescent="0.2">
      <c r="A30" s="6" t="s">
        <v>175</v>
      </c>
      <c r="B30" s="6"/>
      <c r="C30" s="37"/>
      <c r="D30" s="37"/>
      <c r="E30" s="37"/>
      <c r="F30" s="2">
        <v>2</v>
      </c>
      <c r="G30">
        <v>0</v>
      </c>
      <c r="H30" s="6">
        <v>4</v>
      </c>
      <c r="I30" s="2" t="s">
        <v>176</v>
      </c>
      <c r="J30" s="57"/>
      <c r="K30" s="79"/>
      <c r="L30" s="59"/>
      <c r="M30" s="79"/>
      <c r="N30" s="61">
        <f t="shared" si="34"/>
        <v>0</v>
      </c>
      <c r="O30" s="61">
        <f t="shared" si="35"/>
        <v>0</v>
      </c>
      <c r="P30" s="61">
        <f t="shared" si="36"/>
        <v>0</v>
      </c>
      <c r="Q30" s="61">
        <f t="shared" si="37"/>
        <v>0</v>
      </c>
      <c r="R30" s="62" t="e">
        <f t="shared" si="38"/>
        <v>#DIV/0!</v>
      </c>
      <c r="S30" s="62" t="e">
        <f t="shared" si="7"/>
        <v>#DIV/0!</v>
      </c>
      <c r="T30" s="61" t="e">
        <f t="shared" si="8"/>
        <v>#DIV/0!</v>
      </c>
      <c r="U30" s="61" t="e">
        <f t="shared" si="39"/>
        <v>#DIV/0!</v>
      </c>
      <c r="V30" s="79"/>
      <c r="W30" s="61">
        <f t="shared" si="40"/>
        <v>0</v>
      </c>
      <c r="X30" s="24">
        <f t="shared" si="41"/>
        <v>0</v>
      </c>
      <c r="Y30" s="80">
        <f>IF(AND(I30=Overview!$D$14,'ECS Formula'!$D$38&lt;&gt;""),'ECS Formula'!$D$38,INDEX('FY 26'!Y:Y,MATCH('FY 26 - Changed'!I30,'FY 26'!I:I,0),0))</f>
        <v>3182.42</v>
      </c>
      <c r="Z30" s="58"/>
      <c r="AA30" s="60"/>
      <c r="AB30" s="81">
        <f>IF(AND('FY 26 - Changed'!I30=Overview!$D$14, 'ECS Formula'!$K$20&lt;&gt;""),'ECS Formula'!$K$20,INDEX('FY 26'!AB:AB,MATCH('FY 26 - Changed'!I30,'FY 26'!I:I,0),0))</f>
        <v>248108.99</v>
      </c>
      <c r="AC30" s="10">
        <f t="shared" si="9"/>
        <v>0.96724100000000002</v>
      </c>
      <c r="AD30" s="79">
        <f>IF(AND('FY 26 - Changed'!I30=Overview!$D$14, 'ECS Formula'!$K$21&lt;&gt;""),'ECS Formula'!$K$21,INDEX('FY 26'!AD:AD,MATCH('FY 26 - Changed'!I30,'FY 26'!I:I,0),0))</f>
        <v>146153</v>
      </c>
      <c r="AE30" s="10">
        <f t="shared" si="10"/>
        <v>1.05958</v>
      </c>
      <c r="AF30" s="10">
        <f t="shared" si="59"/>
        <v>5.0569999999999999E-3</v>
      </c>
      <c r="AG30" s="63">
        <f t="shared" si="11"/>
        <v>0.01</v>
      </c>
      <c r="AH30" s="64">
        <f t="shared" si="12"/>
        <v>0</v>
      </c>
      <c r="AI30" s="65">
        <f t="shared" si="42"/>
        <v>0.01</v>
      </c>
      <c r="AJ30" s="60">
        <v>0</v>
      </c>
      <c r="AK30">
        <v>0</v>
      </c>
      <c r="AL30" s="23">
        <f t="shared" si="43"/>
        <v>0</v>
      </c>
      <c r="AM30" s="60">
        <v>0</v>
      </c>
      <c r="AN30">
        <v>0</v>
      </c>
      <c r="AO30" s="23">
        <f t="shared" si="44"/>
        <v>0</v>
      </c>
      <c r="AP30" s="23">
        <f t="shared" si="13"/>
        <v>366774</v>
      </c>
      <c r="AQ30" s="23">
        <f t="shared" si="45"/>
        <v>366774</v>
      </c>
      <c r="AR30" s="66">
        <v>731456</v>
      </c>
      <c r="AS30" s="66">
        <f t="shared" si="60"/>
        <v>366774</v>
      </c>
      <c r="AT30" s="60">
        <v>909358</v>
      </c>
      <c r="AU30" s="23">
        <f t="shared" si="61"/>
        <v>542584</v>
      </c>
      <c r="AV30" s="67" t="str">
        <f t="shared" ref="AV30:AV93" si="62">IF(AQ30&gt;AT30,"Yes","No")</f>
        <v>No</v>
      </c>
      <c r="AW30" s="66">
        <f t="shared" si="46"/>
        <v>0</v>
      </c>
      <c r="AX30" s="68">
        <f t="shared" si="47"/>
        <v>909358</v>
      </c>
      <c r="AY30" s="69">
        <f t="shared" si="14"/>
        <v>909358</v>
      </c>
      <c r="AZ30" s="70">
        <f t="shared" si="48"/>
        <v>0</v>
      </c>
      <c r="BA30" s="23"/>
      <c r="BC30" s="13">
        <f>($AI30*$AP$21*IF(AND($I30=Overview!$D$14,'ECS Formula'!F$38&lt;&gt;""),'ECS Formula'!F$38,INDEX('FY 26'!$Y:$Y,MATCH('FY 26 - Changed'!$I30,'FY 26'!$I:$I,0),0)))+$AL30+$AO30</f>
        <v>366773.90500000003</v>
      </c>
      <c r="BD30" s="13">
        <f>($AI30*$AP$21*IF(AND($I30=Overview!$D$14,'ECS Formula'!G$38&lt;&gt;""),'ECS Formula'!G$38,INDEX('FY 26'!$Y:$Y,MATCH('FY 26 - Changed'!$I30,'FY 26'!$I:$I,0),0)))+$AL30+$AO30</f>
        <v>366773.90500000003</v>
      </c>
      <c r="BE30" s="13">
        <f>($AI30*$AP$21*IF(AND($I30=Overview!$D$14,'ECS Formula'!H$38&lt;&gt;""),'ECS Formula'!H$38,INDEX('FY 26'!$Y:$Y,MATCH('FY 26 - Changed'!$I30,'FY 26'!$I:$I,0),0)))+$AL30+$AO30</f>
        <v>366773.90500000003</v>
      </c>
      <c r="BF30" s="13">
        <f>($AI30*$AP$21*IF(AND($I30=Overview!$D$14,'ECS Formula'!I$38&lt;&gt;""),'ECS Formula'!I$38,INDEX('FY 26'!$Y:$Y,MATCH('FY 26 - Changed'!$I30,'FY 26'!$I:$I,0),0)))+$AL30+$AO30</f>
        <v>366773.90500000003</v>
      </c>
      <c r="BG30" s="13">
        <f>($AI30*$AP$21*IF(AND($I30=Overview!$D$14,'ECS Formula'!J$38&lt;&gt;""),'ECS Formula'!J$38,INDEX('FY 26'!$Y:$Y,MATCH('FY 26 - Changed'!$I30,'FY 26'!$I:$I,0),0)))+$AL30+$AO30</f>
        <v>366773.90500000003</v>
      </c>
      <c r="BH30" s="13">
        <f>($AI30*$AP$21*IF(AND($I30=Overview!$D$14,'ECS Formula'!K$38&lt;&gt;""),'ECS Formula'!K$38,INDEX('FY 26'!$Y:$Y,MATCH('FY 26 - Changed'!$I30,'FY 26'!$I:$I,0),0)))+$AL30+$AO30</f>
        <v>366773.90500000003</v>
      </c>
      <c r="BI30" s="13">
        <f>($AI30*$AP$21*IF(AND($I30=Overview!$D$14,'ECS Formula'!L$38&lt;&gt;""),'ECS Formula'!L$38,INDEX('FY 26'!$Y:$Y,MATCH('FY 26 - Changed'!$I30,'FY 26'!$I:$I,0),0)))+$AL30+$AO30</f>
        <v>366773.90500000003</v>
      </c>
      <c r="BJ30" s="13">
        <f>($AI30*$AP$21*IF(AND($I30=Overview!$D$14,'ECS Formula'!M$38&lt;&gt;""),'ECS Formula'!M$38,INDEX('FY 26'!$Y:$Y,MATCH('FY 26 - Changed'!$I30,'FY 26'!$I:$I,0),0)))+$AL30+$AO30</f>
        <v>366773.90500000003</v>
      </c>
      <c r="BO30" s="71">
        <f t="shared" si="49"/>
        <v>542584</v>
      </c>
      <c r="BP30" s="71">
        <f t="shared" si="15"/>
        <v>-542584.09499999997</v>
      </c>
      <c r="BQ30" s="71">
        <f t="shared" si="16"/>
        <v>-542584.09499999997</v>
      </c>
      <c r="BR30" s="71">
        <f t="shared" si="17"/>
        <v>-465048.82782449992</v>
      </c>
      <c r="BS30" s="71">
        <f t="shared" si="18"/>
        <v>-387525.18822615582</v>
      </c>
      <c r="BT30" s="71">
        <f t="shared" si="19"/>
        <v>-310020.1505809247</v>
      </c>
      <c r="BU30" s="71">
        <f t="shared" si="20"/>
        <v>-232515.11293569347</v>
      </c>
      <c r="BV30" s="71">
        <f t="shared" si="21"/>
        <v>-155017.82579422684</v>
      </c>
      <c r="BW30" s="71">
        <f t="shared" si="22"/>
        <v>-77508.91289711342</v>
      </c>
      <c r="BX30" s="71"/>
      <c r="BZ30" s="71">
        <f t="shared" si="50"/>
        <v>0</v>
      </c>
      <c r="CA30" s="71">
        <f t="shared" si="51"/>
        <v>0</v>
      </c>
      <c r="CB30" s="71">
        <f t="shared" si="23"/>
        <v>-77535.26717549999</v>
      </c>
      <c r="CC30" s="71">
        <f t="shared" si="24"/>
        <v>-77523.639598344133</v>
      </c>
      <c r="CD30" s="71">
        <f t="shared" si="25"/>
        <v>-77505.037645231161</v>
      </c>
      <c r="CE30" s="71">
        <f t="shared" si="26"/>
        <v>-77505.037645231176</v>
      </c>
      <c r="CF30" s="71">
        <f t="shared" si="27"/>
        <v>-77497.28714146663</v>
      </c>
      <c r="CG30" s="71">
        <f t="shared" si="28"/>
        <v>-77508.91289711342</v>
      </c>
      <c r="CH30" s="71">
        <f t="shared" si="29"/>
        <v>-77508.91289711342</v>
      </c>
      <c r="CJ30" s="71">
        <f t="shared" si="30"/>
        <v>909358</v>
      </c>
      <c r="CK30" s="71">
        <f t="shared" si="52"/>
        <v>909358</v>
      </c>
      <c r="CL30" s="71">
        <f t="shared" si="53"/>
        <v>831822.73282449995</v>
      </c>
      <c r="CM30" s="71">
        <f t="shared" si="54"/>
        <v>754299.09322615585</v>
      </c>
      <c r="CN30" s="71">
        <f t="shared" si="55"/>
        <v>676794.05558092473</v>
      </c>
      <c r="CO30" s="71">
        <f t="shared" si="56"/>
        <v>599289.0179356935</v>
      </c>
      <c r="CP30" s="71">
        <f t="shared" si="57"/>
        <v>521791.73079422687</v>
      </c>
      <c r="CQ30" s="71">
        <f t="shared" si="57"/>
        <v>444282.81789711345</v>
      </c>
      <c r="CR30" s="71">
        <f t="shared" si="57"/>
        <v>366773.90500000003</v>
      </c>
      <c r="CS30" s="71"/>
      <c r="CT30" s="71">
        <f t="shared" si="32"/>
        <v>909358</v>
      </c>
      <c r="CU30" s="71">
        <f t="shared" si="58"/>
        <v>909358</v>
      </c>
      <c r="CV30" s="71">
        <f t="shared" si="58"/>
        <v>831822.73282449995</v>
      </c>
      <c r="CW30" s="71">
        <f t="shared" si="58"/>
        <v>754299.09322615585</v>
      </c>
      <c r="CX30" s="71">
        <f t="shared" si="58"/>
        <v>676794.05558092473</v>
      </c>
      <c r="CY30" s="71">
        <f t="shared" si="58"/>
        <v>599289.0179356935</v>
      </c>
      <c r="CZ30" s="71">
        <f t="shared" si="58"/>
        <v>521791.73079422687</v>
      </c>
      <c r="DA30" s="71">
        <f t="shared" si="58"/>
        <v>444282.81789711345</v>
      </c>
      <c r="DB30" s="71">
        <f t="shared" si="58"/>
        <v>366773.90500000003</v>
      </c>
    </row>
    <row r="31" spans="1:106" x14ac:dyDescent="0.2">
      <c r="A31" s="6" t="s">
        <v>169</v>
      </c>
      <c r="B31" s="6"/>
      <c r="C31" s="37"/>
      <c r="D31" s="37"/>
      <c r="E31" s="37"/>
      <c r="F31" s="2">
        <v>5</v>
      </c>
      <c r="G31">
        <v>0</v>
      </c>
      <c r="H31" s="6">
        <v>5</v>
      </c>
      <c r="I31" s="2" t="s">
        <v>177</v>
      </c>
      <c r="J31" s="57"/>
      <c r="K31" s="79"/>
      <c r="L31" s="59"/>
      <c r="M31" s="79"/>
      <c r="N31" s="61">
        <f t="shared" si="34"/>
        <v>0</v>
      </c>
      <c r="O31" s="61">
        <f t="shared" si="35"/>
        <v>0</v>
      </c>
      <c r="P31" s="61">
        <f t="shared" si="36"/>
        <v>0</v>
      </c>
      <c r="Q31" s="61">
        <f t="shared" si="37"/>
        <v>0</v>
      </c>
      <c r="R31" s="62" t="e">
        <f t="shared" si="38"/>
        <v>#DIV/0!</v>
      </c>
      <c r="S31" s="62" t="e">
        <f t="shared" si="7"/>
        <v>#DIV/0!</v>
      </c>
      <c r="T31" s="61" t="e">
        <f t="shared" si="8"/>
        <v>#DIV/0!</v>
      </c>
      <c r="U31" s="61" t="e">
        <f t="shared" si="39"/>
        <v>#DIV/0!</v>
      </c>
      <c r="V31" s="79"/>
      <c r="W31" s="61">
        <f t="shared" si="40"/>
        <v>0</v>
      </c>
      <c r="X31" s="24">
        <f t="shared" si="41"/>
        <v>0</v>
      </c>
      <c r="Y31" s="80">
        <f>IF(AND(I31=Overview!$D$14,'ECS Formula'!$D$38&lt;&gt;""),'ECS Formula'!$D$38,INDEX('FY 26'!Y:Y,MATCH('FY 26 - Changed'!I31,'FY 26'!I:I,0),0))</f>
        <v>453.87</v>
      </c>
      <c r="Z31" s="58"/>
      <c r="AA31" s="60"/>
      <c r="AB31" s="81">
        <f>IF(AND('FY 26 - Changed'!I31=Overview!$D$14, 'ECS Formula'!$K$20&lt;&gt;""),'ECS Formula'!$K$20,INDEX('FY 26'!AB:AB,MATCH('FY 26 - Changed'!I31,'FY 26'!I:I,0),0))</f>
        <v>190476.12</v>
      </c>
      <c r="AC31" s="10">
        <f t="shared" si="9"/>
        <v>0.74256200000000006</v>
      </c>
      <c r="AD31" s="79">
        <f>IF(AND('FY 26 - Changed'!I31=Overview!$D$14, 'ECS Formula'!$K$21&lt;&gt;""),'ECS Formula'!$K$21,INDEX('FY 26'!AD:AD,MATCH('FY 26 - Changed'!I31,'FY 26'!I:I,0),0))</f>
        <v>120125</v>
      </c>
      <c r="AE31" s="10">
        <f t="shared" si="10"/>
        <v>0.87088200000000004</v>
      </c>
      <c r="AF31" s="10">
        <f t="shared" si="59"/>
        <v>0.218942</v>
      </c>
      <c r="AG31" s="63">
        <f t="shared" si="11"/>
        <v>0.218942</v>
      </c>
      <c r="AH31" s="64">
        <f t="shared" si="12"/>
        <v>0</v>
      </c>
      <c r="AI31" s="65">
        <f t="shared" si="42"/>
        <v>0.218942</v>
      </c>
      <c r="AJ31" s="60">
        <v>197</v>
      </c>
      <c r="AK31">
        <v>6</v>
      </c>
      <c r="AL31" s="23">
        <f t="shared" si="43"/>
        <v>118200</v>
      </c>
      <c r="AM31" s="60">
        <v>0</v>
      </c>
      <c r="AN31">
        <v>0</v>
      </c>
      <c r="AO31" s="23">
        <f t="shared" si="44"/>
        <v>0</v>
      </c>
      <c r="AP31" s="23">
        <f t="shared" si="13"/>
        <v>1145253</v>
      </c>
      <c r="AQ31" s="23">
        <f t="shared" si="45"/>
        <v>1263453</v>
      </c>
      <c r="AR31" s="66">
        <v>1633686</v>
      </c>
      <c r="AS31" s="66">
        <f t="shared" si="60"/>
        <v>1263453</v>
      </c>
      <c r="AT31" s="60">
        <v>1494242</v>
      </c>
      <c r="AU31" s="23">
        <f t="shared" si="61"/>
        <v>230789</v>
      </c>
      <c r="AV31" s="67" t="str">
        <f t="shared" si="62"/>
        <v>No</v>
      </c>
      <c r="AW31" s="66">
        <f t="shared" si="46"/>
        <v>0</v>
      </c>
      <c r="AX31" s="68">
        <f t="shared" si="47"/>
        <v>1494242</v>
      </c>
      <c r="AY31" s="69">
        <f t="shared" si="14"/>
        <v>1494242</v>
      </c>
      <c r="AZ31" s="70">
        <f t="shared" si="48"/>
        <v>0</v>
      </c>
      <c r="BA31" s="23"/>
      <c r="BC31" s="13">
        <f>($AI31*$AP$21*IF(AND($I31=Overview!$D$14,'ECS Formula'!F$38&lt;&gt;""),'ECS Formula'!F$38,INDEX('FY 26'!$Y:$Y,MATCH('FY 26 - Changed'!$I31,'FY 26'!$I:$I,0),0)))+$AL31+$AO31</f>
        <v>1263453.1438485</v>
      </c>
      <c r="BD31" s="13">
        <f>($AI31*$AP$21*IF(AND($I31=Overview!$D$14,'ECS Formula'!G$38&lt;&gt;""),'ECS Formula'!G$38,INDEX('FY 26'!$Y:$Y,MATCH('FY 26 - Changed'!$I31,'FY 26'!$I:$I,0),0)))+$AL31+$AO31</f>
        <v>1263453.1438485</v>
      </c>
      <c r="BE31" s="13">
        <f>($AI31*$AP$21*IF(AND($I31=Overview!$D$14,'ECS Formula'!H$38&lt;&gt;""),'ECS Formula'!H$38,INDEX('FY 26'!$Y:$Y,MATCH('FY 26 - Changed'!$I31,'FY 26'!$I:$I,0),0)))+$AL31+$AO31</f>
        <v>1263453.1438485</v>
      </c>
      <c r="BF31" s="13">
        <f>($AI31*$AP$21*IF(AND($I31=Overview!$D$14,'ECS Formula'!I$38&lt;&gt;""),'ECS Formula'!I$38,INDEX('FY 26'!$Y:$Y,MATCH('FY 26 - Changed'!$I31,'FY 26'!$I:$I,0),0)))+$AL31+$AO31</f>
        <v>1263453.1438485</v>
      </c>
      <c r="BG31" s="13">
        <f>($AI31*$AP$21*IF(AND($I31=Overview!$D$14,'ECS Formula'!J$38&lt;&gt;""),'ECS Formula'!J$38,INDEX('FY 26'!$Y:$Y,MATCH('FY 26 - Changed'!$I31,'FY 26'!$I:$I,0),0)))+$AL31+$AO31</f>
        <v>1263453.1438485</v>
      </c>
      <c r="BH31" s="13">
        <f>($AI31*$AP$21*IF(AND($I31=Overview!$D$14,'ECS Formula'!K$38&lt;&gt;""),'ECS Formula'!K$38,INDEX('FY 26'!$Y:$Y,MATCH('FY 26 - Changed'!$I31,'FY 26'!$I:$I,0),0)))+$AL31+$AO31</f>
        <v>1263453.1438485</v>
      </c>
      <c r="BI31" s="13">
        <f>($AI31*$AP$21*IF(AND($I31=Overview!$D$14,'ECS Formula'!L$38&lt;&gt;""),'ECS Formula'!L$38,INDEX('FY 26'!$Y:$Y,MATCH('FY 26 - Changed'!$I31,'FY 26'!$I:$I,0),0)))+$AL31+$AO31</f>
        <v>1263453.1438485</v>
      </c>
      <c r="BJ31" s="13">
        <f>($AI31*$AP$21*IF(AND($I31=Overview!$D$14,'ECS Formula'!M$38&lt;&gt;""),'ECS Formula'!M$38,INDEX('FY 26'!$Y:$Y,MATCH('FY 26 - Changed'!$I31,'FY 26'!$I:$I,0),0)))+$AL31+$AO31</f>
        <v>1263453.1438485</v>
      </c>
      <c r="BO31" s="71">
        <f t="shared" si="49"/>
        <v>230789</v>
      </c>
      <c r="BP31" s="71">
        <f t="shared" si="15"/>
        <v>-230788.85615150002</v>
      </c>
      <c r="BQ31" s="71">
        <f t="shared" si="16"/>
        <v>-230788.85615150002</v>
      </c>
      <c r="BR31" s="71">
        <f t="shared" si="17"/>
        <v>-197809.12860745075</v>
      </c>
      <c r="BS31" s="71">
        <f t="shared" si="18"/>
        <v>-164834.34686858882</v>
      </c>
      <c r="BT31" s="71">
        <f t="shared" si="19"/>
        <v>-131867.47749487101</v>
      </c>
      <c r="BU31" s="71">
        <f t="shared" si="20"/>
        <v>-98900.6081211532</v>
      </c>
      <c r="BV31" s="71">
        <f t="shared" si="21"/>
        <v>-65937.035434372956</v>
      </c>
      <c r="BW31" s="71">
        <f t="shared" si="22"/>
        <v>-32968.517717186594</v>
      </c>
      <c r="BX31" s="71"/>
      <c r="BZ31" s="71">
        <f t="shared" si="50"/>
        <v>0</v>
      </c>
      <c r="CA31" s="71">
        <f t="shared" si="51"/>
        <v>0</v>
      </c>
      <c r="CB31" s="71">
        <f t="shared" si="23"/>
        <v>-32979.727544049354</v>
      </c>
      <c r="CC31" s="71">
        <f t="shared" si="24"/>
        <v>-32974.781738862039</v>
      </c>
      <c r="CD31" s="71">
        <f t="shared" si="25"/>
        <v>-32966.869373717767</v>
      </c>
      <c r="CE31" s="71">
        <f t="shared" si="26"/>
        <v>-32966.869373717753</v>
      </c>
      <c r="CF31" s="71">
        <f t="shared" si="27"/>
        <v>-32963.572686780361</v>
      </c>
      <c r="CG31" s="71">
        <f t="shared" si="28"/>
        <v>-32968.517717186478</v>
      </c>
      <c r="CH31" s="71">
        <f t="shared" si="29"/>
        <v>-32968.517717186594</v>
      </c>
      <c r="CJ31" s="71">
        <f t="shared" si="30"/>
        <v>1494242</v>
      </c>
      <c r="CK31" s="71">
        <f t="shared" si="52"/>
        <v>1494242</v>
      </c>
      <c r="CL31" s="71">
        <f t="shared" si="53"/>
        <v>1461262.2724559507</v>
      </c>
      <c r="CM31" s="71">
        <f t="shared" si="54"/>
        <v>1428287.4907170888</v>
      </c>
      <c r="CN31" s="71">
        <f t="shared" si="55"/>
        <v>1395320.621343371</v>
      </c>
      <c r="CO31" s="71">
        <f t="shared" si="56"/>
        <v>1362353.7519696532</v>
      </c>
      <c r="CP31" s="71">
        <f t="shared" si="57"/>
        <v>1329390.1792828729</v>
      </c>
      <c r="CQ31" s="71">
        <f t="shared" si="57"/>
        <v>1296421.6615656866</v>
      </c>
      <c r="CR31" s="71">
        <f t="shared" si="57"/>
        <v>1263453.1438485</v>
      </c>
      <c r="CS31" s="71"/>
      <c r="CT31" s="71">
        <f t="shared" si="32"/>
        <v>1494242</v>
      </c>
      <c r="CU31" s="71">
        <f t="shared" si="58"/>
        <v>1494242</v>
      </c>
      <c r="CV31" s="71">
        <f t="shared" si="58"/>
        <v>1461262.2724559507</v>
      </c>
      <c r="CW31" s="71">
        <f t="shared" si="58"/>
        <v>1428287.4907170888</v>
      </c>
      <c r="CX31" s="71">
        <f t="shared" si="58"/>
        <v>1395320.621343371</v>
      </c>
      <c r="CY31" s="71">
        <f t="shared" si="58"/>
        <v>1362353.7519696532</v>
      </c>
      <c r="CZ31" s="71">
        <f t="shared" si="58"/>
        <v>1329390.1792828729</v>
      </c>
      <c r="DA31" s="71">
        <f t="shared" si="58"/>
        <v>1296421.6615656866</v>
      </c>
      <c r="DB31" s="71">
        <f t="shared" si="58"/>
        <v>1263453.1438485</v>
      </c>
    </row>
    <row r="32" spans="1:106" x14ac:dyDescent="0.2">
      <c r="A32" s="6" t="s">
        <v>173</v>
      </c>
      <c r="B32" s="6"/>
      <c r="C32" s="37"/>
      <c r="D32" s="37"/>
      <c r="E32" s="37"/>
      <c r="F32" s="2">
        <v>7</v>
      </c>
      <c r="G32">
        <v>0</v>
      </c>
      <c r="H32" s="6">
        <v>6</v>
      </c>
      <c r="I32" s="2" t="s">
        <v>178</v>
      </c>
      <c r="J32" s="57"/>
      <c r="K32" s="79"/>
      <c r="L32" s="74"/>
      <c r="M32" s="79"/>
      <c r="N32" s="61">
        <f t="shared" si="34"/>
        <v>0</v>
      </c>
      <c r="O32" s="61">
        <f t="shared" si="35"/>
        <v>0</v>
      </c>
      <c r="P32" s="61">
        <f t="shared" si="36"/>
        <v>0</v>
      </c>
      <c r="Q32" s="61">
        <f t="shared" si="37"/>
        <v>0</v>
      </c>
      <c r="R32" s="62" t="e">
        <f t="shared" si="38"/>
        <v>#DIV/0!</v>
      </c>
      <c r="S32" s="62" t="e">
        <f t="shared" si="7"/>
        <v>#DIV/0!</v>
      </c>
      <c r="T32" s="61" t="e">
        <f t="shared" si="8"/>
        <v>#DIV/0!</v>
      </c>
      <c r="U32" s="61" t="e">
        <f t="shared" si="39"/>
        <v>#DIV/0!</v>
      </c>
      <c r="V32" s="79"/>
      <c r="W32" s="61">
        <f t="shared" si="40"/>
        <v>0</v>
      </c>
      <c r="X32" s="24">
        <f t="shared" si="41"/>
        <v>0</v>
      </c>
      <c r="Y32" s="80">
        <f>IF(AND(I32=Overview!$D$14,'ECS Formula'!$D$38&lt;&gt;""),'ECS Formula'!$D$38,INDEX('FY 26'!Y:Y,MATCH('FY 26 - Changed'!I32,'FY 26'!I:I,0),0))</f>
        <v>759.14</v>
      </c>
      <c r="Z32" s="58"/>
      <c r="AA32" s="60"/>
      <c r="AB32" s="81">
        <f>IF(AND('FY 26 - Changed'!I32=Overview!$D$14, 'ECS Formula'!$K$20&lt;&gt;""),'ECS Formula'!$K$20,INDEX('FY 26'!AB:AB,MATCH('FY 26 - Changed'!I32,'FY 26'!I:I,0),0))</f>
        <v>162275.18</v>
      </c>
      <c r="AC32" s="10">
        <f t="shared" si="9"/>
        <v>0.63262200000000002</v>
      </c>
      <c r="AD32" s="79">
        <f>IF(AND('FY 26 - Changed'!I32=Overview!$D$14, 'ECS Formula'!$K$21&lt;&gt;""),'ECS Formula'!$K$21,INDEX('FY 26'!AD:AD,MATCH('FY 26 - Changed'!I32,'FY 26'!I:I,0),0))</f>
        <v>98042</v>
      </c>
      <c r="AE32" s="10">
        <f t="shared" si="10"/>
        <v>0.710785</v>
      </c>
      <c r="AF32" s="10">
        <f t="shared" si="59"/>
        <v>0.34392899999999998</v>
      </c>
      <c r="AG32" s="63">
        <f t="shared" si="11"/>
        <v>0.34392899999999998</v>
      </c>
      <c r="AH32" s="64">
        <f t="shared" si="12"/>
        <v>0</v>
      </c>
      <c r="AI32" s="65">
        <f t="shared" si="42"/>
        <v>0.34392899999999998</v>
      </c>
      <c r="AJ32" s="60">
        <v>686</v>
      </c>
      <c r="AK32">
        <v>13</v>
      </c>
      <c r="AL32" s="23">
        <f t="shared" si="43"/>
        <v>891800</v>
      </c>
      <c r="AM32" s="60">
        <v>0</v>
      </c>
      <c r="AN32">
        <v>0</v>
      </c>
      <c r="AO32" s="23">
        <f t="shared" si="44"/>
        <v>0</v>
      </c>
      <c r="AP32" s="23">
        <f t="shared" si="13"/>
        <v>3009065</v>
      </c>
      <c r="AQ32" s="23">
        <f t="shared" si="45"/>
        <v>3900865</v>
      </c>
      <c r="AR32" s="66">
        <v>4067920</v>
      </c>
      <c r="AS32" s="66">
        <f t="shared" si="60"/>
        <v>3900865</v>
      </c>
      <c r="AT32" s="60">
        <v>4080374</v>
      </c>
      <c r="AU32" s="23">
        <f t="shared" si="61"/>
        <v>179509</v>
      </c>
      <c r="AV32" s="67" t="str">
        <f t="shared" si="62"/>
        <v>No</v>
      </c>
      <c r="AW32" s="66">
        <f t="shared" si="46"/>
        <v>0</v>
      </c>
      <c r="AX32" s="68">
        <f t="shared" si="47"/>
        <v>4080374</v>
      </c>
      <c r="AY32" s="69">
        <f t="shared" si="14"/>
        <v>4080374</v>
      </c>
      <c r="AZ32" s="70">
        <f t="shared" si="48"/>
        <v>0</v>
      </c>
      <c r="BA32" s="23"/>
      <c r="BC32" s="13">
        <f>($AI32*$AP$21*IF(AND($I32=Overview!$D$14,'ECS Formula'!F$38&lt;&gt;""),'ECS Formula'!F$38,INDEX('FY 26'!$Y:$Y,MATCH('FY 26 - Changed'!$I32,'FY 26'!$I:$I,0),0)))+$AL32+$AO32</f>
        <v>3900865.2587164999</v>
      </c>
      <c r="BD32" s="13">
        <f>($AI32*$AP$21*IF(AND($I32=Overview!$D$14,'ECS Formula'!G$38&lt;&gt;""),'ECS Formula'!G$38,INDEX('FY 26'!$Y:$Y,MATCH('FY 26 - Changed'!$I32,'FY 26'!$I:$I,0),0)))+$AL32+$AO32</f>
        <v>3900865.2587164999</v>
      </c>
      <c r="BE32" s="13">
        <f>($AI32*$AP$21*IF(AND($I32=Overview!$D$14,'ECS Formula'!H$38&lt;&gt;""),'ECS Formula'!H$38,INDEX('FY 26'!$Y:$Y,MATCH('FY 26 - Changed'!$I32,'FY 26'!$I:$I,0),0)))+$AL32+$AO32</f>
        <v>3900865.2587164999</v>
      </c>
      <c r="BF32" s="13">
        <f>($AI32*$AP$21*IF(AND($I32=Overview!$D$14,'ECS Formula'!I$38&lt;&gt;""),'ECS Formula'!I$38,INDEX('FY 26'!$Y:$Y,MATCH('FY 26 - Changed'!$I32,'FY 26'!$I:$I,0),0)))+$AL32+$AO32</f>
        <v>3900865.2587164999</v>
      </c>
      <c r="BG32" s="13">
        <f>($AI32*$AP$21*IF(AND($I32=Overview!$D$14,'ECS Formula'!J$38&lt;&gt;""),'ECS Formula'!J$38,INDEX('FY 26'!$Y:$Y,MATCH('FY 26 - Changed'!$I32,'FY 26'!$I:$I,0),0)))+$AL32+$AO32</f>
        <v>3900865.2587164999</v>
      </c>
      <c r="BH32" s="13">
        <f>($AI32*$AP$21*IF(AND($I32=Overview!$D$14,'ECS Formula'!K$38&lt;&gt;""),'ECS Formula'!K$38,INDEX('FY 26'!$Y:$Y,MATCH('FY 26 - Changed'!$I32,'FY 26'!$I:$I,0),0)))+$AL32+$AO32</f>
        <v>3900865.2587164999</v>
      </c>
      <c r="BI32" s="13">
        <f>($AI32*$AP$21*IF(AND($I32=Overview!$D$14,'ECS Formula'!L$38&lt;&gt;""),'ECS Formula'!L$38,INDEX('FY 26'!$Y:$Y,MATCH('FY 26 - Changed'!$I32,'FY 26'!$I:$I,0),0)))+$AL32+$AO32</f>
        <v>3900865.2587164999</v>
      </c>
      <c r="BJ32" s="13">
        <f>($AI32*$AP$21*IF(AND($I32=Overview!$D$14,'ECS Formula'!M$38&lt;&gt;""),'ECS Formula'!M$38,INDEX('FY 26'!$Y:$Y,MATCH('FY 26 - Changed'!$I32,'FY 26'!$I:$I,0),0)))+$AL32+$AO32</f>
        <v>3900865.2587164999</v>
      </c>
      <c r="BO32" s="71">
        <f t="shared" si="49"/>
        <v>179509</v>
      </c>
      <c r="BP32" s="71">
        <f t="shared" si="15"/>
        <v>-179508.7412835001</v>
      </c>
      <c r="BQ32" s="71">
        <f t="shared" si="16"/>
        <v>-179508.7412835001</v>
      </c>
      <c r="BR32" s="71">
        <f t="shared" si="17"/>
        <v>-153856.94215408806</v>
      </c>
      <c r="BS32" s="71">
        <f t="shared" si="18"/>
        <v>-128208.98989700153</v>
      </c>
      <c r="BT32" s="71">
        <f t="shared" si="19"/>
        <v>-102567.19191760104</v>
      </c>
      <c r="BU32" s="71">
        <f t="shared" si="20"/>
        <v>-76925.393938201014</v>
      </c>
      <c r="BV32" s="71">
        <f t="shared" si="21"/>
        <v>-51286.160138598643</v>
      </c>
      <c r="BW32" s="71">
        <f t="shared" si="22"/>
        <v>-25643.080069299322</v>
      </c>
      <c r="BX32" s="71"/>
      <c r="BZ32" s="71">
        <f t="shared" si="50"/>
        <v>0</v>
      </c>
      <c r="CA32" s="71">
        <f t="shared" si="51"/>
        <v>0</v>
      </c>
      <c r="CB32" s="71">
        <f t="shared" si="23"/>
        <v>-25651.799129412164</v>
      </c>
      <c r="CC32" s="71">
        <f t="shared" si="24"/>
        <v>-25647.952257086476</v>
      </c>
      <c r="CD32" s="71">
        <f t="shared" si="25"/>
        <v>-25641.797979400308</v>
      </c>
      <c r="CE32" s="71">
        <f t="shared" si="26"/>
        <v>-25641.79797940026</v>
      </c>
      <c r="CF32" s="71">
        <f t="shared" si="27"/>
        <v>-25639.233799602396</v>
      </c>
      <c r="CG32" s="71">
        <f t="shared" si="28"/>
        <v>-25643.080069299322</v>
      </c>
      <c r="CH32" s="71">
        <f t="shared" si="29"/>
        <v>-25643.080069299322</v>
      </c>
      <c r="CJ32" s="71">
        <f t="shared" si="30"/>
        <v>4080374</v>
      </c>
      <c r="CK32" s="71">
        <f t="shared" si="52"/>
        <v>4080374</v>
      </c>
      <c r="CL32" s="71">
        <f t="shared" si="53"/>
        <v>4054722.200870588</v>
      </c>
      <c r="CM32" s="71">
        <f t="shared" si="54"/>
        <v>4029074.2486135014</v>
      </c>
      <c r="CN32" s="71">
        <f t="shared" si="55"/>
        <v>4003432.4506341009</v>
      </c>
      <c r="CO32" s="71">
        <f t="shared" si="56"/>
        <v>3977790.6526547009</v>
      </c>
      <c r="CP32" s="71">
        <f t="shared" si="57"/>
        <v>3952151.4188550985</v>
      </c>
      <c r="CQ32" s="71">
        <f t="shared" si="57"/>
        <v>3926508.3387857992</v>
      </c>
      <c r="CR32" s="71">
        <f t="shared" si="57"/>
        <v>3900865.2587164999</v>
      </c>
      <c r="CS32" s="71"/>
      <c r="CT32" s="71">
        <f t="shared" si="32"/>
        <v>4080374</v>
      </c>
      <c r="CU32" s="71">
        <f t="shared" si="58"/>
        <v>4080374</v>
      </c>
      <c r="CV32" s="71">
        <f t="shared" si="58"/>
        <v>4054722.200870588</v>
      </c>
      <c r="CW32" s="71">
        <f t="shared" si="58"/>
        <v>4029074.2486135014</v>
      </c>
      <c r="CX32" s="71">
        <f t="shared" si="58"/>
        <v>4003432.4506341009</v>
      </c>
      <c r="CY32" s="71">
        <f t="shared" si="58"/>
        <v>3977790.6526547009</v>
      </c>
      <c r="CZ32" s="71">
        <f t="shared" si="58"/>
        <v>3952151.4188550985</v>
      </c>
      <c r="DA32" s="71">
        <f t="shared" si="58"/>
        <v>3926508.3387857992</v>
      </c>
      <c r="DB32" s="71">
        <f t="shared" si="58"/>
        <v>3900865.2587164999</v>
      </c>
    </row>
    <row r="33" spans="1:106" x14ac:dyDescent="0.2">
      <c r="A33" s="6" t="s">
        <v>179</v>
      </c>
      <c r="B33" s="6"/>
      <c r="C33" s="37"/>
      <c r="D33" s="37"/>
      <c r="E33" s="37"/>
      <c r="F33" s="2">
        <v>4</v>
      </c>
      <c r="G33">
        <v>0</v>
      </c>
      <c r="H33" s="6">
        <v>7</v>
      </c>
      <c r="I33" s="2" t="s">
        <v>180</v>
      </c>
      <c r="J33" s="57"/>
      <c r="K33" s="79"/>
      <c r="L33" s="59"/>
      <c r="M33" s="79"/>
      <c r="N33" s="61">
        <f t="shared" si="34"/>
        <v>0</v>
      </c>
      <c r="O33" s="61">
        <f t="shared" si="35"/>
        <v>0</v>
      </c>
      <c r="P33" s="61">
        <f t="shared" si="36"/>
        <v>0</v>
      </c>
      <c r="Q33" s="61">
        <f t="shared" si="37"/>
        <v>0</v>
      </c>
      <c r="R33" s="62" t="e">
        <f t="shared" si="38"/>
        <v>#DIV/0!</v>
      </c>
      <c r="S33" s="62" t="e">
        <f t="shared" si="7"/>
        <v>#DIV/0!</v>
      </c>
      <c r="T33" s="61" t="e">
        <f t="shared" si="8"/>
        <v>#DIV/0!</v>
      </c>
      <c r="U33" s="61" t="e">
        <f t="shared" si="39"/>
        <v>#DIV/0!</v>
      </c>
      <c r="V33" s="79"/>
      <c r="W33" s="61">
        <f t="shared" si="40"/>
        <v>0</v>
      </c>
      <c r="X33" s="24">
        <f t="shared" si="41"/>
        <v>0</v>
      </c>
      <c r="Y33" s="80">
        <f>IF(AND(I33=Overview!$D$14,'ECS Formula'!$D$38&lt;&gt;""),'ECS Formula'!$D$38,INDEX('FY 26'!Y:Y,MATCH('FY 26 - Changed'!I33,'FY 26'!I:I,0),0))</f>
        <v>2823.98</v>
      </c>
      <c r="Z33" s="58"/>
      <c r="AA33" s="60"/>
      <c r="AB33" s="81">
        <f>IF(AND('FY 26 - Changed'!I33=Overview!$D$14, 'ECS Formula'!$K$20&lt;&gt;""),'ECS Formula'!$K$20,INDEX('FY 26'!AB:AB,MATCH('FY 26 - Changed'!I33,'FY 26'!I:I,0),0))</f>
        <v>200257.15</v>
      </c>
      <c r="AC33" s="10">
        <f t="shared" si="9"/>
        <v>0.78069299999999997</v>
      </c>
      <c r="AD33" s="79">
        <f>IF(AND('FY 26 - Changed'!I33=Overview!$D$14, 'ECS Formula'!$K$21&lt;&gt;""),'ECS Formula'!$K$21,INDEX('FY 26'!AD:AD,MATCH('FY 26 - Changed'!I33,'FY 26'!I:I,0),0))</f>
        <v>106272</v>
      </c>
      <c r="AE33" s="10">
        <f t="shared" si="10"/>
        <v>0.77044999999999997</v>
      </c>
      <c r="AF33" s="10">
        <f t="shared" si="59"/>
        <v>0.22237999999999999</v>
      </c>
      <c r="AG33" s="63">
        <f t="shared" si="11"/>
        <v>0.22237999999999999</v>
      </c>
      <c r="AH33" s="64">
        <f t="shared" si="12"/>
        <v>0</v>
      </c>
      <c r="AI33" s="65">
        <f t="shared" si="42"/>
        <v>0.22237999999999999</v>
      </c>
      <c r="AJ33" s="60">
        <v>0</v>
      </c>
      <c r="AK33">
        <v>0</v>
      </c>
      <c r="AL33" s="23">
        <f t="shared" si="43"/>
        <v>0</v>
      </c>
      <c r="AM33" s="60">
        <v>0</v>
      </c>
      <c r="AN33">
        <v>0</v>
      </c>
      <c r="AO33" s="23">
        <f t="shared" si="44"/>
        <v>0</v>
      </c>
      <c r="AP33" s="23">
        <f t="shared" si="13"/>
        <v>7237662</v>
      </c>
      <c r="AQ33" s="23">
        <f t="shared" si="45"/>
        <v>7237662</v>
      </c>
      <c r="AR33" s="66">
        <v>6215712</v>
      </c>
      <c r="AS33" s="66">
        <f t="shared" si="60"/>
        <v>7237662</v>
      </c>
      <c r="AT33" s="60">
        <v>6106646</v>
      </c>
      <c r="AU33" s="23">
        <f t="shared" si="61"/>
        <v>1131016</v>
      </c>
      <c r="AV33" s="67" t="str">
        <f t="shared" si="62"/>
        <v>Yes</v>
      </c>
      <c r="AW33" s="66">
        <f t="shared" si="46"/>
        <v>1131016</v>
      </c>
      <c r="AX33" s="68">
        <f t="shared" si="47"/>
        <v>7237662</v>
      </c>
      <c r="AY33" s="69">
        <f t="shared" si="14"/>
        <v>7237662</v>
      </c>
      <c r="AZ33" s="70">
        <f t="shared" si="48"/>
        <v>1131016</v>
      </c>
      <c r="BA33" s="23"/>
      <c r="BC33" s="13">
        <f>($AI33*$AP$21*IF(AND($I33=Overview!$D$14,'ECS Formula'!F$38&lt;&gt;""),'ECS Formula'!F$38,INDEX('FY 26'!$Y:$Y,MATCH('FY 26 - Changed'!$I33,'FY 26'!$I:$I,0),0)))+$AL33+$AO33</f>
        <v>7237661.6494099991</v>
      </c>
      <c r="BD33" s="13">
        <f>($AI33*$AP$21*IF(AND($I33=Overview!$D$14,'ECS Formula'!G$38&lt;&gt;""),'ECS Formula'!G$38,INDEX('FY 26'!$Y:$Y,MATCH('FY 26 - Changed'!$I33,'FY 26'!$I:$I,0),0)))+$AL33+$AO33</f>
        <v>7237661.6494099991</v>
      </c>
      <c r="BE33" s="13">
        <f>($AI33*$AP$21*IF(AND($I33=Overview!$D$14,'ECS Formula'!H$38&lt;&gt;""),'ECS Formula'!H$38,INDEX('FY 26'!$Y:$Y,MATCH('FY 26 - Changed'!$I33,'FY 26'!$I:$I,0),0)))+$AL33+$AO33</f>
        <v>7237661.6494099991</v>
      </c>
      <c r="BF33" s="13">
        <f>($AI33*$AP$21*IF(AND($I33=Overview!$D$14,'ECS Formula'!I$38&lt;&gt;""),'ECS Formula'!I$38,INDEX('FY 26'!$Y:$Y,MATCH('FY 26 - Changed'!$I33,'FY 26'!$I:$I,0),0)))+$AL33+$AO33</f>
        <v>7237661.6494099991</v>
      </c>
      <c r="BG33" s="13">
        <f>($AI33*$AP$21*IF(AND($I33=Overview!$D$14,'ECS Formula'!J$38&lt;&gt;""),'ECS Formula'!J$38,INDEX('FY 26'!$Y:$Y,MATCH('FY 26 - Changed'!$I33,'FY 26'!$I:$I,0),0)))+$AL33+$AO33</f>
        <v>7237661.6494099991</v>
      </c>
      <c r="BH33" s="13">
        <f>($AI33*$AP$21*IF(AND($I33=Overview!$D$14,'ECS Formula'!K$38&lt;&gt;""),'ECS Formula'!K$38,INDEX('FY 26'!$Y:$Y,MATCH('FY 26 - Changed'!$I33,'FY 26'!$I:$I,0),0)))+$AL33+$AO33</f>
        <v>7237661.6494099991</v>
      </c>
      <c r="BI33" s="13">
        <f>($AI33*$AP$21*IF(AND($I33=Overview!$D$14,'ECS Formula'!L$38&lt;&gt;""),'ECS Formula'!L$38,INDEX('FY 26'!$Y:$Y,MATCH('FY 26 - Changed'!$I33,'FY 26'!$I:$I,0),0)))+$AL33+$AO33</f>
        <v>7237661.6494099991</v>
      </c>
      <c r="BJ33" s="13">
        <f>($AI33*$AP$21*IF(AND($I33=Overview!$D$14,'ECS Formula'!M$38&lt;&gt;""),'ECS Formula'!M$38,INDEX('FY 26'!$Y:$Y,MATCH('FY 26 - Changed'!$I33,'FY 26'!$I:$I,0),0)))+$AL33+$AO33</f>
        <v>7237661.6494099991</v>
      </c>
      <c r="BO33" s="71">
        <f t="shared" si="49"/>
        <v>1131016</v>
      </c>
      <c r="BP33" s="71">
        <f t="shared" si="15"/>
        <v>-0.35059000086039305</v>
      </c>
      <c r="BQ33" s="71">
        <f t="shared" si="16"/>
        <v>-0.35059000086039305</v>
      </c>
      <c r="BR33" s="71">
        <f t="shared" si="17"/>
        <v>-0.30049068946391344</v>
      </c>
      <c r="BS33" s="71">
        <f t="shared" si="18"/>
        <v>-0.25039889197796583</v>
      </c>
      <c r="BT33" s="71">
        <f t="shared" si="19"/>
        <v>-0.20031911320984364</v>
      </c>
      <c r="BU33" s="71">
        <f t="shared" si="20"/>
        <v>-0.15023933444172144</v>
      </c>
      <c r="BV33" s="71">
        <f t="shared" si="21"/>
        <v>-0.10016456432640553</v>
      </c>
      <c r="BW33" s="71">
        <f t="shared" si="22"/>
        <v>-5.0082282163202763E-2</v>
      </c>
      <c r="BX33" s="71"/>
      <c r="BZ33" s="71">
        <f t="shared" si="50"/>
        <v>1131016</v>
      </c>
      <c r="CA33" s="71">
        <f t="shared" si="51"/>
        <v>0</v>
      </c>
      <c r="CB33" s="71">
        <f t="shared" si="23"/>
        <v>-5.0099311122950164E-2</v>
      </c>
      <c r="CC33" s="71">
        <f t="shared" si="24"/>
        <v>-5.0091797933634365E-2</v>
      </c>
      <c r="CD33" s="71">
        <f t="shared" si="25"/>
        <v>-5.0079778395593168E-2</v>
      </c>
      <c r="CE33" s="71">
        <f t="shared" si="26"/>
        <v>-5.0079778302460909E-2</v>
      </c>
      <c r="CF33" s="71">
        <f t="shared" si="27"/>
        <v>-5.0074770169425756E-2</v>
      </c>
      <c r="CG33" s="71">
        <f t="shared" si="28"/>
        <v>-5.0082282163202763E-2</v>
      </c>
      <c r="CH33" s="71">
        <f t="shared" si="29"/>
        <v>-5.0082282163202763E-2</v>
      </c>
      <c r="CJ33" s="71">
        <f t="shared" si="30"/>
        <v>7237662</v>
      </c>
      <c r="CK33" s="71">
        <f t="shared" si="52"/>
        <v>7237662</v>
      </c>
      <c r="CL33" s="71">
        <f t="shared" si="53"/>
        <v>7237661.9499006886</v>
      </c>
      <c r="CM33" s="71">
        <f t="shared" si="54"/>
        <v>7237661.8998088911</v>
      </c>
      <c r="CN33" s="71">
        <f t="shared" si="55"/>
        <v>7237661.8497291123</v>
      </c>
      <c r="CO33" s="71">
        <f t="shared" si="56"/>
        <v>7237661.7996493336</v>
      </c>
      <c r="CP33" s="71">
        <f t="shared" si="57"/>
        <v>7237661.7495745635</v>
      </c>
      <c r="CQ33" s="71">
        <f t="shared" si="57"/>
        <v>7237661.6994922813</v>
      </c>
      <c r="CR33" s="71">
        <f t="shared" si="57"/>
        <v>7237661.6494099991</v>
      </c>
      <c r="CS33" s="71"/>
      <c r="CT33" s="71">
        <f t="shared" si="32"/>
        <v>7237662</v>
      </c>
      <c r="CU33" s="71">
        <f t="shared" si="58"/>
        <v>7237662</v>
      </c>
      <c r="CV33" s="71">
        <f t="shared" si="58"/>
        <v>7237661.9499006886</v>
      </c>
      <c r="CW33" s="71">
        <f t="shared" si="58"/>
        <v>7237661.8998088911</v>
      </c>
      <c r="CX33" s="71">
        <f t="shared" si="58"/>
        <v>7237661.8497291123</v>
      </c>
      <c r="CY33" s="71">
        <f t="shared" si="58"/>
        <v>7237661.7996493336</v>
      </c>
      <c r="CZ33" s="71">
        <f t="shared" si="58"/>
        <v>7237661.7495745635</v>
      </c>
      <c r="DA33" s="71">
        <f t="shared" si="58"/>
        <v>7237661.6994922813</v>
      </c>
      <c r="DB33" s="71">
        <f t="shared" si="58"/>
        <v>7237661.6494099991</v>
      </c>
    </row>
    <row r="34" spans="1:106" x14ac:dyDescent="0.2">
      <c r="A34" s="6" t="s">
        <v>169</v>
      </c>
      <c r="B34" s="6"/>
      <c r="C34" s="37"/>
      <c r="D34" s="37"/>
      <c r="E34" s="37"/>
      <c r="F34" s="2">
        <v>3</v>
      </c>
      <c r="G34">
        <v>0</v>
      </c>
      <c r="H34" s="6">
        <v>8</v>
      </c>
      <c r="I34" s="2" t="s">
        <v>181</v>
      </c>
      <c r="J34" s="57"/>
      <c r="K34" s="79"/>
      <c r="L34" s="59"/>
      <c r="M34" s="79"/>
      <c r="N34" s="61">
        <f t="shared" si="34"/>
        <v>0</v>
      </c>
      <c r="O34" s="61">
        <f t="shared" si="35"/>
        <v>0</v>
      </c>
      <c r="P34" s="61">
        <f t="shared" si="36"/>
        <v>0</v>
      </c>
      <c r="Q34" s="61">
        <f t="shared" si="37"/>
        <v>0</v>
      </c>
      <c r="R34" s="62" t="e">
        <f t="shared" si="38"/>
        <v>#DIV/0!</v>
      </c>
      <c r="S34" s="62" t="e">
        <f t="shared" si="7"/>
        <v>#DIV/0!</v>
      </c>
      <c r="T34" s="61" t="e">
        <f t="shared" si="8"/>
        <v>#DIV/0!</v>
      </c>
      <c r="U34" s="61" t="e">
        <f t="shared" si="39"/>
        <v>#DIV/0!</v>
      </c>
      <c r="V34" s="79"/>
      <c r="W34" s="61">
        <f t="shared" si="40"/>
        <v>0</v>
      </c>
      <c r="X34" s="24">
        <f t="shared" si="41"/>
        <v>0</v>
      </c>
      <c r="Y34" s="80">
        <f>IF(AND(I34=Overview!$D$14,'ECS Formula'!$D$38&lt;&gt;""),'ECS Formula'!$D$38,INDEX('FY 26'!Y:Y,MATCH('FY 26 - Changed'!I34,'FY 26'!I:I,0),0))</f>
        <v>812.95999999999992</v>
      </c>
      <c r="Z34" s="58"/>
      <c r="AA34" s="60"/>
      <c r="AB34" s="81">
        <f>IF(AND('FY 26 - Changed'!I34=Overview!$D$14, 'ECS Formula'!$K$20&lt;&gt;""),'ECS Formula'!$K$20,INDEX('FY 26'!AB:AB,MATCH('FY 26 - Changed'!I34,'FY 26'!I:I,0),0))</f>
        <v>219468.38</v>
      </c>
      <c r="AC34" s="10">
        <f t="shared" si="9"/>
        <v>0.85558699999999999</v>
      </c>
      <c r="AD34" s="79">
        <f>IF(AND('FY 26 - Changed'!I34=Overview!$D$14, 'ECS Formula'!$K$21&lt;&gt;""),'ECS Formula'!$K$21,INDEX('FY 26'!AD:AD,MATCH('FY 26 - Changed'!I34,'FY 26'!I:I,0),0))</f>
        <v>141000</v>
      </c>
      <c r="AE34" s="10">
        <f t="shared" si="10"/>
        <v>1.022221</v>
      </c>
      <c r="AF34" s="10">
        <f t="shared" si="59"/>
        <v>9.4423000000000007E-2</v>
      </c>
      <c r="AG34" s="63">
        <f t="shared" si="11"/>
        <v>9.4423000000000007E-2</v>
      </c>
      <c r="AH34" s="64">
        <f t="shared" si="12"/>
        <v>0</v>
      </c>
      <c r="AI34" s="65">
        <f t="shared" si="42"/>
        <v>9.4423000000000007E-2</v>
      </c>
      <c r="AJ34" s="60">
        <v>342</v>
      </c>
      <c r="AK34">
        <v>6</v>
      </c>
      <c r="AL34" s="23">
        <f t="shared" si="43"/>
        <v>205200</v>
      </c>
      <c r="AM34" s="60">
        <v>0</v>
      </c>
      <c r="AN34">
        <v>0</v>
      </c>
      <c r="AO34" s="23">
        <f t="shared" si="44"/>
        <v>0</v>
      </c>
      <c r="AP34" s="23">
        <f t="shared" si="13"/>
        <v>884683</v>
      </c>
      <c r="AQ34" s="23">
        <f t="shared" si="45"/>
        <v>1089883</v>
      </c>
      <c r="AR34" s="66">
        <v>2000209</v>
      </c>
      <c r="AS34" s="66">
        <f t="shared" si="60"/>
        <v>1089883</v>
      </c>
      <c r="AT34" s="60">
        <v>1764574</v>
      </c>
      <c r="AU34" s="23">
        <f t="shared" si="61"/>
        <v>674691</v>
      </c>
      <c r="AV34" s="67" t="str">
        <f t="shared" si="62"/>
        <v>No</v>
      </c>
      <c r="AW34" s="66">
        <f t="shared" si="46"/>
        <v>0</v>
      </c>
      <c r="AX34" s="68">
        <f t="shared" si="47"/>
        <v>1764574</v>
      </c>
      <c r="AY34" s="69">
        <f t="shared" si="14"/>
        <v>1764574</v>
      </c>
      <c r="AZ34" s="70">
        <f t="shared" si="48"/>
        <v>0</v>
      </c>
      <c r="BA34" s="23"/>
      <c r="BC34" s="13">
        <f>($AI34*$AP$21*IF(AND($I34=Overview!$D$14,'ECS Formula'!F$38&lt;&gt;""),'ECS Formula'!F$38,INDEX('FY 26'!$Y:$Y,MATCH('FY 26 - Changed'!$I34,'FY 26'!$I:$I,0),0)))+$AL34+$AO34</f>
        <v>1089883.456972</v>
      </c>
      <c r="BD34" s="13">
        <f>($AI34*$AP$21*IF(AND($I34=Overview!$D$14,'ECS Formula'!G$38&lt;&gt;""),'ECS Formula'!G$38,INDEX('FY 26'!$Y:$Y,MATCH('FY 26 - Changed'!$I34,'FY 26'!$I:$I,0),0)))+$AL34+$AO34</f>
        <v>1089883.456972</v>
      </c>
      <c r="BE34" s="13">
        <f>($AI34*$AP$21*IF(AND($I34=Overview!$D$14,'ECS Formula'!H$38&lt;&gt;""),'ECS Formula'!H$38,INDEX('FY 26'!$Y:$Y,MATCH('FY 26 - Changed'!$I34,'FY 26'!$I:$I,0),0)))+$AL34+$AO34</f>
        <v>1089883.456972</v>
      </c>
      <c r="BF34" s="13">
        <f>($AI34*$AP$21*IF(AND($I34=Overview!$D$14,'ECS Formula'!I$38&lt;&gt;""),'ECS Formula'!I$38,INDEX('FY 26'!$Y:$Y,MATCH('FY 26 - Changed'!$I34,'FY 26'!$I:$I,0),0)))+$AL34+$AO34</f>
        <v>1089883.456972</v>
      </c>
      <c r="BG34" s="13">
        <f>($AI34*$AP$21*IF(AND($I34=Overview!$D$14,'ECS Formula'!J$38&lt;&gt;""),'ECS Formula'!J$38,INDEX('FY 26'!$Y:$Y,MATCH('FY 26 - Changed'!$I34,'FY 26'!$I:$I,0),0)))+$AL34+$AO34</f>
        <v>1089883.456972</v>
      </c>
      <c r="BH34" s="13">
        <f>($AI34*$AP$21*IF(AND($I34=Overview!$D$14,'ECS Formula'!K$38&lt;&gt;""),'ECS Formula'!K$38,INDEX('FY 26'!$Y:$Y,MATCH('FY 26 - Changed'!$I34,'FY 26'!$I:$I,0),0)))+$AL34+$AO34</f>
        <v>1089883.456972</v>
      </c>
      <c r="BI34" s="13">
        <f>($AI34*$AP$21*IF(AND($I34=Overview!$D$14,'ECS Formula'!L$38&lt;&gt;""),'ECS Formula'!L$38,INDEX('FY 26'!$Y:$Y,MATCH('FY 26 - Changed'!$I34,'FY 26'!$I:$I,0),0)))+$AL34+$AO34</f>
        <v>1089883.456972</v>
      </c>
      <c r="BJ34" s="13">
        <f>($AI34*$AP$21*IF(AND($I34=Overview!$D$14,'ECS Formula'!M$38&lt;&gt;""),'ECS Formula'!M$38,INDEX('FY 26'!$Y:$Y,MATCH('FY 26 - Changed'!$I34,'FY 26'!$I:$I,0),0)))+$AL34+$AO34</f>
        <v>1089883.456972</v>
      </c>
      <c r="BO34" s="71">
        <f t="shared" si="49"/>
        <v>674691</v>
      </c>
      <c r="BP34" s="71">
        <f t="shared" si="15"/>
        <v>-674690.54302800004</v>
      </c>
      <c r="BQ34" s="71">
        <f t="shared" si="16"/>
        <v>-674690.54302800004</v>
      </c>
      <c r="BR34" s="71">
        <f t="shared" si="17"/>
        <v>-578277.26442929893</v>
      </c>
      <c r="BS34" s="71">
        <f t="shared" si="18"/>
        <v>-481878.44444893487</v>
      </c>
      <c r="BT34" s="71">
        <f t="shared" si="19"/>
        <v>-385502.7555591478</v>
      </c>
      <c r="BU34" s="71">
        <f t="shared" si="20"/>
        <v>-289127.06666936097</v>
      </c>
      <c r="BV34" s="71">
        <f t="shared" si="21"/>
        <v>-192761.01534846285</v>
      </c>
      <c r="BW34" s="71">
        <f t="shared" si="22"/>
        <v>-96380.507674231427</v>
      </c>
      <c r="BX34" s="71"/>
      <c r="BZ34" s="71">
        <f t="shared" si="50"/>
        <v>0</v>
      </c>
      <c r="CA34" s="71">
        <f t="shared" si="51"/>
        <v>0</v>
      </c>
      <c r="CB34" s="71">
        <f t="shared" si="23"/>
        <v>-96413.278598701203</v>
      </c>
      <c r="CC34" s="71">
        <f t="shared" si="24"/>
        <v>-96398.819980364118</v>
      </c>
      <c r="CD34" s="71">
        <f t="shared" si="25"/>
        <v>-96375.688889786979</v>
      </c>
      <c r="CE34" s="71">
        <f t="shared" si="26"/>
        <v>-96375.68888978695</v>
      </c>
      <c r="CF34" s="71">
        <f t="shared" si="27"/>
        <v>-96366.051320898012</v>
      </c>
      <c r="CG34" s="71">
        <f t="shared" si="28"/>
        <v>-96380.507674231427</v>
      </c>
      <c r="CH34" s="71">
        <f>IF(BW34&gt;0,BW34*CH$15,BW34*CH$16)</f>
        <v>-96380.507674231427</v>
      </c>
      <c r="CJ34" s="71">
        <f t="shared" si="30"/>
        <v>1764574</v>
      </c>
      <c r="CK34" s="71">
        <f t="shared" si="52"/>
        <v>1764574</v>
      </c>
      <c r="CL34" s="71">
        <f t="shared" si="53"/>
        <v>1668160.7214012989</v>
      </c>
      <c r="CM34" s="71">
        <f t="shared" si="54"/>
        <v>1571761.9014209348</v>
      </c>
      <c r="CN34" s="71">
        <f t="shared" si="55"/>
        <v>1475386.2125311478</v>
      </c>
      <c r="CO34" s="71">
        <f t="shared" si="56"/>
        <v>1379010.5236413609</v>
      </c>
      <c r="CP34" s="71">
        <f t="shared" si="57"/>
        <v>1282644.4723204628</v>
      </c>
      <c r="CQ34" s="71">
        <f t="shared" si="57"/>
        <v>1186263.9646462314</v>
      </c>
      <c r="CR34" s="71">
        <f t="shared" si="57"/>
        <v>1089883.456972</v>
      </c>
      <c r="CS34" s="71"/>
      <c r="CT34" s="71">
        <f t="shared" si="32"/>
        <v>1764574</v>
      </c>
      <c r="CU34" s="71">
        <f t="shared" si="58"/>
        <v>1764574</v>
      </c>
      <c r="CV34" s="71">
        <f t="shared" si="58"/>
        <v>1668160.7214012989</v>
      </c>
      <c r="CW34" s="71">
        <f t="shared" si="58"/>
        <v>1571761.9014209348</v>
      </c>
      <c r="CX34" s="71">
        <f t="shared" si="58"/>
        <v>1475386.2125311478</v>
      </c>
      <c r="CY34" s="71">
        <f t="shared" si="58"/>
        <v>1379010.5236413609</v>
      </c>
      <c r="CZ34" s="71">
        <f t="shared" si="58"/>
        <v>1282644.4723204628</v>
      </c>
      <c r="DA34" s="71">
        <f t="shared" si="58"/>
        <v>1186263.9646462314</v>
      </c>
      <c r="DB34" s="71">
        <f t="shared" si="58"/>
        <v>1089883.456972</v>
      </c>
    </row>
    <row r="35" spans="1:106" x14ac:dyDescent="0.2">
      <c r="A35" s="6" t="s">
        <v>179</v>
      </c>
      <c r="B35" s="6"/>
      <c r="C35" s="37"/>
      <c r="D35" s="37"/>
      <c r="E35" s="37"/>
      <c r="F35" s="2">
        <v>4</v>
      </c>
      <c r="G35">
        <v>0</v>
      </c>
      <c r="H35" s="6">
        <v>9</v>
      </c>
      <c r="I35" s="2" t="s">
        <v>182</v>
      </c>
      <c r="J35" s="57"/>
      <c r="K35" s="79"/>
      <c r="L35" s="59"/>
      <c r="M35" s="79"/>
      <c r="N35" s="61">
        <f t="shared" si="34"/>
        <v>0</v>
      </c>
      <c r="O35" s="61">
        <f t="shared" si="35"/>
        <v>0</v>
      </c>
      <c r="P35" s="61">
        <f t="shared" si="36"/>
        <v>0</v>
      </c>
      <c r="Q35" s="61">
        <f t="shared" si="37"/>
        <v>0</v>
      </c>
      <c r="R35" s="62" t="e">
        <f t="shared" si="38"/>
        <v>#DIV/0!</v>
      </c>
      <c r="S35" s="62" t="e">
        <f t="shared" si="7"/>
        <v>#DIV/0!</v>
      </c>
      <c r="T35" s="61" t="e">
        <f t="shared" si="8"/>
        <v>#DIV/0!</v>
      </c>
      <c r="U35" s="61" t="e">
        <f t="shared" si="39"/>
        <v>#DIV/0!</v>
      </c>
      <c r="V35" s="79"/>
      <c r="W35" s="61">
        <f t="shared" si="40"/>
        <v>0</v>
      </c>
      <c r="X35" s="24">
        <f t="shared" si="41"/>
        <v>0</v>
      </c>
      <c r="Y35" s="80">
        <f>IF(AND(I35=Overview!$D$14,'ECS Formula'!$D$38&lt;&gt;""),'ECS Formula'!$D$38,INDEX('FY 26'!Y:Y,MATCH('FY 26 - Changed'!I35,'FY 26'!I:I,0),0))</f>
        <v>3579.0099999999998</v>
      </c>
      <c r="Z35" s="58"/>
      <c r="AA35" s="60"/>
      <c r="AB35" s="81">
        <f>IF(AND('FY 26 - Changed'!I35=Overview!$D$14, 'ECS Formula'!$K$20&lt;&gt;""),'ECS Formula'!$K$20,INDEX('FY 26'!AB:AB,MATCH('FY 26 - Changed'!I35,'FY 26'!I:I,0),0))</f>
        <v>190802.8</v>
      </c>
      <c r="AC35" s="10">
        <f t="shared" si="9"/>
        <v>0.74383500000000002</v>
      </c>
      <c r="AD35" s="79">
        <f>IF(AND('FY 26 - Changed'!I35=Overview!$D$14, 'ECS Formula'!$K$21&lt;&gt;""),'ECS Formula'!$K$21,INDEX('FY 26'!AD:AD,MATCH('FY 26 - Changed'!I35,'FY 26'!I:I,0),0))</f>
        <v>108382</v>
      </c>
      <c r="AE35" s="10">
        <f t="shared" si="10"/>
        <v>0.78574699999999997</v>
      </c>
      <c r="AF35" s="10">
        <f t="shared" si="59"/>
        <v>0.243591</v>
      </c>
      <c r="AG35" s="63">
        <f t="shared" si="11"/>
        <v>0.243591</v>
      </c>
      <c r="AH35" s="64">
        <f t="shared" si="12"/>
        <v>0</v>
      </c>
      <c r="AI35" s="65">
        <f t="shared" si="42"/>
        <v>0.243591</v>
      </c>
      <c r="AJ35" s="60">
        <v>0</v>
      </c>
      <c r="AK35">
        <v>0</v>
      </c>
      <c r="AL35" s="23">
        <f t="shared" si="43"/>
        <v>0</v>
      </c>
      <c r="AM35" s="60">
        <v>0</v>
      </c>
      <c r="AN35">
        <v>0</v>
      </c>
      <c r="AO35" s="23">
        <f t="shared" si="44"/>
        <v>0</v>
      </c>
      <c r="AP35" s="23">
        <f t="shared" si="13"/>
        <v>10047664</v>
      </c>
      <c r="AQ35" s="23">
        <f t="shared" si="45"/>
        <v>10047664</v>
      </c>
      <c r="AR35" s="66">
        <v>8087732</v>
      </c>
      <c r="AS35" s="66">
        <f t="shared" si="60"/>
        <v>10047664</v>
      </c>
      <c r="AT35" s="60">
        <v>8661580</v>
      </c>
      <c r="AU35" s="23">
        <f t="shared" si="61"/>
        <v>1386084</v>
      </c>
      <c r="AV35" s="67" t="str">
        <f t="shared" si="62"/>
        <v>Yes</v>
      </c>
      <c r="AW35" s="66">
        <f t="shared" si="46"/>
        <v>1386084</v>
      </c>
      <c r="AX35" s="68">
        <f t="shared" si="47"/>
        <v>10047664</v>
      </c>
      <c r="AY35" s="69">
        <f t="shared" si="14"/>
        <v>10047664</v>
      </c>
      <c r="AZ35" s="70">
        <f t="shared" si="48"/>
        <v>1386084</v>
      </c>
      <c r="BA35" s="23"/>
      <c r="BC35" s="13">
        <f>($AI35*$AP$21*IF(AND($I35=Overview!$D$14,'ECS Formula'!F$38&lt;&gt;""),'ECS Formula'!F$38,INDEX('FY 26'!$Y:$Y,MATCH('FY 26 - Changed'!$I35,'FY 26'!$I:$I,0),0)))+$AL35+$AO35</f>
        <v>10047663.552087748</v>
      </c>
      <c r="BD35" s="13">
        <f>($AI35*$AP$21*IF(AND($I35=Overview!$D$14,'ECS Formula'!G$38&lt;&gt;""),'ECS Formula'!G$38,INDEX('FY 26'!$Y:$Y,MATCH('FY 26 - Changed'!$I35,'FY 26'!$I:$I,0),0)))+$AL35+$AO35</f>
        <v>10047663.552087748</v>
      </c>
      <c r="BE35" s="13">
        <f>($AI35*$AP$21*IF(AND($I35=Overview!$D$14,'ECS Formula'!H$38&lt;&gt;""),'ECS Formula'!H$38,INDEX('FY 26'!$Y:$Y,MATCH('FY 26 - Changed'!$I35,'FY 26'!$I:$I,0),0)))+$AL35+$AO35</f>
        <v>10047663.552087748</v>
      </c>
      <c r="BF35" s="13">
        <f>($AI35*$AP$21*IF(AND($I35=Overview!$D$14,'ECS Formula'!I$38&lt;&gt;""),'ECS Formula'!I$38,INDEX('FY 26'!$Y:$Y,MATCH('FY 26 - Changed'!$I35,'FY 26'!$I:$I,0),0)))+$AL35+$AO35</f>
        <v>10047663.552087748</v>
      </c>
      <c r="BG35" s="13">
        <f>($AI35*$AP$21*IF(AND($I35=Overview!$D$14,'ECS Formula'!J$38&lt;&gt;""),'ECS Formula'!J$38,INDEX('FY 26'!$Y:$Y,MATCH('FY 26 - Changed'!$I35,'FY 26'!$I:$I,0),0)))+$AL35+$AO35</f>
        <v>10047663.552087748</v>
      </c>
      <c r="BH35" s="13">
        <f>($AI35*$AP$21*IF(AND($I35=Overview!$D$14,'ECS Formula'!K$38&lt;&gt;""),'ECS Formula'!K$38,INDEX('FY 26'!$Y:$Y,MATCH('FY 26 - Changed'!$I35,'FY 26'!$I:$I,0),0)))+$AL35+$AO35</f>
        <v>10047663.552087748</v>
      </c>
      <c r="BI35" s="13">
        <f>($AI35*$AP$21*IF(AND($I35=Overview!$D$14,'ECS Formula'!L$38&lt;&gt;""),'ECS Formula'!L$38,INDEX('FY 26'!$Y:$Y,MATCH('FY 26 - Changed'!$I35,'FY 26'!$I:$I,0),0)))+$AL35+$AO35</f>
        <v>10047663.552087748</v>
      </c>
      <c r="BJ35" s="13">
        <f>($AI35*$AP$21*IF(AND($I35=Overview!$D$14,'ECS Formula'!M$38&lt;&gt;""),'ECS Formula'!M$38,INDEX('FY 26'!$Y:$Y,MATCH('FY 26 - Changed'!$I35,'FY 26'!$I:$I,0),0)))+$AL35+$AO35</f>
        <v>10047663.552087748</v>
      </c>
      <c r="BO35" s="71">
        <f t="shared" si="49"/>
        <v>1386084</v>
      </c>
      <c r="BP35" s="71">
        <f t="shared" si="15"/>
        <v>-0.44791225157678127</v>
      </c>
      <c r="BQ35" s="71">
        <f t="shared" si="16"/>
        <v>-0.44791225157678127</v>
      </c>
      <c r="BR35" s="71">
        <f t="shared" si="17"/>
        <v>-0.38390559144318104</v>
      </c>
      <c r="BS35" s="71">
        <f t="shared" si="18"/>
        <v>-0.31990852952003479</v>
      </c>
      <c r="BT35" s="71">
        <f t="shared" si="19"/>
        <v>-0.2559268232434988</v>
      </c>
      <c r="BU35" s="71">
        <f t="shared" si="20"/>
        <v>-0.19194511696696281</v>
      </c>
      <c r="BV35" s="71">
        <f t="shared" si="21"/>
        <v>-0.12796980887651443</v>
      </c>
      <c r="BW35" s="71">
        <f t="shared" si="22"/>
        <v>-6.3984904438257217E-2</v>
      </c>
      <c r="BX35" s="71"/>
      <c r="BZ35" s="71">
        <f t="shared" si="50"/>
        <v>1386084</v>
      </c>
      <c r="CA35" s="71">
        <f t="shared" si="51"/>
        <v>0</v>
      </c>
      <c r="CB35" s="71">
        <f t="shared" si="23"/>
        <v>-6.4006660750322047E-2</v>
      </c>
      <c r="CC35" s="71">
        <f t="shared" si="24"/>
        <v>-6.3997062093578277E-2</v>
      </c>
      <c r="CD35" s="71">
        <f t="shared" si="25"/>
        <v>-6.3981705904006966E-2</v>
      </c>
      <c r="CE35" s="71">
        <f t="shared" si="26"/>
        <v>-6.3981705810874701E-2</v>
      </c>
      <c r="CF35" s="71">
        <f t="shared" si="27"/>
        <v>-6.39753074850887E-2</v>
      </c>
      <c r="CG35" s="71">
        <f t="shared" si="28"/>
        <v>-6.3984904438257217E-2</v>
      </c>
      <c r="CH35" s="71">
        <f t="shared" si="29"/>
        <v>-6.3984904438257217E-2</v>
      </c>
      <c r="CJ35" s="71">
        <f t="shared" si="30"/>
        <v>10047664</v>
      </c>
      <c r="CK35" s="71">
        <f t="shared" si="52"/>
        <v>10047664</v>
      </c>
      <c r="CL35" s="71">
        <f t="shared" si="53"/>
        <v>10047663.93599334</v>
      </c>
      <c r="CM35" s="71">
        <f t="shared" si="54"/>
        <v>10047663.871996278</v>
      </c>
      <c r="CN35" s="71">
        <f t="shared" si="55"/>
        <v>10047663.808014572</v>
      </c>
      <c r="CO35" s="71">
        <f t="shared" si="56"/>
        <v>10047663.744032865</v>
      </c>
      <c r="CP35" s="71">
        <f t="shared" si="57"/>
        <v>10047663.680057557</v>
      </c>
      <c r="CQ35" s="71">
        <f t="shared" si="57"/>
        <v>10047663.616072653</v>
      </c>
      <c r="CR35" s="71">
        <f t="shared" si="57"/>
        <v>10047663.552087748</v>
      </c>
      <c r="CS35" s="71"/>
      <c r="CT35" s="71">
        <f t="shared" si="32"/>
        <v>10047664</v>
      </c>
      <c r="CU35" s="71">
        <f t="shared" si="58"/>
        <v>10047664</v>
      </c>
      <c r="CV35" s="71">
        <f t="shared" si="58"/>
        <v>10047663.93599334</v>
      </c>
      <c r="CW35" s="71">
        <f t="shared" si="58"/>
        <v>10047663.871996278</v>
      </c>
      <c r="CX35" s="71">
        <f t="shared" si="58"/>
        <v>10047663.808014572</v>
      </c>
      <c r="CY35" s="71">
        <f t="shared" si="58"/>
        <v>10047663.744032865</v>
      </c>
      <c r="CZ35" s="71">
        <f t="shared" si="58"/>
        <v>10047663.680057557</v>
      </c>
      <c r="DA35" s="71">
        <f t="shared" si="58"/>
        <v>10047663.616072653</v>
      </c>
      <c r="DB35" s="71">
        <f t="shared" si="58"/>
        <v>10047663.552087748</v>
      </c>
    </row>
    <row r="36" spans="1:106" x14ac:dyDescent="0.2">
      <c r="A36" s="6" t="s">
        <v>169</v>
      </c>
      <c r="B36" s="6"/>
      <c r="C36" s="37"/>
      <c r="D36" s="37"/>
      <c r="E36" s="37"/>
      <c r="F36" s="2">
        <v>5</v>
      </c>
      <c r="G36">
        <v>0</v>
      </c>
      <c r="H36" s="6">
        <v>10</v>
      </c>
      <c r="I36" s="2" t="s">
        <v>183</v>
      </c>
      <c r="J36" s="57"/>
      <c r="K36" s="79"/>
      <c r="L36" s="59"/>
      <c r="M36" s="79"/>
      <c r="N36" s="61">
        <f t="shared" si="34"/>
        <v>0</v>
      </c>
      <c r="O36" s="61">
        <f t="shared" si="35"/>
        <v>0</v>
      </c>
      <c r="P36" s="61">
        <f t="shared" si="36"/>
        <v>0</v>
      </c>
      <c r="Q36" s="61">
        <f t="shared" si="37"/>
        <v>0</v>
      </c>
      <c r="R36" s="62" t="e">
        <f t="shared" si="38"/>
        <v>#DIV/0!</v>
      </c>
      <c r="S36" s="62" t="e">
        <f t="shared" si="7"/>
        <v>#DIV/0!</v>
      </c>
      <c r="T36" s="61" t="e">
        <f t="shared" si="8"/>
        <v>#DIV/0!</v>
      </c>
      <c r="U36" s="61" t="e">
        <f t="shared" si="39"/>
        <v>#DIV/0!</v>
      </c>
      <c r="V36" s="79"/>
      <c r="W36" s="61">
        <f t="shared" si="40"/>
        <v>0</v>
      </c>
      <c r="X36" s="24">
        <f t="shared" si="41"/>
        <v>0</v>
      </c>
      <c r="Y36" s="80">
        <f>IF(AND(I36=Overview!$D$14,'ECS Formula'!$D$38&lt;&gt;""),'ECS Formula'!$D$38,INDEX('FY 26'!Y:Y,MATCH('FY 26 - Changed'!I36,'FY 26'!I:I,0),0))</f>
        <v>373.73</v>
      </c>
      <c r="Z36" s="58"/>
      <c r="AA36" s="60"/>
      <c r="AB36" s="81">
        <f>IF(AND('FY 26 - Changed'!I36=Overview!$D$14, 'ECS Formula'!$K$20&lt;&gt;""),'ECS Formula'!$K$20,INDEX('FY 26'!AB:AB,MATCH('FY 26 - Changed'!I36,'FY 26'!I:I,0),0))</f>
        <v>227023.99</v>
      </c>
      <c r="AC36" s="10">
        <f t="shared" si="9"/>
        <v>0.885042</v>
      </c>
      <c r="AD36" s="79">
        <f>IF(AND('FY 26 - Changed'!I36=Overview!$D$14, 'ECS Formula'!$K$21&lt;&gt;""),'ECS Formula'!$K$21,INDEX('FY 26'!AD:AD,MATCH('FY 26 - Changed'!I36,'FY 26'!I:I,0),0))</f>
        <v>113650</v>
      </c>
      <c r="AE36" s="10">
        <f t="shared" si="10"/>
        <v>0.82393899999999998</v>
      </c>
      <c r="AF36" s="10">
        <f t="shared" si="59"/>
        <v>0.13328899999999999</v>
      </c>
      <c r="AG36" s="63">
        <f t="shared" si="11"/>
        <v>0.13328899999999999</v>
      </c>
      <c r="AH36" s="64">
        <f t="shared" si="12"/>
        <v>0</v>
      </c>
      <c r="AI36" s="65">
        <f t="shared" si="42"/>
        <v>0.13328899999999999</v>
      </c>
      <c r="AJ36" s="60">
        <v>348</v>
      </c>
      <c r="AK36">
        <v>13</v>
      </c>
      <c r="AL36" s="23">
        <f t="shared" si="43"/>
        <v>452400</v>
      </c>
      <c r="AM36" s="60">
        <v>0</v>
      </c>
      <c r="AN36">
        <v>0</v>
      </c>
      <c r="AO36" s="23">
        <f t="shared" si="44"/>
        <v>0</v>
      </c>
      <c r="AP36" s="23">
        <f t="shared" si="13"/>
        <v>574107</v>
      </c>
      <c r="AQ36" s="23">
        <f t="shared" si="45"/>
        <v>1026507</v>
      </c>
      <c r="AR36" s="66">
        <v>1278838</v>
      </c>
      <c r="AS36" s="66">
        <f t="shared" si="60"/>
        <v>1026507</v>
      </c>
      <c r="AT36" s="60">
        <v>1218610</v>
      </c>
      <c r="AU36" s="23">
        <f t="shared" si="61"/>
        <v>192103</v>
      </c>
      <c r="AV36" s="67" t="str">
        <f t="shared" si="62"/>
        <v>No</v>
      </c>
      <c r="AW36" s="66">
        <f t="shared" si="46"/>
        <v>0</v>
      </c>
      <c r="AX36" s="68">
        <f t="shared" si="47"/>
        <v>1218610</v>
      </c>
      <c r="AY36" s="69">
        <f t="shared" si="14"/>
        <v>1218610</v>
      </c>
      <c r="AZ36" s="70">
        <f t="shared" si="48"/>
        <v>0</v>
      </c>
      <c r="BA36" s="23"/>
      <c r="BC36" s="13">
        <f>($AI36*$AP$21*IF(AND($I36=Overview!$D$14,'ECS Formula'!F$38&lt;&gt;""),'ECS Formula'!F$38,INDEX('FY 26'!$Y:$Y,MATCH('FY 26 - Changed'!$I36,'FY 26'!$I:$I,0),0)))+$AL36+$AO36</f>
        <v>1026507.47910425</v>
      </c>
      <c r="BD36" s="13">
        <f>($AI36*$AP$21*IF(AND($I36=Overview!$D$14,'ECS Formula'!G$38&lt;&gt;""),'ECS Formula'!G$38,INDEX('FY 26'!$Y:$Y,MATCH('FY 26 - Changed'!$I36,'FY 26'!$I:$I,0),0)))+$AL36+$AO36</f>
        <v>1026507.47910425</v>
      </c>
      <c r="BE36" s="13">
        <f>($AI36*$AP$21*IF(AND($I36=Overview!$D$14,'ECS Formula'!H$38&lt;&gt;""),'ECS Formula'!H$38,INDEX('FY 26'!$Y:$Y,MATCH('FY 26 - Changed'!$I36,'FY 26'!$I:$I,0),0)))+$AL36+$AO36</f>
        <v>1026507.47910425</v>
      </c>
      <c r="BF36" s="13">
        <f>($AI36*$AP$21*IF(AND($I36=Overview!$D$14,'ECS Formula'!I$38&lt;&gt;""),'ECS Formula'!I$38,INDEX('FY 26'!$Y:$Y,MATCH('FY 26 - Changed'!$I36,'FY 26'!$I:$I,0),0)))+$AL36+$AO36</f>
        <v>1026507.47910425</v>
      </c>
      <c r="BG36" s="13">
        <f>($AI36*$AP$21*IF(AND($I36=Overview!$D$14,'ECS Formula'!J$38&lt;&gt;""),'ECS Formula'!J$38,INDEX('FY 26'!$Y:$Y,MATCH('FY 26 - Changed'!$I36,'FY 26'!$I:$I,0),0)))+$AL36+$AO36</f>
        <v>1026507.47910425</v>
      </c>
      <c r="BH36" s="13">
        <f>($AI36*$AP$21*IF(AND($I36=Overview!$D$14,'ECS Formula'!K$38&lt;&gt;""),'ECS Formula'!K$38,INDEX('FY 26'!$Y:$Y,MATCH('FY 26 - Changed'!$I36,'FY 26'!$I:$I,0),0)))+$AL36+$AO36</f>
        <v>1026507.47910425</v>
      </c>
      <c r="BI36" s="13">
        <f>($AI36*$AP$21*IF(AND($I36=Overview!$D$14,'ECS Formula'!L$38&lt;&gt;""),'ECS Formula'!L$38,INDEX('FY 26'!$Y:$Y,MATCH('FY 26 - Changed'!$I36,'FY 26'!$I:$I,0),0)))+$AL36+$AO36</f>
        <v>1026507.47910425</v>
      </c>
      <c r="BJ36" s="13">
        <f>($AI36*$AP$21*IF(AND($I36=Overview!$D$14,'ECS Formula'!M$38&lt;&gt;""),'ECS Formula'!M$38,INDEX('FY 26'!$Y:$Y,MATCH('FY 26 - Changed'!$I36,'FY 26'!$I:$I,0),0)))+$AL36+$AO36</f>
        <v>1026507.47910425</v>
      </c>
      <c r="BO36" s="71">
        <f t="shared" si="49"/>
        <v>192103</v>
      </c>
      <c r="BP36" s="71">
        <f t="shared" si="15"/>
        <v>-192102.52089575003</v>
      </c>
      <c r="BQ36" s="71">
        <f t="shared" si="16"/>
        <v>-192102.52089575003</v>
      </c>
      <c r="BR36" s="71">
        <f t="shared" si="17"/>
        <v>-164651.07065974735</v>
      </c>
      <c r="BS36" s="71">
        <f t="shared" si="18"/>
        <v>-137203.73718076758</v>
      </c>
      <c r="BT36" s="71">
        <f t="shared" si="19"/>
        <v>-109762.98974461411</v>
      </c>
      <c r="BU36" s="71">
        <f t="shared" si="20"/>
        <v>-82322.242308460642</v>
      </c>
      <c r="BV36" s="71">
        <f t="shared" si="21"/>
        <v>-54884.238947050646</v>
      </c>
      <c r="BW36" s="71">
        <f t="shared" si="22"/>
        <v>-27442.119473525323</v>
      </c>
      <c r="BX36" s="71"/>
      <c r="BZ36" s="71">
        <f t="shared" si="50"/>
        <v>0</v>
      </c>
      <c r="CA36" s="71">
        <f t="shared" si="51"/>
        <v>0</v>
      </c>
      <c r="CB36" s="71">
        <f t="shared" si="23"/>
        <v>-27451.450236002678</v>
      </c>
      <c r="CC36" s="71">
        <f t="shared" si="24"/>
        <v>-27447.333478979879</v>
      </c>
      <c r="CD36" s="71">
        <f t="shared" si="25"/>
        <v>-27440.747436153517</v>
      </c>
      <c r="CE36" s="71">
        <f t="shared" si="26"/>
        <v>-27440.747436153528</v>
      </c>
      <c r="CF36" s="71">
        <f t="shared" si="27"/>
        <v>-27438.00336140993</v>
      </c>
      <c r="CG36" s="71">
        <f t="shared" si="28"/>
        <v>-27442.119473525323</v>
      </c>
      <c r="CH36" s="71">
        <f t="shared" si="29"/>
        <v>-27442.119473525323</v>
      </c>
      <c r="CJ36" s="71">
        <f t="shared" si="30"/>
        <v>1218610</v>
      </c>
      <c r="CK36" s="71">
        <f t="shared" si="52"/>
        <v>1218610</v>
      </c>
      <c r="CL36" s="71">
        <f t="shared" si="53"/>
        <v>1191158.5497639973</v>
      </c>
      <c r="CM36" s="71">
        <f t="shared" si="54"/>
        <v>1163711.2162850176</v>
      </c>
      <c r="CN36" s="71">
        <f t="shared" si="55"/>
        <v>1136270.4688488641</v>
      </c>
      <c r="CO36" s="71">
        <f t="shared" si="56"/>
        <v>1108829.7214127106</v>
      </c>
      <c r="CP36" s="71">
        <f t="shared" si="57"/>
        <v>1081391.7180513006</v>
      </c>
      <c r="CQ36" s="71">
        <f t="shared" si="57"/>
        <v>1053949.5985777753</v>
      </c>
      <c r="CR36" s="71">
        <f t="shared" si="57"/>
        <v>1026507.47910425</v>
      </c>
      <c r="CS36" s="71"/>
      <c r="CT36" s="71">
        <f t="shared" si="32"/>
        <v>1218610</v>
      </c>
      <c r="CU36" s="71">
        <f t="shared" si="58"/>
        <v>1218610</v>
      </c>
      <c r="CV36" s="71">
        <f t="shared" si="58"/>
        <v>1191158.5497639973</v>
      </c>
      <c r="CW36" s="71">
        <f t="shared" si="58"/>
        <v>1163711.2162850176</v>
      </c>
      <c r="CX36" s="71">
        <f t="shared" si="58"/>
        <v>1136270.4688488641</v>
      </c>
      <c r="CY36" s="71">
        <f t="shared" si="58"/>
        <v>1108829.7214127106</v>
      </c>
      <c r="CZ36" s="71">
        <f t="shared" si="58"/>
        <v>1081391.7180513006</v>
      </c>
      <c r="DA36" s="71">
        <f t="shared" si="58"/>
        <v>1053949.5985777753</v>
      </c>
      <c r="DB36" s="71">
        <f t="shared" si="58"/>
        <v>1026507.47910425</v>
      </c>
    </row>
    <row r="37" spans="1:106" x14ac:dyDescent="0.2">
      <c r="A37" s="6" t="s">
        <v>184</v>
      </c>
      <c r="B37" s="6"/>
      <c r="C37" s="37">
        <v>1</v>
      </c>
      <c r="D37" s="37">
        <v>1</v>
      </c>
      <c r="E37" s="37"/>
      <c r="F37" s="2">
        <v>6</v>
      </c>
      <c r="G37">
        <v>27</v>
      </c>
      <c r="H37" s="6">
        <v>11</v>
      </c>
      <c r="I37" s="2" t="s">
        <v>185</v>
      </c>
      <c r="J37" s="57"/>
      <c r="K37" s="79"/>
      <c r="L37" s="73"/>
      <c r="M37" s="79"/>
      <c r="N37" s="61">
        <f t="shared" si="34"/>
        <v>0</v>
      </c>
      <c r="O37" s="61">
        <f t="shared" si="35"/>
        <v>0</v>
      </c>
      <c r="P37" s="61">
        <f t="shared" si="36"/>
        <v>0</v>
      </c>
      <c r="Q37" s="61">
        <f t="shared" si="37"/>
        <v>0</v>
      </c>
      <c r="R37" s="62" t="e">
        <f t="shared" si="38"/>
        <v>#DIV/0!</v>
      </c>
      <c r="S37" s="62" t="e">
        <f t="shared" si="7"/>
        <v>#DIV/0!</v>
      </c>
      <c r="T37" s="61" t="e">
        <f t="shared" si="8"/>
        <v>#DIV/0!</v>
      </c>
      <c r="U37" s="61" t="e">
        <f t="shared" si="39"/>
        <v>#DIV/0!</v>
      </c>
      <c r="V37" s="79"/>
      <c r="W37" s="61">
        <f t="shared" si="40"/>
        <v>0</v>
      </c>
      <c r="X37" s="24">
        <f t="shared" si="41"/>
        <v>0</v>
      </c>
      <c r="Y37" s="80">
        <f>IF(AND(I37=Overview!$D$14,'ECS Formula'!$D$38&lt;&gt;""),'ECS Formula'!$D$38,INDEX('FY 26'!Y:Y,MATCH('FY 26 - Changed'!I37,'FY 26'!I:I,0),0))</f>
        <v>2664.68</v>
      </c>
      <c r="Z37" s="58"/>
      <c r="AA37" s="60"/>
      <c r="AB37" s="81">
        <f>IF(AND('FY 26 - Changed'!I37=Overview!$D$14, 'ECS Formula'!$K$20&lt;&gt;""),'ECS Formula'!$K$20,INDEX('FY 26'!AB:AB,MATCH('FY 26 - Changed'!I37,'FY 26'!I:I,0),0))</f>
        <v>202217.97</v>
      </c>
      <c r="AC37" s="10">
        <f t="shared" si="9"/>
        <v>0.78833699999999995</v>
      </c>
      <c r="AD37" s="79">
        <f>IF(AND('FY 26 - Changed'!I37=Overview!$D$14, 'ECS Formula'!$K$21&lt;&gt;""),'ECS Formula'!$K$21,INDEX('FY 26'!AD:AD,MATCH('FY 26 - Changed'!I37,'FY 26'!I:I,0),0))</f>
        <v>90061</v>
      </c>
      <c r="AE37" s="10">
        <f t="shared" si="10"/>
        <v>0.65292399999999995</v>
      </c>
      <c r="AF37" s="10">
        <f t="shared" si="59"/>
        <v>0.25228699999999998</v>
      </c>
      <c r="AG37" s="63">
        <f t="shared" si="11"/>
        <v>0.25228699999999998</v>
      </c>
      <c r="AH37" s="64">
        <f t="shared" si="12"/>
        <v>0</v>
      </c>
      <c r="AI37" s="65">
        <f t="shared" si="42"/>
        <v>0.25228699999999998</v>
      </c>
      <c r="AJ37" s="60">
        <v>0</v>
      </c>
      <c r="AK37">
        <v>0</v>
      </c>
      <c r="AL37" s="23">
        <f t="shared" si="43"/>
        <v>0</v>
      </c>
      <c r="AM37" s="60">
        <v>0</v>
      </c>
      <c r="AN37">
        <v>0</v>
      </c>
      <c r="AO37" s="23">
        <f t="shared" si="44"/>
        <v>0</v>
      </c>
      <c r="AP37" s="23">
        <f t="shared" si="13"/>
        <v>7747844</v>
      </c>
      <c r="AQ37" s="23">
        <f t="shared" si="45"/>
        <v>7747844</v>
      </c>
      <c r="AR37" s="66">
        <v>6160837</v>
      </c>
      <c r="AS37" s="66">
        <f t="shared" si="60"/>
        <v>8047852</v>
      </c>
      <c r="AT37" s="60">
        <v>8047852</v>
      </c>
      <c r="AU37" s="23">
        <f>ABS(AQ37-AT37)</f>
        <v>300008</v>
      </c>
      <c r="AV37" s="67" t="str">
        <f t="shared" si="62"/>
        <v>No</v>
      </c>
      <c r="AW37" s="66">
        <f t="shared" si="46"/>
        <v>0</v>
      </c>
      <c r="AX37" s="68">
        <f t="shared" si="47"/>
        <v>8047852</v>
      </c>
      <c r="AY37" s="69">
        <f t="shared" si="14"/>
        <v>8047852</v>
      </c>
      <c r="AZ37" s="70">
        <f t="shared" si="48"/>
        <v>0</v>
      </c>
      <c r="BA37" s="23"/>
      <c r="BC37" s="13">
        <f>($AI37*$AP$21*IF(AND($I37=Overview!$D$14,'ECS Formula'!F$38&lt;&gt;""),'ECS Formula'!F$38,INDEX('FY 26'!$Y:$Y,MATCH('FY 26 - Changed'!$I37,'FY 26'!$I:$I,0),0)))+$AL37+$AO37</f>
        <v>7747844.0194189986</v>
      </c>
      <c r="BD37" s="13">
        <f>($AI37*$AP$21*IF(AND($I37=Overview!$D$14,'ECS Formula'!G$38&lt;&gt;""),'ECS Formula'!G$38,INDEX('FY 26'!$Y:$Y,MATCH('FY 26 - Changed'!$I37,'FY 26'!$I:$I,0),0)))+$AL37+$AO37</f>
        <v>7747844.0194189986</v>
      </c>
      <c r="BE37" s="13">
        <f>($AI37*$AP$21*IF(AND($I37=Overview!$D$14,'ECS Formula'!H$38&lt;&gt;""),'ECS Formula'!H$38,INDEX('FY 26'!$Y:$Y,MATCH('FY 26 - Changed'!$I37,'FY 26'!$I:$I,0),0)))+$AL37+$AO37</f>
        <v>7747844.0194189986</v>
      </c>
      <c r="BF37" s="13">
        <f>($AI37*$AP$21*IF(AND($I37=Overview!$D$14,'ECS Formula'!I$38&lt;&gt;""),'ECS Formula'!I$38,INDEX('FY 26'!$Y:$Y,MATCH('FY 26 - Changed'!$I37,'FY 26'!$I:$I,0),0)))+$AL37+$AO37</f>
        <v>7747844.0194189986</v>
      </c>
      <c r="BG37" s="13">
        <f>($AI37*$AP$21*IF(AND($I37=Overview!$D$14,'ECS Formula'!J$38&lt;&gt;""),'ECS Formula'!J$38,INDEX('FY 26'!$Y:$Y,MATCH('FY 26 - Changed'!$I37,'FY 26'!$I:$I,0),0)))+$AL37+$AO37</f>
        <v>7747844.0194189986</v>
      </c>
      <c r="BH37" s="13">
        <f>($AI37*$AP$21*IF(AND($I37=Overview!$D$14,'ECS Formula'!K$38&lt;&gt;""),'ECS Formula'!K$38,INDEX('FY 26'!$Y:$Y,MATCH('FY 26 - Changed'!$I37,'FY 26'!$I:$I,0),0)))+$AL37+$AO37</f>
        <v>7747844.0194189986</v>
      </c>
      <c r="BI37" s="13">
        <f>($AI37*$AP$21*IF(AND($I37=Overview!$D$14,'ECS Formula'!L$38&lt;&gt;""),'ECS Formula'!L$38,INDEX('FY 26'!$Y:$Y,MATCH('FY 26 - Changed'!$I37,'FY 26'!$I:$I,0),0)))+$AL37+$AO37</f>
        <v>7747844.0194189986</v>
      </c>
      <c r="BJ37" s="13">
        <f>($AI37*$AP$21*IF(AND($I37=Overview!$D$14,'ECS Formula'!M$38&lt;&gt;""),'ECS Formula'!M$38,INDEX('FY 26'!$Y:$Y,MATCH('FY 26 - Changed'!$I37,'FY 26'!$I:$I,0),0)))+$AL37+$AO37</f>
        <v>7747844.0194189986</v>
      </c>
      <c r="BO37" s="71">
        <f t="shared" si="49"/>
        <v>300008</v>
      </c>
      <c r="BP37" s="71">
        <f t="shared" si="15"/>
        <v>-300007.98058100138</v>
      </c>
      <c r="BQ37" s="71">
        <f t="shared" si="16"/>
        <v>-300007.98058100138</v>
      </c>
      <c r="BR37" s="71">
        <f t="shared" si="17"/>
        <v>-300007.98058100138</v>
      </c>
      <c r="BS37" s="71">
        <f t="shared" si="18"/>
        <v>-300007.98058100138</v>
      </c>
      <c r="BT37" s="71">
        <f t="shared" si="19"/>
        <v>-300007.98058100138</v>
      </c>
      <c r="BU37" s="71">
        <f t="shared" si="20"/>
        <v>-300007.98058100138</v>
      </c>
      <c r="BV37" s="71">
        <f t="shared" si="21"/>
        <v>-300007.98058100138</v>
      </c>
      <c r="BW37" s="71">
        <f t="shared" si="22"/>
        <v>-300007.98058100138</v>
      </c>
      <c r="BX37" s="71"/>
      <c r="BZ37" s="71">
        <f t="shared" si="50"/>
        <v>0</v>
      </c>
      <c r="CA37" s="71">
        <f t="shared" si="51"/>
        <v>0</v>
      </c>
      <c r="CB37" s="71">
        <f t="shared" si="23"/>
        <v>-42871.1404250251</v>
      </c>
      <c r="CC37" s="71">
        <f t="shared" si="24"/>
        <v>-50011.330362852925</v>
      </c>
      <c r="CD37" s="71">
        <f t="shared" si="25"/>
        <v>-60001.596116200279</v>
      </c>
      <c r="CE37" s="71">
        <f t="shared" si="26"/>
        <v>-75001.995145250345</v>
      </c>
      <c r="CF37" s="71">
        <f t="shared" si="27"/>
        <v>-99992.65992764775</v>
      </c>
      <c r="CG37" s="71">
        <f t="shared" si="28"/>
        <v>-150003.99029050069</v>
      </c>
      <c r="CH37" s="71">
        <f t="shared" si="29"/>
        <v>-300007.98058100138</v>
      </c>
      <c r="CJ37" s="71">
        <f t="shared" si="30"/>
        <v>8047852</v>
      </c>
      <c r="CK37" s="71">
        <f t="shared" si="52"/>
        <v>8047852</v>
      </c>
      <c r="CL37" s="71">
        <f t="shared" si="53"/>
        <v>8004980.8595749745</v>
      </c>
      <c r="CM37" s="71">
        <f t="shared" si="54"/>
        <v>7997840.6696371473</v>
      </c>
      <c r="CN37" s="71">
        <f t="shared" si="55"/>
        <v>7987850.4038837999</v>
      </c>
      <c r="CO37" s="71">
        <f t="shared" si="56"/>
        <v>7972850.0048547499</v>
      </c>
      <c r="CP37" s="71">
        <f t="shared" si="57"/>
        <v>7947859.3400723524</v>
      </c>
      <c r="CQ37" s="71">
        <f t="shared" si="57"/>
        <v>7897848.0097094998</v>
      </c>
      <c r="CR37" s="71">
        <f t="shared" si="57"/>
        <v>7747844.0194189986</v>
      </c>
      <c r="CS37" s="71"/>
      <c r="CT37" s="71">
        <f t="shared" si="32"/>
        <v>8047852</v>
      </c>
      <c r="CU37" s="71">
        <f t="shared" si="58"/>
        <v>8047852</v>
      </c>
      <c r="CV37" s="71">
        <f t="shared" si="58"/>
        <v>8047852</v>
      </c>
      <c r="CW37" s="71">
        <f t="shared" si="58"/>
        <v>8047852</v>
      </c>
      <c r="CX37" s="71">
        <f t="shared" si="58"/>
        <v>8047852</v>
      </c>
      <c r="CY37" s="71">
        <f t="shared" si="58"/>
        <v>8047852</v>
      </c>
      <c r="CZ37" s="71">
        <f t="shared" si="58"/>
        <v>8047852</v>
      </c>
      <c r="DA37" s="71">
        <f t="shared" si="58"/>
        <v>8047852</v>
      </c>
      <c r="DB37" s="71">
        <f t="shared" si="58"/>
        <v>8047852</v>
      </c>
    </row>
    <row r="38" spans="1:106" x14ac:dyDescent="0.2">
      <c r="A38" s="6" t="s">
        <v>169</v>
      </c>
      <c r="B38" s="6"/>
      <c r="C38" s="37"/>
      <c r="D38" s="37"/>
      <c r="E38" s="37"/>
      <c r="F38" s="2">
        <v>5</v>
      </c>
      <c r="G38">
        <v>0</v>
      </c>
      <c r="H38" s="6">
        <v>12</v>
      </c>
      <c r="I38" s="2" t="s">
        <v>186</v>
      </c>
      <c r="J38" s="57"/>
      <c r="K38" s="79"/>
      <c r="L38" s="59"/>
      <c r="M38" s="79"/>
      <c r="N38" s="61">
        <f t="shared" si="34"/>
        <v>0</v>
      </c>
      <c r="O38" s="61">
        <f t="shared" si="35"/>
        <v>0</v>
      </c>
      <c r="P38" s="61">
        <f t="shared" si="36"/>
        <v>0</v>
      </c>
      <c r="Q38" s="61">
        <f t="shared" si="37"/>
        <v>0</v>
      </c>
      <c r="R38" s="62" t="e">
        <f t="shared" si="38"/>
        <v>#DIV/0!</v>
      </c>
      <c r="S38" s="62" t="e">
        <f t="shared" si="7"/>
        <v>#DIV/0!</v>
      </c>
      <c r="T38" s="61" t="e">
        <f t="shared" si="8"/>
        <v>#DIV/0!</v>
      </c>
      <c r="U38" s="61" t="e">
        <f t="shared" si="39"/>
        <v>#DIV/0!</v>
      </c>
      <c r="V38" s="79"/>
      <c r="W38" s="61">
        <f t="shared" si="40"/>
        <v>0</v>
      </c>
      <c r="X38" s="24">
        <f t="shared" si="41"/>
        <v>0</v>
      </c>
      <c r="Y38" s="80">
        <f>IF(AND(I38=Overview!$D$14,'ECS Formula'!$D$38&lt;&gt;""),'ECS Formula'!$D$38,INDEX('FY 26'!Y:Y,MATCH('FY 26 - Changed'!I38,'FY 26'!I:I,0),0))</f>
        <v>719.97</v>
      </c>
      <c r="Z38" s="58"/>
      <c r="AA38" s="60"/>
      <c r="AB38" s="81">
        <f>IF(AND('FY 26 - Changed'!I38=Overview!$D$14, 'ECS Formula'!$K$20&lt;&gt;""),'ECS Formula'!$K$20,INDEX('FY 26'!AB:AB,MATCH('FY 26 - Changed'!I38,'FY 26'!I:I,0),0))</f>
        <v>170371.51</v>
      </c>
      <c r="AC38" s="10">
        <f t="shared" si="9"/>
        <v>0.66418500000000003</v>
      </c>
      <c r="AD38" s="79">
        <f>IF(AND('FY 26 - Changed'!I38=Overview!$D$14, 'ECS Formula'!$K$21&lt;&gt;""),'ECS Formula'!$K$21,INDEX('FY 26'!AD:AD,MATCH('FY 26 - Changed'!I38,'FY 26'!I:I,0),0))</f>
        <v>114948</v>
      </c>
      <c r="AE38" s="10">
        <f t="shared" si="10"/>
        <v>0.83335000000000004</v>
      </c>
      <c r="AF38" s="10">
        <f t="shared" si="59"/>
        <v>0.28506599999999999</v>
      </c>
      <c r="AG38" s="63">
        <f t="shared" si="11"/>
        <v>0.28506599999999999</v>
      </c>
      <c r="AH38" s="64">
        <f t="shared" si="12"/>
        <v>0</v>
      </c>
      <c r="AI38" s="65">
        <f t="shared" si="42"/>
        <v>0.28506599999999999</v>
      </c>
      <c r="AJ38" s="60">
        <v>0</v>
      </c>
      <c r="AK38">
        <v>0</v>
      </c>
      <c r="AL38" s="23">
        <f t="shared" si="43"/>
        <v>0</v>
      </c>
      <c r="AM38" s="60">
        <v>0</v>
      </c>
      <c r="AN38">
        <v>0</v>
      </c>
      <c r="AO38" s="23">
        <f t="shared" si="44"/>
        <v>0</v>
      </c>
      <c r="AP38" s="23">
        <f t="shared" si="13"/>
        <v>2365379</v>
      </c>
      <c r="AQ38" s="23">
        <f t="shared" si="45"/>
        <v>2365379</v>
      </c>
      <c r="AR38" s="66">
        <v>2983350</v>
      </c>
      <c r="AS38" s="66">
        <f t="shared" si="60"/>
        <v>2365379</v>
      </c>
      <c r="AT38" s="60">
        <v>2683216</v>
      </c>
      <c r="AU38" s="23">
        <f t="shared" si="61"/>
        <v>317837</v>
      </c>
      <c r="AV38" s="67" t="str">
        <f t="shared" si="62"/>
        <v>No</v>
      </c>
      <c r="AW38" s="66">
        <f t="shared" si="46"/>
        <v>0</v>
      </c>
      <c r="AX38" s="68">
        <f t="shared" si="47"/>
        <v>2683216</v>
      </c>
      <c r="AY38" s="69">
        <f t="shared" si="14"/>
        <v>2683216</v>
      </c>
      <c r="AZ38" s="70">
        <f t="shared" si="48"/>
        <v>0</v>
      </c>
      <c r="BA38" s="23"/>
      <c r="BC38" s="13">
        <f>($AI38*$AP$21*IF(AND($I38=Overview!$D$14,'ECS Formula'!F$38&lt;&gt;""),'ECS Formula'!F$38,INDEX('FY 26'!$Y:$Y,MATCH('FY 26 - Changed'!$I38,'FY 26'!$I:$I,0),0)))+$AL38+$AO38</f>
        <v>2365379.1064304998</v>
      </c>
      <c r="BD38" s="13">
        <f>($AI38*$AP$21*IF(AND($I38=Overview!$D$14,'ECS Formula'!G$38&lt;&gt;""),'ECS Formula'!G$38,INDEX('FY 26'!$Y:$Y,MATCH('FY 26 - Changed'!$I38,'FY 26'!$I:$I,0),0)))+$AL38+$AO38</f>
        <v>2365379.1064304998</v>
      </c>
      <c r="BE38" s="13">
        <f>($AI38*$AP$21*IF(AND($I38=Overview!$D$14,'ECS Formula'!H$38&lt;&gt;""),'ECS Formula'!H$38,INDEX('FY 26'!$Y:$Y,MATCH('FY 26 - Changed'!$I38,'FY 26'!$I:$I,0),0)))+$AL38+$AO38</f>
        <v>2365379.1064304998</v>
      </c>
      <c r="BF38" s="13">
        <f>($AI38*$AP$21*IF(AND($I38=Overview!$D$14,'ECS Formula'!I$38&lt;&gt;""),'ECS Formula'!I$38,INDEX('FY 26'!$Y:$Y,MATCH('FY 26 - Changed'!$I38,'FY 26'!$I:$I,0),0)))+$AL38+$AO38</f>
        <v>2365379.1064304998</v>
      </c>
      <c r="BG38" s="13">
        <f>($AI38*$AP$21*IF(AND($I38=Overview!$D$14,'ECS Formula'!J$38&lt;&gt;""),'ECS Formula'!J$38,INDEX('FY 26'!$Y:$Y,MATCH('FY 26 - Changed'!$I38,'FY 26'!$I:$I,0),0)))+$AL38+$AO38</f>
        <v>2365379.1064304998</v>
      </c>
      <c r="BH38" s="13">
        <f>($AI38*$AP$21*IF(AND($I38=Overview!$D$14,'ECS Formula'!K$38&lt;&gt;""),'ECS Formula'!K$38,INDEX('FY 26'!$Y:$Y,MATCH('FY 26 - Changed'!$I38,'FY 26'!$I:$I,0),0)))+$AL38+$AO38</f>
        <v>2365379.1064304998</v>
      </c>
      <c r="BI38" s="13">
        <f>($AI38*$AP$21*IF(AND($I38=Overview!$D$14,'ECS Formula'!L$38&lt;&gt;""),'ECS Formula'!L$38,INDEX('FY 26'!$Y:$Y,MATCH('FY 26 - Changed'!$I38,'FY 26'!$I:$I,0),0)))+$AL38+$AO38</f>
        <v>2365379.1064304998</v>
      </c>
      <c r="BJ38" s="13">
        <f>($AI38*$AP$21*IF(AND($I38=Overview!$D$14,'ECS Formula'!M$38&lt;&gt;""),'ECS Formula'!M$38,INDEX('FY 26'!$Y:$Y,MATCH('FY 26 - Changed'!$I38,'FY 26'!$I:$I,0),0)))+$AL38+$AO38</f>
        <v>2365379.1064304998</v>
      </c>
      <c r="BO38" s="71">
        <f t="shared" si="49"/>
        <v>317837</v>
      </c>
      <c r="BP38" s="71">
        <f t="shared" si="15"/>
        <v>-317836.89356950019</v>
      </c>
      <c r="BQ38" s="71">
        <f t="shared" si="16"/>
        <v>-317836.89356950019</v>
      </c>
      <c r="BR38" s="71">
        <f t="shared" si="17"/>
        <v>-272418.00147841871</v>
      </c>
      <c r="BS38" s="71">
        <f t="shared" si="18"/>
        <v>-227005.92063196609</v>
      </c>
      <c r="BT38" s="71">
        <f t="shared" si="19"/>
        <v>-181604.73650557268</v>
      </c>
      <c r="BU38" s="71">
        <f t="shared" si="20"/>
        <v>-136203.55237917975</v>
      </c>
      <c r="BV38" s="71">
        <f t="shared" si="21"/>
        <v>-90806.908371198922</v>
      </c>
      <c r="BW38" s="71">
        <f t="shared" si="22"/>
        <v>-45403.454185599461</v>
      </c>
      <c r="BX38" s="71"/>
      <c r="BZ38" s="71">
        <f t="shared" si="50"/>
        <v>0</v>
      </c>
      <c r="CA38" s="71">
        <f t="shared" si="51"/>
        <v>0</v>
      </c>
      <c r="CB38" s="71">
        <f t="shared" si="23"/>
        <v>-45418.89209108158</v>
      </c>
      <c r="CC38" s="71">
        <f t="shared" si="24"/>
        <v>-45412.080846452394</v>
      </c>
      <c r="CD38" s="71">
        <f t="shared" si="25"/>
        <v>-45401.184126393222</v>
      </c>
      <c r="CE38" s="71">
        <f t="shared" si="26"/>
        <v>-45401.184126393171</v>
      </c>
      <c r="CF38" s="71">
        <f t="shared" si="27"/>
        <v>-45396.644007980605</v>
      </c>
      <c r="CG38" s="71">
        <f t="shared" si="28"/>
        <v>-45403.454185599461</v>
      </c>
      <c r="CH38" s="71">
        <f t="shared" si="29"/>
        <v>-45403.454185599461</v>
      </c>
      <c r="CJ38" s="71">
        <f t="shared" si="30"/>
        <v>2683216</v>
      </c>
      <c r="CK38" s="71">
        <f t="shared" si="52"/>
        <v>2683216</v>
      </c>
      <c r="CL38" s="71">
        <f t="shared" si="53"/>
        <v>2637797.1079089185</v>
      </c>
      <c r="CM38" s="71">
        <f t="shared" si="54"/>
        <v>2592385.0270624659</v>
      </c>
      <c r="CN38" s="71">
        <f t="shared" si="55"/>
        <v>2546983.8429360725</v>
      </c>
      <c r="CO38" s="71">
        <f t="shared" si="56"/>
        <v>2501582.6588096796</v>
      </c>
      <c r="CP38" s="71">
        <f t="shared" si="57"/>
        <v>2456186.0148016987</v>
      </c>
      <c r="CQ38" s="71">
        <f t="shared" si="57"/>
        <v>2410782.5606160993</v>
      </c>
      <c r="CR38" s="71">
        <f t="shared" si="57"/>
        <v>2365379.1064304998</v>
      </c>
      <c r="CS38" s="71"/>
      <c r="CT38" s="71">
        <f t="shared" si="32"/>
        <v>2683216</v>
      </c>
      <c r="CU38" s="71">
        <f t="shared" si="58"/>
        <v>2683216</v>
      </c>
      <c r="CV38" s="71">
        <f t="shared" si="58"/>
        <v>2637797.1079089185</v>
      </c>
      <c r="CW38" s="71">
        <f t="shared" si="58"/>
        <v>2592385.0270624659</v>
      </c>
      <c r="CX38" s="71">
        <f t="shared" si="58"/>
        <v>2546983.8429360725</v>
      </c>
      <c r="CY38" s="71">
        <f t="shared" si="58"/>
        <v>2501582.6588096796</v>
      </c>
      <c r="CZ38" s="71">
        <f t="shared" si="58"/>
        <v>2456186.0148016987</v>
      </c>
      <c r="DA38" s="71">
        <f t="shared" si="58"/>
        <v>2410782.5606160993</v>
      </c>
      <c r="DB38" s="71">
        <f t="shared" si="58"/>
        <v>2365379.1064304998</v>
      </c>
    </row>
    <row r="39" spans="1:106" x14ac:dyDescent="0.2">
      <c r="A39" s="6" t="s">
        <v>173</v>
      </c>
      <c r="B39" s="6"/>
      <c r="C39" s="37"/>
      <c r="D39" s="37"/>
      <c r="E39" s="37"/>
      <c r="F39" s="2">
        <v>7</v>
      </c>
      <c r="G39">
        <v>0</v>
      </c>
      <c r="H39" s="6">
        <v>13</v>
      </c>
      <c r="I39" s="2" t="s">
        <v>187</v>
      </c>
      <c r="J39" s="57"/>
      <c r="K39" s="79"/>
      <c r="L39" s="59"/>
      <c r="M39" s="79"/>
      <c r="N39" s="61">
        <f t="shared" si="34"/>
        <v>0</v>
      </c>
      <c r="O39" s="61">
        <f t="shared" si="35"/>
        <v>0</v>
      </c>
      <c r="P39" s="61">
        <f t="shared" si="36"/>
        <v>0</v>
      </c>
      <c r="Q39" s="61">
        <f t="shared" si="37"/>
        <v>0</v>
      </c>
      <c r="R39" s="62" t="e">
        <f t="shared" si="38"/>
        <v>#DIV/0!</v>
      </c>
      <c r="S39" s="62" t="e">
        <f t="shared" si="7"/>
        <v>#DIV/0!</v>
      </c>
      <c r="T39" s="61" t="e">
        <f t="shared" si="8"/>
        <v>#DIV/0!</v>
      </c>
      <c r="U39" s="61" t="e">
        <f t="shared" si="39"/>
        <v>#DIV/0!</v>
      </c>
      <c r="V39" s="79"/>
      <c r="W39" s="61">
        <f t="shared" si="40"/>
        <v>0</v>
      </c>
      <c r="X39" s="24">
        <f t="shared" si="41"/>
        <v>0</v>
      </c>
      <c r="Y39" s="80">
        <f>IF(AND(I39=Overview!$D$14,'ECS Formula'!$D$38&lt;&gt;""),'ECS Formula'!$D$38,INDEX('FY 26'!Y:Y,MATCH('FY 26 - Changed'!I39,'FY 26'!I:I,0),0))</f>
        <v>279.98</v>
      </c>
      <c r="Z39" s="58"/>
      <c r="AA39" s="60"/>
      <c r="AB39" s="81">
        <f>IF(AND('FY 26 - Changed'!I39=Overview!$D$14, 'ECS Formula'!$K$20&lt;&gt;""),'ECS Formula'!$K$20,INDEX('FY 26'!AB:AB,MATCH('FY 26 - Changed'!I39,'FY 26'!I:I,0),0))</f>
        <v>200162.39</v>
      </c>
      <c r="AC39" s="10">
        <f t="shared" si="9"/>
        <v>0.78032299999999999</v>
      </c>
      <c r="AD39" s="79">
        <f>IF(AND('FY 26 - Changed'!I39=Overview!$D$14, 'ECS Formula'!$K$21&lt;&gt;""),'ECS Formula'!$K$21,INDEX('FY 26'!AD:AD,MATCH('FY 26 - Changed'!I39,'FY 26'!I:I,0),0))</f>
        <v>102440</v>
      </c>
      <c r="AE39" s="10">
        <f t="shared" si="10"/>
        <v>0.74266900000000002</v>
      </c>
      <c r="AF39" s="10">
        <f t="shared" si="59"/>
        <v>0.23097300000000001</v>
      </c>
      <c r="AG39" s="63">
        <f t="shared" si="11"/>
        <v>0.23097300000000001</v>
      </c>
      <c r="AH39" s="64">
        <f t="shared" si="12"/>
        <v>0</v>
      </c>
      <c r="AI39" s="65">
        <f t="shared" si="42"/>
        <v>0.23097300000000001</v>
      </c>
      <c r="AJ39" s="60">
        <v>0</v>
      </c>
      <c r="AK39">
        <v>0</v>
      </c>
      <c r="AL39" s="23">
        <f t="shared" si="43"/>
        <v>0</v>
      </c>
      <c r="AM39" s="60">
        <v>42</v>
      </c>
      <c r="AN39">
        <v>4</v>
      </c>
      <c r="AO39" s="23">
        <f t="shared" si="44"/>
        <v>16800</v>
      </c>
      <c r="AP39" s="23">
        <f t="shared" si="13"/>
        <v>745297</v>
      </c>
      <c r="AQ39" s="23">
        <f t="shared" si="45"/>
        <v>762097</v>
      </c>
      <c r="AR39" s="66">
        <v>1223830</v>
      </c>
      <c r="AS39" s="66">
        <f t="shared" si="60"/>
        <v>762097</v>
      </c>
      <c r="AT39" s="60">
        <v>1190095</v>
      </c>
      <c r="AU39" s="23">
        <f t="shared" si="61"/>
        <v>427998</v>
      </c>
      <c r="AV39" s="67" t="str">
        <f t="shared" si="62"/>
        <v>No</v>
      </c>
      <c r="AW39" s="66">
        <f t="shared" si="46"/>
        <v>0</v>
      </c>
      <c r="AX39" s="68">
        <f t="shared" si="47"/>
        <v>1190095</v>
      </c>
      <c r="AY39" s="69">
        <f t="shared" si="14"/>
        <v>1190095</v>
      </c>
      <c r="AZ39" s="70">
        <f t="shared" si="48"/>
        <v>0</v>
      </c>
      <c r="BA39" s="23"/>
      <c r="BC39" s="13">
        <f>($AI39*$AP$21*IF(AND($I39=Overview!$D$14,'ECS Formula'!F$38&lt;&gt;""),'ECS Formula'!F$38,INDEX('FY 26'!$Y:$Y,MATCH('FY 26 - Changed'!$I39,'FY 26'!$I:$I,0),0)))+$AL39+$AO39</f>
        <v>762096.63172350009</v>
      </c>
      <c r="BD39" s="13">
        <f>($AI39*$AP$21*IF(AND($I39=Overview!$D$14,'ECS Formula'!G$38&lt;&gt;""),'ECS Formula'!G$38,INDEX('FY 26'!$Y:$Y,MATCH('FY 26 - Changed'!$I39,'FY 26'!$I:$I,0),0)))+$AL39+$AO39</f>
        <v>762096.63172350009</v>
      </c>
      <c r="BE39" s="13">
        <f>($AI39*$AP$21*IF(AND($I39=Overview!$D$14,'ECS Formula'!H$38&lt;&gt;""),'ECS Formula'!H$38,INDEX('FY 26'!$Y:$Y,MATCH('FY 26 - Changed'!$I39,'FY 26'!$I:$I,0),0)))+$AL39+$AO39</f>
        <v>762096.63172350009</v>
      </c>
      <c r="BF39" s="13">
        <f>($AI39*$AP$21*IF(AND($I39=Overview!$D$14,'ECS Formula'!I$38&lt;&gt;""),'ECS Formula'!I$38,INDEX('FY 26'!$Y:$Y,MATCH('FY 26 - Changed'!$I39,'FY 26'!$I:$I,0),0)))+$AL39+$AO39</f>
        <v>762096.63172350009</v>
      </c>
      <c r="BG39" s="13">
        <f>($AI39*$AP$21*IF(AND($I39=Overview!$D$14,'ECS Formula'!J$38&lt;&gt;""),'ECS Formula'!J$38,INDEX('FY 26'!$Y:$Y,MATCH('FY 26 - Changed'!$I39,'FY 26'!$I:$I,0),0)))+$AL39+$AO39</f>
        <v>762096.63172350009</v>
      </c>
      <c r="BH39" s="13">
        <f>($AI39*$AP$21*IF(AND($I39=Overview!$D$14,'ECS Formula'!K$38&lt;&gt;""),'ECS Formula'!K$38,INDEX('FY 26'!$Y:$Y,MATCH('FY 26 - Changed'!$I39,'FY 26'!$I:$I,0),0)))+$AL39+$AO39</f>
        <v>762096.63172350009</v>
      </c>
      <c r="BI39" s="13">
        <f>($AI39*$AP$21*IF(AND($I39=Overview!$D$14,'ECS Formula'!L$38&lt;&gt;""),'ECS Formula'!L$38,INDEX('FY 26'!$Y:$Y,MATCH('FY 26 - Changed'!$I39,'FY 26'!$I:$I,0),0)))+$AL39+$AO39</f>
        <v>762096.63172350009</v>
      </c>
      <c r="BJ39" s="13">
        <f>($AI39*$AP$21*IF(AND($I39=Overview!$D$14,'ECS Formula'!M$38&lt;&gt;""),'ECS Formula'!M$38,INDEX('FY 26'!$Y:$Y,MATCH('FY 26 - Changed'!$I39,'FY 26'!$I:$I,0),0)))+$AL39+$AO39</f>
        <v>762096.63172350009</v>
      </c>
      <c r="BO39" s="71">
        <f t="shared" si="49"/>
        <v>427998</v>
      </c>
      <c r="BP39" s="71">
        <f t="shared" si="15"/>
        <v>-427998.36827649991</v>
      </c>
      <c r="BQ39" s="71">
        <f t="shared" si="16"/>
        <v>-427998.36827649991</v>
      </c>
      <c r="BR39" s="71">
        <f t="shared" si="17"/>
        <v>-366837.40144978813</v>
      </c>
      <c r="BS39" s="71">
        <f t="shared" si="18"/>
        <v>-305685.60662810854</v>
      </c>
      <c r="BT39" s="71">
        <f t="shared" si="19"/>
        <v>-244548.48530248681</v>
      </c>
      <c r="BU39" s="71">
        <f t="shared" si="20"/>
        <v>-183411.36397686508</v>
      </c>
      <c r="BV39" s="71">
        <f t="shared" si="21"/>
        <v>-122280.3563633759</v>
      </c>
      <c r="BW39" s="71">
        <f t="shared" si="22"/>
        <v>-61140.178181687952</v>
      </c>
      <c r="BX39" s="71"/>
      <c r="BZ39" s="71">
        <f t="shared" si="50"/>
        <v>0</v>
      </c>
      <c r="CA39" s="71">
        <f t="shared" si="51"/>
        <v>0</v>
      </c>
      <c r="CB39" s="71">
        <f t="shared" si="23"/>
        <v>-61160.96682671184</v>
      </c>
      <c r="CC39" s="71">
        <f t="shared" si="24"/>
        <v>-61151.794821679679</v>
      </c>
      <c r="CD39" s="71">
        <f t="shared" si="25"/>
        <v>-61137.121325621709</v>
      </c>
      <c r="CE39" s="71">
        <f t="shared" si="26"/>
        <v>-61137.121325621702</v>
      </c>
      <c r="CF39" s="71">
        <f t="shared" si="27"/>
        <v>-61131.007613489128</v>
      </c>
      <c r="CG39" s="71">
        <f t="shared" si="28"/>
        <v>-61140.178181687952</v>
      </c>
      <c r="CH39" s="71">
        <f t="shared" si="29"/>
        <v>-61140.178181687952</v>
      </c>
      <c r="CJ39" s="71">
        <f t="shared" si="30"/>
        <v>1190095</v>
      </c>
      <c r="CK39" s="71">
        <f t="shared" si="52"/>
        <v>1190095</v>
      </c>
      <c r="CL39" s="71">
        <f t="shared" si="53"/>
        <v>1128934.0331732882</v>
      </c>
      <c r="CM39" s="71">
        <f t="shared" si="54"/>
        <v>1067782.2383516086</v>
      </c>
      <c r="CN39" s="71">
        <f t="shared" si="55"/>
        <v>1006645.1170259869</v>
      </c>
      <c r="CO39" s="71">
        <f t="shared" si="56"/>
        <v>945507.99570036517</v>
      </c>
      <c r="CP39" s="71">
        <f t="shared" si="57"/>
        <v>884376.98808687599</v>
      </c>
      <c r="CQ39" s="71">
        <f t="shared" si="57"/>
        <v>823236.80990518804</v>
      </c>
      <c r="CR39" s="71">
        <f t="shared" si="57"/>
        <v>762096.63172350009</v>
      </c>
      <c r="CS39" s="71"/>
      <c r="CT39" s="71">
        <f t="shared" si="32"/>
        <v>1190095</v>
      </c>
      <c r="CU39" s="71">
        <f t="shared" si="58"/>
        <v>1190095</v>
      </c>
      <c r="CV39" s="71">
        <f t="shared" si="58"/>
        <v>1128934.0331732882</v>
      </c>
      <c r="CW39" s="71">
        <f t="shared" si="58"/>
        <v>1067782.2383516086</v>
      </c>
      <c r="CX39" s="71">
        <f t="shared" si="58"/>
        <v>1006645.1170259869</v>
      </c>
      <c r="CY39" s="71">
        <f t="shared" si="58"/>
        <v>945507.99570036517</v>
      </c>
      <c r="CZ39" s="71">
        <f t="shared" si="58"/>
        <v>884376.98808687599</v>
      </c>
      <c r="DA39" s="71">
        <f t="shared" si="58"/>
        <v>823236.80990518804</v>
      </c>
      <c r="DB39" s="71">
        <f t="shared" si="58"/>
        <v>762096.63172350009</v>
      </c>
    </row>
    <row r="40" spans="1:106" x14ac:dyDescent="0.2">
      <c r="A40" s="6" t="s">
        <v>179</v>
      </c>
      <c r="B40" s="6"/>
      <c r="C40" s="37"/>
      <c r="D40" s="37"/>
      <c r="E40" s="37"/>
      <c r="F40" s="2">
        <v>4</v>
      </c>
      <c r="G40">
        <v>0</v>
      </c>
      <c r="H40" s="6">
        <v>14</v>
      </c>
      <c r="I40" s="2" t="s">
        <v>188</v>
      </c>
      <c r="J40" s="57"/>
      <c r="K40" s="79"/>
      <c r="L40" s="59"/>
      <c r="M40" s="79"/>
      <c r="N40" s="61">
        <f t="shared" si="34"/>
        <v>0</v>
      </c>
      <c r="O40" s="61">
        <f t="shared" si="35"/>
        <v>0</v>
      </c>
      <c r="P40" s="61">
        <f t="shared" si="36"/>
        <v>0</v>
      </c>
      <c r="Q40" s="61">
        <f t="shared" si="37"/>
        <v>0</v>
      </c>
      <c r="R40" s="62" t="e">
        <f t="shared" si="38"/>
        <v>#DIV/0!</v>
      </c>
      <c r="S40" s="62" t="e">
        <f t="shared" si="7"/>
        <v>#DIV/0!</v>
      </c>
      <c r="T40" s="61" t="e">
        <f t="shared" si="8"/>
        <v>#DIV/0!</v>
      </c>
      <c r="U40" s="61" t="e">
        <f t="shared" si="39"/>
        <v>#DIV/0!</v>
      </c>
      <c r="V40" s="79"/>
      <c r="W40" s="61">
        <f t="shared" si="40"/>
        <v>0</v>
      </c>
      <c r="X40" s="24">
        <f t="shared" si="41"/>
        <v>0</v>
      </c>
      <c r="Y40" s="80">
        <f>IF(AND(I40=Overview!$D$14,'ECS Formula'!$D$38&lt;&gt;""),'ECS Formula'!$D$38,INDEX('FY 26'!Y:Y,MATCH('FY 26 - Changed'!I40,'FY 26'!I:I,0),0))</f>
        <v>2921.19</v>
      </c>
      <c r="Z40" s="58"/>
      <c r="AA40" s="60"/>
      <c r="AB40" s="81">
        <f>IF(AND('FY 26 - Changed'!I40=Overview!$D$14, 'ECS Formula'!$K$20&lt;&gt;""),'ECS Formula'!$K$20,INDEX('FY 26'!AB:AB,MATCH('FY 26 - Changed'!I40,'FY 26'!I:I,0),0))</f>
        <v>259856.11</v>
      </c>
      <c r="AC40" s="10">
        <f t="shared" si="9"/>
        <v>1.013036</v>
      </c>
      <c r="AD40" s="79">
        <f>IF(AND('FY 26 - Changed'!I40=Overview!$D$14, 'ECS Formula'!$K$21&lt;&gt;""),'ECS Formula'!$K$21,INDEX('FY 26'!AD:AD,MATCH('FY 26 - Changed'!I40,'FY 26'!I:I,0),0))</f>
        <v>94750</v>
      </c>
      <c r="AE40" s="10">
        <f t="shared" si="10"/>
        <v>0.68691800000000003</v>
      </c>
      <c r="AF40" s="10">
        <f t="shared" si="59"/>
        <v>8.4798999999999999E-2</v>
      </c>
      <c r="AG40" s="63">
        <f t="shared" si="11"/>
        <v>8.4798999999999999E-2</v>
      </c>
      <c r="AH40" s="64">
        <f t="shared" si="12"/>
        <v>0</v>
      </c>
      <c r="AI40" s="65">
        <f t="shared" si="42"/>
        <v>8.4798999999999999E-2</v>
      </c>
      <c r="AJ40" s="60">
        <v>0</v>
      </c>
      <c r="AK40">
        <v>0</v>
      </c>
      <c r="AL40" s="23">
        <f t="shared" si="43"/>
        <v>0</v>
      </c>
      <c r="AM40" s="60">
        <v>0</v>
      </c>
      <c r="AN40">
        <v>0</v>
      </c>
      <c r="AO40" s="23">
        <f t="shared" si="44"/>
        <v>0</v>
      </c>
      <c r="AP40" s="23">
        <f t="shared" si="13"/>
        <v>2854904</v>
      </c>
      <c r="AQ40" s="23">
        <f t="shared" si="45"/>
        <v>2854904</v>
      </c>
      <c r="AR40" s="66">
        <v>2211848</v>
      </c>
      <c r="AS40" s="66">
        <f t="shared" si="60"/>
        <v>2854904</v>
      </c>
      <c r="AT40" s="60">
        <v>3772866</v>
      </c>
      <c r="AU40" s="23">
        <f t="shared" si="61"/>
        <v>917962</v>
      </c>
      <c r="AV40" s="67" t="str">
        <f t="shared" si="62"/>
        <v>No</v>
      </c>
      <c r="AW40" s="66">
        <f t="shared" si="46"/>
        <v>0</v>
      </c>
      <c r="AX40" s="68">
        <f t="shared" si="47"/>
        <v>3772866</v>
      </c>
      <c r="AY40" s="69">
        <f t="shared" si="14"/>
        <v>3772866</v>
      </c>
      <c r="AZ40" s="70">
        <f t="shared" si="48"/>
        <v>0</v>
      </c>
      <c r="BA40" s="23"/>
      <c r="BC40" s="13">
        <f>($AI40*$AP$21*IF(AND($I40=Overview!$D$14,'ECS Formula'!F$38&lt;&gt;""),'ECS Formula'!F$38,INDEX('FY 26'!$Y:$Y,MATCH('FY 26 - Changed'!$I40,'FY 26'!$I:$I,0),0)))+$AL40+$AO40</f>
        <v>2854903.74408525</v>
      </c>
      <c r="BD40" s="13">
        <f>($AI40*$AP$21*IF(AND($I40=Overview!$D$14,'ECS Formula'!G$38&lt;&gt;""),'ECS Formula'!G$38,INDEX('FY 26'!$Y:$Y,MATCH('FY 26 - Changed'!$I40,'FY 26'!$I:$I,0),0)))+$AL40+$AO40</f>
        <v>2854903.74408525</v>
      </c>
      <c r="BE40" s="13">
        <f>($AI40*$AP$21*IF(AND($I40=Overview!$D$14,'ECS Formula'!H$38&lt;&gt;""),'ECS Formula'!H$38,INDEX('FY 26'!$Y:$Y,MATCH('FY 26 - Changed'!$I40,'FY 26'!$I:$I,0),0)))+$AL40+$AO40</f>
        <v>2854903.74408525</v>
      </c>
      <c r="BF40" s="13">
        <f>($AI40*$AP$21*IF(AND($I40=Overview!$D$14,'ECS Formula'!I$38&lt;&gt;""),'ECS Formula'!I$38,INDEX('FY 26'!$Y:$Y,MATCH('FY 26 - Changed'!$I40,'FY 26'!$I:$I,0),0)))+$AL40+$AO40</f>
        <v>2854903.74408525</v>
      </c>
      <c r="BG40" s="13">
        <f>($AI40*$AP$21*IF(AND($I40=Overview!$D$14,'ECS Formula'!J$38&lt;&gt;""),'ECS Formula'!J$38,INDEX('FY 26'!$Y:$Y,MATCH('FY 26 - Changed'!$I40,'FY 26'!$I:$I,0),0)))+$AL40+$AO40</f>
        <v>2854903.74408525</v>
      </c>
      <c r="BH40" s="13">
        <f>($AI40*$AP$21*IF(AND($I40=Overview!$D$14,'ECS Formula'!K$38&lt;&gt;""),'ECS Formula'!K$38,INDEX('FY 26'!$Y:$Y,MATCH('FY 26 - Changed'!$I40,'FY 26'!$I:$I,0),0)))+$AL40+$AO40</f>
        <v>2854903.74408525</v>
      </c>
      <c r="BI40" s="13">
        <f>($AI40*$AP$21*IF(AND($I40=Overview!$D$14,'ECS Formula'!L$38&lt;&gt;""),'ECS Formula'!L$38,INDEX('FY 26'!$Y:$Y,MATCH('FY 26 - Changed'!$I40,'FY 26'!$I:$I,0),0)))+$AL40+$AO40</f>
        <v>2854903.74408525</v>
      </c>
      <c r="BJ40" s="13">
        <f>($AI40*$AP$21*IF(AND($I40=Overview!$D$14,'ECS Formula'!M$38&lt;&gt;""),'ECS Formula'!M$38,INDEX('FY 26'!$Y:$Y,MATCH('FY 26 - Changed'!$I40,'FY 26'!$I:$I,0),0)))+$AL40+$AO40</f>
        <v>2854903.74408525</v>
      </c>
      <c r="BO40" s="71">
        <f t="shared" si="49"/>
        <v>917962</v>
      </c>
      <c r="BP40" s="71">
        <f t="shared" si="15"/>
        <v>-917962.25591475004</v>
      </c>
      <c r="BQ40" s="71">
        <f t="shared" si="16"/>
        <v>-917962.25591475004</v>
      </c>
      <c r="BR40" s="71">
        <f t="shared" si="17"/>
        <v>-786785.44954453222</v>
      </c>
      <c r="BS40" s="71">
        <f t="shared" si="18"/>
        <v>-655628.31510545872</v>
      </c>
      <c r="BT40" s="71">
        <f t="shared" si="19"/>
        <v>-524502.65208436688</v>
      </c>
      <c r="BU40" s="71">
        <f t="shared" si="20"/>
        <v>-393376.98906327505</v>
      </c>
      <c r="BV40" s="71">
        <f t="shared" si="21"/>
        <v>-262264.43860848527</v>
      </c>
      <c r="BW40" s="71">
        <f t="shared" si="22"/>
        <v>-131132.21930424264</v>
      </c>
      <c r="BX40" s="71"/>
      <c r="BZ40" s="71">
        <f t="shared" si="50"/>
        <v>0</v>
      </c>
      <c r="CA40" s="71">
        <f t="shared" si="51"/>
        <v>0</v>
      </c>
      <c r="CB40" s="71">
        <f t="shared" si="23"/>
        <v>-131176.80637021779</v>
      </c>
      <c r="CC40" s="71">
        <f t="shared" si="24"/>
        <v>-131157.1344390735</v>
      </c>
      <c r="CD40" s="71">
        <f t="shared" si="25"/>
        <v>-131125.66302109175</v>
      </c>
      <c r="CE40" s="71">
        <f t="shared" si="26"/>
        <v>-131125.66302109172</v>
      </c>
      <c r="CF40" s="71">
        <f t="shared" si="27"/>
        <v>-131112.55045478957</v>
      </c>
      <c r="CG40" s="71">
        <f t="shared" si="28"/>
        <v>-131132.21930424264</v>
      </c>
      <c r="CH40" s="71">
        <f t="shared" si="29"/>
        <v>-131132.21930424264</v>
      </c>
      <c r="CJ40" s="71">
        <f t="shared" si="30"/>
        <v>3772866</v>
      </c>
      <c r="CK40" s="71">
        <f t="shared" si="52"/>
        <v>3772866</v>
      </c>
      <c r="CL40" s="71">
        <f t="shared" si="53"/>
        <v>3641689.1936297822</v>
      </c>
      <c r="CM40" s="71">
        <f t="shared" si="54"/>
        <v>3510532.0591907087</v>
      </c>
      <c r="CN40" s="71">
        <f t="shared" si="55"/>
        <v>3379406.3961696168</v>
      </c>
      <c r="CO40" s="71">
        <f t="shared" si="56"/>
        <v>3248280.733148525</v>
      </c>
      <c r="CP40" s="71">
        <f t="shared" si="57"/>
        <v>3117168.1826937352</v>
      </c>
      <c r="CQ40" s="71">
        <f t="shared" si="57"/>
        <v>2986035.9633894926</v>
      </c>
      <c r="CR40" s="71">
        <f t="shared" si="57"/>
        <v>2854903.74408525</v>
      </c>
      <c r="CS40" s="71"/>
      <c r="CT40" s="71">
        <f t="shared" si="32"/>
        <v>3772866</v>
      </c>
      <c r="CU40" s="71">
        <f t="shared" si="58"/>
        <v>3772866</v>
      </c>
      <c r="CV40" s="71">
        <f t="shared" si="58"/>
        <v>3641689.1936297822</v>
      </c>
      <c r="CW40" s="71">
        <f t="shared" si="58"/>
        <v>3510532.0591907087</v>
      </c>
      <c r="CX40" s="71">
        <f t="shared" si="58"/>
        <v>3379406.3961696168</v>
      </c>
      <c r="CY40" s="71">
        <f t="shared" si="58"/>
        <v>3248280.733148525</v>
      </c>
      <c r="CZ40" s="71">
        <f t="shared" si="58"/>
        <v>3117168.1826937352</v>
      </c>
      <c r="DA40" s="71">
        <f t="shared" si="58"/>
        <v>2986035.9633894926</v>
      </c>
      <c r="DB40" s="71">
        <f t="shared" si="58"/>
        <v>2854903.74408525</v>
      </c>
    </row>
    <row r="41" spans="1:106" x14ac:dyDescent="0.2">
      <c r="A41" s="6" t="s">
        <v>189</v>
      </c>
      <c r="B41" s="6">
        <v>1</v>
      </c>
      <c r="C41" s="37">
        <v>1</v>
      </c>
      <c r="D41" s="37">
        <v>0</v>
      </c>
      <c r="E41" s="37">
        <v>1</v>
      </c>
      <c r="F41" s="2">
        <v>10</v>
      </c>
      <c r="G41">
        <v>4</v>
      </c>
      <c r="H41" s="6">
        <v>15</v>
      </c>
      <c r="I41" s="2" t="s">
        <v>190</v>
      </c>
      <c r="J41" s="57"/>
      <c r="K41" s="79"/>
      <c r="L41" s="73"/>
      <c r="M41" s="79"/>
      <c r="N41" s="61">
        <f t="shared" si="34"/>
        <v>0</v>
      </c>
      <c r="O41" s="61">
        <f t="shared" si="35"/>
        <v>0</v>
      </c>
      <c r="P41" s="61">
        <f t="shared" si="36"/>
        <v>0</v>
      </c>
      <c r="Q41" s="61">
        <f t="shared" si="37"/>
        <v>0</v>
      </c>
      <c r="R41" s="62" t="e">
        <f t="shared" si="38"/>
        <v>#DIV/0!</v>
      </c>
      <c r="S41" s="62" t="e">
        <f t="shared" si="7"/>
        <v>#DIV/0!</v>
      </c>
      <c r="T41" s="61" t="e">
        <f t="shared" si="8"/>
        <v>#DIV/0!</v>
      </c>
      <c r="U41" s="61" t="e">
        <f t="shared" si="39"/>
        <v>#DIV/0!</v>
      </c>
      <c r="V41" s="79"/>
      <c r="W41" s="61">
        <f t="shared" si="40"/>
        <v>0</v>
      </c>
      <c r="X41" s="24">
        <f t="shared" si="41"/>
        <v>0</v>
      </c>
      <c r="Y41" s="80">
        <f>IF(AND(I41=Overview!$D$14,'ECS Formula'!$D$38&lt;&gt;""),'ECS Formula'!$D$38,INDEX('FY 26'!Y:Y,MATCH('FY 26 - Changed'!I41,'FY 26'!I:I,0),0))</f>
        <v>27304.16</v>
      </c>
      <c r="Z41" s="58"/>
      <c r="AA41" s="60"/>
      <c r="AB41" s="81">
        <f>IF(AND('FY 26 - Changed'!I41=Overview!$D$14, 'ECS Formula'!$K$20&lt;&gt;""),'ECS Formula'!$K$20,INDEX('FY 26'!AB:AB,MATCH('FY 26 - Changed'!I41,'FY 26'!I:I,0),0))</f>
        <v>97242.3</v>
      </c>
      <c r="AC41" s="10">
        <f t="shared" si="9"/>
        <v>0.37909399999999999</v>
      </c>
      <c r="AD41" s="79">
        <f>IF(AND('FY 26 - Changed'!I41=Overview!$D$14, 'ECS Formula'!$K$21&lt;&gt;""),'ECS Formula'!$K$21,INDEX('FY 26'!AD:AD,MATCH('FY 26 - Changed'!I41,'FY 26'!I:I,0),0))</f>
        <v>54440</v>
      </c>
      <c r="AE41" s="10">
        <f t="shared" si="10"/>
        <v>0.394679</v>
      </c>
      <c r="AF41" s="10">
        <f t="shared" si="59"/>
        <v>0.61623099999999997</v>
      </c>
      <c r="AG41" s="63">
        <f t="shared" si="11"/>
        <v>0.61623099999999997</v>
      </c>
      <c r="AH41" s="64">
        <f t="shared" si="12"/>
        <v>0.06</v>
      </c>
      <c r="AI41" s="65">
        <f t="shared" si="42"/>
        <v>0.67623100000000003</v>
      </c>
      <c r="AJ41" s="60">
        <v>0</v>
      </c>
      <c r="AK41">
        <v>0</v>
      </c>
      <c r="AL41" s="23">
        <f t="shared" si="43"/>
        <v>0</v>
      </c>
      <c r="AM41" s="60">
        <v>0</v>
      </c>
      <c r="AN41">
        <v>0</v>
      </c>
      <c r="AO41" s="23">
        <f t="shared" si="44"/>
        <v>0</v>
      </c>
      <c r="AP41" s="23">
        <f t="shared" si="13"/>
        <v>212796671</v>
      </c>
      <c r="AQ41" s="23">
        <f t="shared" si="45"/>
        <v>212796671</v>
      </c>
      <c r="AR41" s="66">
        <v>181105390</v>
      </c>
      <c r="AS41" s="66">
        <f t="shared" si="60"/>
        <v>212796671</v>
      </c>
      <c r="AT41" s="60">
        <v>201710496</v>
      </c>
      <c r="AU41" s="23">
        <f t="shared" si="61"/>
        <v>11086175</v>
      </c>
      <c r="AV41" s="67" t="str">
        <f t="shared" si="62"/>
        <v>Yes</v>
      </c>
      <c r="AW41" s="66">
        <f t="shared" si="46"/>
        <v>11086175</v>
      </c>
      <c r="AX41" s="68">
        <f t="shared" si="47"/>
        <v>212796671</v>
      </c>
      <c r="AY41" s="69">
        <f t="shared" si="14"/>
        <v>212796671</v>
      </c>
      <c r="AZ41" s="70">
        <f t="shared" si="48"/>
        <v>11086175</v>
      </c>
      <c r="BA41" s="23"/>
      <c r="BC41" s="13">
        <f>($AI41*$AP$21*IF(AND($I41=Overview!$D$14,'ECS Formula'!F$38&lt;&gt;""),'ECS Formula'!F$38,INDEX('FY 26'!$Y:$Y,MATCH('FY 26 - Changed'!$I41,'FY 26'!$I:$I,0),0)))+$AL41+$AO41</f>
        <v>212796671.32656401</v>
      </c>
      <c r="BD41" s="13">
        <f>($AI41*$AP$21*IF(AND($I41=Overview!$D$14,'ECS Formula'!G$38&lt;&gt;""),'ECS Formula'!G$38,INDEX('FY 26'!$Y:$Y,MATCH('FY 26 - Changed'!$I41,'FY 26'!$I:$I,0),0)))+$AL41+$AO41</f>
        <v>212796671.32656401</v>
      </c>
      <c r="BE41" s="13">
        <f>($AI41*$AP$21*IF(AND($I41=Overview!$D$14,'ECS Formula'!H$38&lt;&gt;""),'ECS Formula'!H$38,INDEX('FY 26'!$Y:$Y,MATCH('FY 26 - Changed'!$I41,'FY 26'!$I:$I,0),0)))+$AL41+$AO41</f>
        <v>212796671.32656401</v>
      </c>
      <c r="BF41" s="13">
        <f>($AI41*$AP$21*IF(AND($I41=Overview!$D$14,'ECS Formula'!I$38&lt;&gt;""),'ECS Formula'!I$38,INDEX('FY 26'!$Y:$Y,MATCH('FY 26 - Changed'!$I41,'FY 26'!$I:$I,0),0)))+$AL41+$AO41</f>
        <v>212796671.32656401</v>
      </c>
      <c r="BG41" s="13">
        <f>($AI41*$AP$21*IF(AND($I41=Overview!$D$14,'ECS Formula'!J$38&lt;&gt;""),'ECS Formula'!J$38,INDEX('FY 26'!$Y:$Y,MATCH('FY 26 - Changed'!$I41,'FY 26'!$I:$I,0),0)))+$AL41+$AO41</f>
        <v>212796671.32656401</v>
      </c>
      <c r="BH41" s="13">
        <f>($AI41*$AP$21*IF(AND($I41=Overview!$D$14,'ECS Formula'!K$38&lt;&gt;""),'ECS Formula'!K$38,INDEX('FY 26'!$Y:$Y,MATCH('FY 26 - Changed'!$I41,'FY 26'!$I:$I,0),0)))+$AL41+$AO41</f>
        <v>212796671.32656401</v>
      </c>
      <c r="BI41" s="13">
        <f>($AI41*$AP$21*IF(AND($I41=Overview!$D$14,'ECS Formula'!L$38&lt;&gt;""),'ECS Formula'!L$38,INDEX('FY 26'!$Y:$Y,MATCH('FY 26 - Changed'!$I41,'FY 26'!$I:$I,0),0)))+$AL41+$AO41</f>
        <v>212796671.32656401</v>
      </c>
      <c r="BJ41" s="13">
        <f>($AI41*$AP$21*IF(AND($I41=Overview!$D$14,'ECS Formula'!M$38&lt;&gt;""),'ECS Formula'!M$38,INDEX('FY 26'!$Y:$Y,MATCH('FY 26 - Changed'!$I41,'FY 26'!$I:$I,0),0)))+$AL41+$AO41</f>
        <v>212796671.32656401</v>
      </c>
      <c r="BO41" s="71">
        <f t="shared" si="49"/>
        <v>11086175</v>
      </c>
      <c r="BP41" s="71">
        <f t="shared" si="15"/>
        <v>0.32656401395797729</v>
      </c>
      <c r="BQ41" s="71">
        <f t="shared" si="16"/>
        <v>0</v>
      </c>
      <c r="BR41" s="71">
        <f t="shared" si="17"/>
        <v>0</v>
      </c>
      <c r="BS41" s="71">
        <f t="shared" si="18"/>
        <v>0</v>
      </c>
      <c r="BT41" s="71">
        <f t="shared" si="19"/>
        <v>0</v>
      </c>
      <c r="BU41" s="71">
        <f t="shared" si="20"/>
        <v>0</v>
      </c>
      <c r="BV41" s="71">
        <f t="shared" si="21"/>
        <v>0</v>
      </c>
      <c r="BW41" s="71">
        <f t="shared" si="22"/>
        <v>0</v>
      </c>
      <c r="BX41" s="71"/>
      <c r="BZ41" s="71">
        <f t="shared" si="50"/>
        <v>11086175</v>
      </c>
      <c r="CA41" s="71">
        <f t="shared" si="51"/>
        <v>0.32656401395797729</v>
      </c>
      <c r="CB41" s="71">
        <f t="shared" si="23"/>
        <v>0</v>
      </c>
      <c r="CC41" s="71">
        <f t="shared" si="24"/>
        <v>0</v>
      </c>
      <c r="CD41" s="71">
        <f t="shared" si="25"/>
        <v>0</v>
      </c>
      <c r="CE41" s="71">
        <f t="shared" si="26"/>
        <v>0</v>
      </c>
      <c r="CF41" s="71">
        <f t="shared" si="27"/>
        <v>0</v>
      </c>
      <c r="CG41" s="71">
        <f t="shared" si="28"/>
        <v>0</v>
      </c>
      <c r="CH41" s="71">
        <f t="shared" si="29"/>
        <v>0</v>
      </c>
      <c r="CJ41" s="71">
        <f t="shared" si="30"/>
        <v>212796671</v>
      </c>
      <c r="CK41" s="71">
        <f>CT41+CA41</f>
        <v>212796671.32656401</v>
      </c>
      <c r="CL41" s="71">
        <f t="shared" si="53"/>
        <v>212796671.32656401</v>
      </c>
      <c r="CM41" s="71">
        <f t="shared" si="54"/>
        <v>212796671.32656401</v>
      </c>
      <c r="CN41" s="71">
        <f t="shared" si="55"/>
        <v>212796671.32656401</v>
      </c>
      <c r="CO41" s="71">
        <f t="shared" si="56"/>
        <v>212796671.32656401</v>
      </c>
      <c r="CP41" s="71">
        <f t="shared" si="57"/>
        <v>212796671.32656401</v>
      </c>
      <c r="CQ41" s="71">
        <f t="shared" si="57"/>
        <v>212796671.32656401</v>
      </c>
      <c r="CR41" s="71">
        <f t="shared" si="57"/>
        <v>212796671.32656401</v>
      </c>
      <c r="CS41" s="71"/>
      <c r="CT41" s="71">
        <f t="shared" si="32"/>
        <v>212796671</v>
      </c>
      <c r="CU41" s="71">
        <f>IF(OR($C41=1,$B41=1),MAX(CK41,CT41,$AR41),CK41)</f>
        <v>212796671.32656401</v>
      </c>
      <c r="CV41" s="71">
        <f t="shared" si="58"/>
        <v>212796671.32656401</v>
      </c>
      <c r="CW41" s="71">
        <f t="shared" si="58"/>
        <v>212796671.32656401</v>
      </c>
      <c r="CX41" s="71">
        <f t="shared" si="58"/>
        <v>212796671.32656401</v>
      </c>
      <c r="CY41" s="71">
        <f t="shared" si="58"/>
        <v>212796671.32656401</v>
      </c>
      <c r="CZ41" s="71">
        <f t="shared" si="58"/>
        <v>212796671.32656401</v>
      </c>
      <c r="DA41" s="71">
        <f t="shared" si="58"/>
        <v>212796671.32656401</v>
      </c>
      <c r="DB41" s="71">
        <f t="shared" si="58"/>
        <v>212796671.32656401</v>
      </c>
    </row>
    <row r="42" spans="1:106" x14ac:dyDescent="0.2">
      <c r="A42" s="6" t="s">
        <v>169</v>
      </c>
      <c r="B42" s="6"/>
      <c r="C42" s="37"/>
      <c r="D42" s="37"/>
      <c r="E42" s="37"/>
      <c r="F42" s="2">
        <v>2</v>
      </c>
      <c r="G42">
        <v>0</v>
      </c>
      <c r="H42" s="6">
        <v>16</v>
      </c>
      <c r="I42" s="2" t="s">
        <v>191</v>
      </c>
      <c r="J42" s="57"/>
      <c r="K42" s="79"/>
      <c r="L42" s="59"/>
      <c r="M42" s="79"/>
      <c r="N42" s="61">
        <f t="shared" si="34"/>
        <v>0</v>
      </c>
      <c r="O42" s="61">
        <f t="shared" si="35"/>
        <v>0</v>
      </c>
      <c r="P42" s="61">
        <f t="shared" si="36"/>
        <v>0</v>
      </c>
      <c r="Q42" s="61">
        <f t="shared" si="37"/>
        <v>0</v>
      </c>
      <c r="R42" s="62" t="e">
        <f t="shared" si="38"/>
        <v>#DIV/0!</v>
      </c>
      <c r="S42" s="62" t="e">
        <f t="shared" si="7"/>
        <v>#DIV/0!</v>
      </c>
      <c r="T42" s="61" t="e">
        <f t="shared" si="8"/>
        <v>#DIV/0!</v>
      </c>
      <c r="U42" s="61" t="e">
        <f t="shared" si="39"/>
        <v>#DIV/0!</v>
      </c>
      <c r="V42" s="79"/>
      <c r="W42" s="61">
        <f t="shared" si="40"/>
        <v>0</v>
      </c>
      <c r="X42" s="24">
        <f t="shared" si="41"/>
        <v>0</v>
      </c>
      <c r="Y42" s="80">
        <f>IF(AND(I42=Overview!$D$14,'ECS Formula'!$D$38&lt;&gt;""),'ECS Formula'!$D$38,INDEX('FY 26'!Y:Y,MATCH('FY 26 - Changed'!I42,'FY 26'!I:I,0),0))</f>
        <v>139.82999999999998</v>
      </c>
      <c r="Z42" s="58"/>
      <c r="AA42" s="60"/>
      <c r="AB42" s="81">
        <f>IF(AND('FY 26 - Changed'!I42=Overview!$D$14, 'ECS Formula'!$K$20&lt;&gt;""),'ECS Formula'!$K$20,INDEX('FY 26'!AB:AB,MATCH('FY 26 - Changed'!I42,'FY 26'!I:I,0),0))</f>
        <v>420367.3</v>
      </c>
      <c r="AC42" s="10">
        <f t="shared" si="9"/>
        <v>1.638781</v>
      </c>
      <c r="AD42" s="79">
        <f>IF(AND('FY 26 - Changed'!I42=Overview!$D$14, 'ECS Formula'!$K$21&lt;&gt;""),'ECS Formula'!$K$21,INDEX('FY 26'!AD:AD,MATCH('FY 26 - Changed'!I42,'FY 26'!I:I,0),0))</f>
        <v>149643</v>
      </c>
      <c r="AE42" s="10">
        <f t="shared" si="10"/>
        <v>1.084881</v>
      </c>
      <c r="AF42" s="10">
        <f t="shared" si="59"/>
        <v>-0.472611</v>
      </c>
      <c r="AG42" s="63">
        <f t="shared" si="11"/>
        <v>0.01</v>
      </c>
      <c r="AH42" s="64">
        <f t="shared" si="12"/>
        <v>0</v>
      </c>
      <c r="AI42" s="65">
        <f t="shared" si="42"/>
        <v>0.01</v>
      </c>
      <c r="AJ42" s="60">
        <v>132</v>
      </c>
      <c r="AK42">
        <v>13</v>
      </c>
      <c r="AL42" s="23">
        <f t="shared" si="43"/>
        <v>171600</v>
      </c>
      <c r="AM42" s="60">
        <v>0</v>
      </c>
      <c r="AN42">
        <v>0</v>
      </c>
      <c r="AO42" s="23">
        <f t="shared" si="44"/>
        <v>0</v>
      </c>
      <c r="AP42" s="23">
        <f t="shared" si="13"/>
        <v>16115</v>
      </c>
      <c r="AQ42" s="23">
        <f t="shared" si="45"/>
        <v>187715</v>
      </c>
      <c r="AR42" s="66">
        <v>23014</v>
      </c>
      <c r="AS42" s="66">
        <f t="shared" si="60"/>
        <v>187715</v>
      </c>
      <c r="AT42" s="60">
        <v>137375</v>
      </c>
      <c r="AU42" s="23">
        <f t="shared" si="61"/>
        <v>50340</v>
      </c>
      <c r="AV42" s="67" t="str">
        <f t="shared" si="62"/>
        <v>Yes</v>
      </c>
      <c r="AW42" s="66">
        <f t="shared" si="46"/>
        <v>50340</v>
      </c>
      <c r="AX42" s="68">
        <f t="shared" si="47"/>
        <v>187715</v>
      </c>
      <c r="AY42" s="69">
        <f t="shared" si="14"/>
        <v>187715</v>
      </c>
      <c r="AZ42" s="70">
        <f t="shared" si="48"/>
        <v>50340</v>
      </c>
      <c r="BA42" s="23"/>
      <c r="BC42" s="13">
        <f>($AI42*$AP$21*IF(AND($I42=Overview!$D$14,'ECS Formula'!F$38&lt;&gt;""),'ECS Formula'!F$38,INDEX('FY 26'!$Y:$Y,MATCH('FY 26 - Changed'!$I42,'FY 26'!$I:$I,0),0)))+$AL42+$AO42</f>
        <v>187715.4075</v>
      </c>
      <c r="BD42" s="13">
        <f>($AI42*$AP$21*IF(AND($I42=Overview!$D$14,'ECS Formula'!G$38&lt;&gt;""),'ECS Formula'!G$38,INDEX('FY 26'!$Y:$Y,MATCH('FY 26 - Changed'!$I42,'FY 26'!$I:$I,0),0)))+$AL42+$AO42</f>
        <v>187715.4075</v>
      </c>
      <c r="BE42" s="13">
        <f>($AI42*$AP$21*IF(AND($I42=Overview!$D$14,'ECS Formula'!H$38&lt;&gt;""),'ECS Formula'!H$38,INDEX('FY 26'!$Y:$Y,MATCH('FY 26 - Changed'!$I42,'FY 26'!$I:$I,0),0)))+$AL42+$AO42</f>
        <v>187715.4075</v>
      </c>
      <c r="BF42" s="13">
        <f>($AI42*$AP$21*IF(AND($I42=Overview!$D$14,'ECS Formula'!I$38&lt;&gt;""),'ECS Formula'!I$38,INDEX('FY 26'!$Y:$Y,MATCH('FY 26 - Changed'!$I42,'FY 26'!$I:$I,0),0)))+$AL42+$AO42</f>
        <v>187715.4075</v>
      </c>
      <c r="BG42" s="13">
        <f>($AI42*$AP$21*IF(AND($I42=Overview!$D$14,'ECS Formula'!J$38&lt;&gt;""),'ECS Formula'!J$38,INDEX('FY 26'!$Y:$Y,MATCH('FY 26 - Changed'!$I42,'FY 26'!$I:$I,0),0)))+$AL42+$AO42</f>
        <v>187715.4075</v>
      </c>
      <c r="BH42" s="13">
        <f>($AI42*$AP$21*IF(AND($I42=Overview!$D$14,'ECS Formula'!K$38&lt;&gt;""),'ECS Formula'!K$38,INDEX('FY 26'!$Y:$Y,MATCH('FY 26 - Changed'!$I42,'FY 26'!$I:$I,0),0)))+$AL42+$AO42</f>
        <v>187715.4075</v>
      </c>
      <c r="BI42" s="13">
        <f>($AI42*$AP$21*IF(AND($I42=Overview!$D$14,'ECS Formula'!L$38&lt;&gt;""),'ECS Formula'!L$38,INDEX('FY 26'!$Y:$Y,MATCH('FY 26 - Changed'!$I42,'FY 26'!$I:$I,0),0)))+$AL42+$AO42</f>
        <v>187715.4075</v>
      </c>
      <c r="BJ42" s="13">
        <f>($AI42*$AP$21*IF(AND($I42=Overview!$D$14,'ECS Formula'!M$38&lt;&gt;""),'ECS Formula'!M$38,INDEX('FY 26'!$Y:$Y,MATCH('FY 26 - Changed'!$I42,'FY 26'!$I:$I,0),0)))+$AL42+$AO42</f>
        <v>187715.4075</v>
      </c>
      <c r="BO42" s="71">
        <f t="shared" si="49"/>
        <v>50340</v>
      </c>
      <c r="BP42" s="71">
        <f t="shared" si="15"/>
        <v>0.40750000000116415</v>
      </c>
      <c r="BQ42" s="71">
        <f t="shared" si="16"/>
        <v>0</v>
      </c>
      <c r="BR42" s="71">
        <f t="shared" si="17"/>
        <v>0</v>
      </c>
      <c r="BS42" s="71">
        <f t="shared" si="18"/>
        <v>0</v>
      </c>
      <c r="BT42" s="71">
        <f t="shared" si="19"/>
        <v>0</v>
      </c>
      <c r="BU42" s="71">
        <f t="shared" si="20"/>
        <v>0</v>
      </c>
      <c r="BV42" s="71">
        <f t="shared" si="21"/>
        <v>0</v>
      </c>
      <c r="BW42" s="71">
        <f t="shared" si="22"/>
        <v>0</v>
      </c>
      <c r="BX42" s="71"/>
      <c r="BZ42" s="71">
        <f t="shared" si="50"/>
        <v>50340</v>
      </c>
      <c r="CA42" s="71">
        <f t="shared" si="51"/>
        <v>0.40750000000116415</v>
      </c>
      <c r="CB42" s="71">
        <f t="shared" si="23"/>
        <v>0</v>
      </c>
      <c r="CC42" s="71">
        <f t="shared" si="24"/>
        <v>0</v>
      </c>
      <c r="CD42" s="71">
        <f t="shared" si="25"/>
        <v>0</v>
      </c>
      <c r="CE42" s="71">
        <f t="shared" si="26"/>
        <v>0</v>
      </c>
      <c r="CF42" s="71">
        <f t="shared" si="27"/>
        <v>0</v>
      </c>
      <c r="CG42" s="71">
        <f t="shared" si="28"/>
        <v>0</v>
      </c>
      <c r="CH42" s="71">
        <f t="shared" si="29"/>
        <v>0</v>
      </c>
      <c r="CJ42" s="71">
        <f t="shared" si="30"/>
        <v>187715</v>
      </c>
      <c r="CK42" s="71">
        <f t="shared" si="52"/>
        <v>187715.4075</v>
      </c>
      <c r="CL42" s="71">
        <f t="shared" si="53"/>
        <v>187715.4075</v>
      </c>
      <c r="CM42" s="71">
        <f t="shared" si="54"/>
        <v>187715.4075</v>
      </c>
      <c r="CN42" s="71">
        <f t="shared" si="55"/>
        <v>187715.4075</v>
      </c>
      <c r="CO42" s="71">
        <f t="shared" si="56"/>
        <v>187715.4075</v>
      </c>
      <c r="CP42" s="71">
        <f t="shared" si="57"/>
        <v>187715.4075</v>
      </c>
      <c r="CQ42" s="71">
        <f t="shared" si="57"/>
        <v>187715.4075</v>
      </c>
      <c r="CR42" s="71">
        <f t="shared" si="57"/>
        <v>187715.4075</v>
      </c>
      <c r="CS42" s="71"/>
      <c r="CT42" s="71">
        <f t="shared" si="32"/>
        <v>187715</v>
      </c>
      <c r="CU42" s="71">
        <f t="shared" si="58"/>
        <v>187715.4075</v>
      </c>
      <c r="CV42" s="71">
        <f t="shared" si="58"/>
        <v>187715.4075</v>
      </c>
      <c r="CW42" s="71">
        <f t="shared" si="58"/>
        <v>187715.4075</v>
      </c>
      <c r="CX42" s="71">
        <f t="shared" si="58"/>
        <v>187715.4075</v>
      </c>
      <c r="CY42" s="71">
        <f t="shared" si="58"/>
        <v>187715.4075</v>
      </c>
      <c r="CZ42" s="71">
        <f t="shared" si="58"/>
        <v>187715.4075</v>
      </c>
      <c r="DA42" s="71">
        <f t="shared" si="58"/>
        <v>187715.4075</v>
      </c>
      <c r="DB42" s="71">
        <f t="shared" si="58"/>
        <v>187715.4075</v>
      </c>
    </row>
    <row r="43" spans="1:106" x14ac:dyDescent="0.2">
      <c r="A43" s="6" t="s">
        <v>184</v>
      </c>
      <c r="B43" s="6"/>
      <c r="C43" s="37">
        <v>1</v>
      </c>
      <c r="D43" s="37">
        <v>1</v>
      </c>
      <c r="E43" s="37"/>
      <c r="F43" s="2">
        <v>9</v>
      </c>
      <c r="G43">
        <v>17</v>
      </c>
      <c r="H43" s="6">
        <v>17</v>
      </c>
      <c r="I43" s="2" t="s">
        <v>192</v>
      </c>
      <c r="J43" s="57"/>
      <c r="K43" s="79"/>
      <c r="L43" s="73"/>
      <c r="M43" s="79"/>
      <c r="N43" s="61">
        <f t="shared" si="34"/>
        <v>0</v>
      </c>
      <c r="O43" s="61">
        <f t="shared" si="35"/>
        <v>0</v>
      </c>
      <c r="P43" s="61">
        <f t="shared" si="36"/>
        <v>0</v>
      </c>
      <c r="Q43" s="61">
        <f t="shared" si="37"/>
        <v>0</v>
      </c>
      <c r="R43" s="62" t="e">
        <f t="shared" si="38"/>
        <v>#DIV/0!</v>
      </c>
      <c r="S43" s="62" t="e">
        <f t="shared" si="7"/>
        <v>#DIV/0!</v>
      </c>
      <c r="T43" s="61" t="e">
        <f t="shared" si="8"/>
        <v>#DIV/0!</v>
      </c>
      <c r="U43" s="61" t="e">
        <f t="shared" si="39"/>
        <v>#DIV/0!</v>
      </c>
      <c r="V43" s="79"/>
      <c r="W43" s="61">
        <f t="shared" si="40"/>
        <v>0</v>
      </c>
      <c r="X43" s="24">
        <f t="shared" si="41"/>
        <v>0</v>
      </c>
      <c r="Y43" s="80">
        <f>IF(AND(I43=Overview!$D$14,'ECS Formula'!$D$38&lt;&gt;""),'ECS Formula'!$D$38,INDEX('FY 26'!Y:Y,MATCH('FY 26 - Changed'!I43,'FY 26'!I:I,0),0))</f>
        <v>9365.0299999999988</v>
      </c>
      <c r="Z43" s="58"/>
      <c r="AA43" s="60"/>
      <c r="AB43" s="81">
        <f>IF(AND('FY 26 - Changed'!I43=Overview!$D$14, 'ECS Formula'!$K$20&lt;&gt;""),'ECS Formula'!$K$20,INDEX('FY 26'!AB:AB,MATCH('FY 26 - Changed'!I43,'FY 26'!I:I,0),0))</f>
        <v>124927.48</v>
      </c>
      <c r="AC43" s="10">
        <f t="shared" si="9"/>
        <v>0.48702400000000001</v>
      </c>
      <c r="AD43" s="79">
        <f>IF(AND('FY 26 - Changed'!I43=Overview!$D$14, 'ECS Formula'!$K$21&lt;&gt;""),'ECS Formula'!$K$21,INDEX('FY 26'!AD:AD,MATCH('FY 26 - Changed'!I43,'FY 26'!I:I,0),0))</f>
        <v>82094</v>
      </c>
      <c r="AE43" s="10">
        <f t="shared" si="10"/>
        <v>0.59516500000000006</v>
      </c>
      <c r="AF43" s="10">
        <f t="shared" si="59"/>
        <v>0.48053400000000002</v>
      </c>
      <c r="AG43" s="63">
        <f t="shared" si="11"/>
        <v>0.48053400000000002</v>
      </c>
      <c r="AH43" s="64">
        <f t="shared" si="12"/>
        <v>0.03</v>
      </c>
      <c r="AI43" s="65">
        <f t="shared" si="42"/>
        <v>0.51053400000000004</v>
      </c>
      <c r="AJ43" s="60">
        <v>0</v>
      </c>
      <c r="AK43">
        <v>0</v>
      </c>
      <c r="AL43" s="23">
        <f t="shared" si="43"/>
        <v>0</v>
      </c>
      <c r="AM43" s="60">
        <v>0</v>
      </c>
      <c r="AN43">
        <v>0</v>
      </c>
      <c r="AO43" s="23">
        <f t="shared" si="44"/>
        <v>0</v>
      </c>
      <c r="AP43" s="23">
        <f t="shared" si="13"/>
        <v>55102941</v>
      </c>
      <c r="AQ43" s="23">
        <f t="shared" si="45"/>
        <v>55102941</v>
      </c>
      <c r="AR43" s="66">
        <v>44853676</v>
      </c>
      <c r="AS43" s="66">
        <f t="shared" si="60"/>
        <v>55102941</v>
      </c>
      <c r="AT43" s="60">
        <v>53867287</v>
      </c>
      <c r="AU43" s="23">
        <f t="shared" si="61"/>
        <v>1235654</v>
      </c>
      <c r="AV43" s="67" t="str">
        <f t="shared" si="62"/>
        <v>Yes</v>
      </c>
      <c r="AW43" s="66">
        <f t="shared" si="46"/>
        <v>1235654</v>
      </c>
      <c r="AX43" s="68">
        <f t="shared" si="47"/>
        <v>55102941</v>
      </c>
      <c r="AY43" s="69">
        <f t="shared" si="14"/>
        <v>55102941</v>
      </c>
      <c r="AZ43" s="70">
        <f t="shared" si="48"/>
        <v>1235654</v>
      </c>
      <c r="BA43" s="23"/>
      <c r="BC43" s="13">
        <f>($AI43*$AP$21*IF(AND($I43=Overview!$D$14,'ECS Formula'!F$38&lt;&gt;""),'ECS Formula'!F$38,INDEX('FY 26'!$Y:$Y,MATCH('FY 26 - Changed'!$I43,'FY 26'!$I:$I,0),0)))+$AL43+$AO43</f>
        <v>55102940.754880503</v>
      </c>
      <c r="BD43" s="13">
        <f>($AI43*$AP$21*IF(AND($I43=Overview!$D$14,'ECS Formula'!G$38&lt;&gt;""),'ECS Formula'!G$38,INDEX('FY 26'!$Y:$Y,MATCH('FY 26 - Changed'!$I43,'FY 26'!$I:$I,0),0)))+$AL43+$AO43</f>
        <v>55102940.754880503</v>
      </c>
      <c r="BE43" s="13">
        <f>($AI43*$AP$21*IF(AND($I43=Overview!$D$14,'ECS Formula'!H$38&lt;&gt;""),'ECS Formula'!H$38,INDEX('FY 26'!$Y:$Y,MATCH('FY 26 - Changed'!$I43,'FY 26'!$I:$I,0),0)))+$AL43+$AO43</f>
        <v>55102940.754880503</v>
      </c>
      <c r="BF43" s="13">
        <f>($AI43*$AP$21*IF(AND($I43=Overview!$D$14,'ECS Formula'!I$38&lt;&gt;""),'ECS Formula'!I$38,INDEX('FY 26'!$Y:$Y,MATCH('FY 26 - Changed'!$I43,'FY 26'!$I:$I,0),0)))+$AL43+$AO43</f>
        <v>55102940.754880503</v>
      </c>
      <c r="BG43" s="13">
        <f>($AI43*$AP$21*IF(AND($I43=Overview!$D$14,'ECS Formula'!J$38&lt;&gt;""),'ECS Formula'!J$38,INDEX('FY 26'!$Y:$Y,MATCH('FY 26 - Changed'!$I43,'FY 26'!$I:$I,0),0)))+$AL43+$AO43</f>
        <v>55102940.754880503</v>
      </c>
      <c r="BH43" s="13">
        <f>($AI43*$AP$21*IF(AND($I43=Overview!$D$14,'ECS Formula'!K$38&lt;&gt;""),'ECS Formula'!K$38,INDEX('FY 26'!$Y:$Y,MATCH('FY 26 - Changed'!$I43,'FY 26'!$I:$I,0),0)))+$AL43+$AO43</f>
        <v>55102940.754880503</v>
      </c>
      <c r="BI43" s="13">
        <f>($AI43*$AP$21*IF(AND($I43=Overview!$D$14,'ECS Formula'!L$38&lt;&gt;""),'ECS Formula'!L$38,INDEX('FY 26'!$Y:$Y,MATCH('FY 26 - Changed'!$I43,'FY 26'!$I:$I,0),0)))+$AL43+$AO43</f>
        <v>55102940.754880503</v>
      </c>
      <c r="BJ43" s="13">
        <f>($AI43*$AP$21*IF(AND($I43=Overview!$D$14,'ECS Formula'!M$38&lt;&gt;""),'ECS Formula'!M$38,INDEX('FY 26'!$Y:$Y,MATCH('FY 26 - Changed'!$I43,'FY 26'!$I:$I,0),0)))+$AL43+$AO43</f>
        <v>55102940.754880503</v>
      </c>
      <c r="BO43" s="71">
        <f t="shared" si="49"/>
        <v>1235654</v>
      </c>
      <c r="BP43" s="71">
        <f t="shared" si="15"/>
        <v>-0.24511949717998505</v>
      </c>
      <c r="BQ43" s="71">
        <f t="shared" si="16"/>
        <v>-0.24511949717998505</v>
      </c>
      <c r="BR43" s="71">
        <f t="shared" si="17"/>
        <v>-0.24511949717998505</v>
      </c>
      <c r="BS43" s="71">
        <f t="shared" si="18"/>
        <v>-0.24511949717998505</v>
      </c>
      <c r="BT43" s="71">
        <f t="shared" si="19"/>
        <v>-0.24511949717998505</v>
      </c>
      <c r="BU43" s="71">
        <f t="shared" si="20"/>
        <v>-0.24511949717998505</v>
      </c>
      <c r="BV43" s="71">
        <f t="shared" si="21"/>
        <v>-0.24511949717998505</v>
      </c>
      <c r="BW43" s="71">
        <f t="shared" si="22"/>
        <v>-0.24511949717998505</v>
      </c>
      <c r="BX43" s="71"/>
      <c r="BZ43" s="71">
        <f t="shared" si="50"/>
        <v>1235654</v>
      </c>
      <c r="CA43" s="71">
        <f t="shared" si="51"/>
        <v>0</v>
      </c>
      <c r="CB43" s="71">
        <f t="shared" si="23"/>
        <v>-3.5027576147019866E-2</v>
      </c>
      <c r="CC43" s="71">
        <f t="shared" si="24"/>
        <v>-4.0861420179903504E-2</v>
      </c>
      <c r="CD43" s="71">
        <f t="shared" si="25"/>
        <v>-4.9023899435997012E-2</v>
      </c>
      <c r="CE43" s="71">
        <f t="shared" si="26"/>
        <v>-6.1279874294996262E-2</v>
      </c>
      <c r="CF43" s="71">
        <f t="shared" si="27"/>
        <v>-8.1698328410089019E-2</v>
      </c>
      <c r="CG43" s="71">
        <f t="shared" si="28"/>
        <v>-0.12255974858999252</v>
      </c>
      <c r="CH43" s="71">
        <f t="shared" si="29"/>
        <v>-0.24511949717998505</v>
      </c>
      <c r="CJ43" s="71">
        <f t="shared" si="30"/>
        <v>55102941</v>
      </c>
      <c r="CK43" s="71">
        <f t="shared" si="52"/>
        <v>55102941</v>
      </c>
      <c r="CL43" s="71">
        <f t="shared" si="53"/>
        <v>55102940.964972422</v>
      </c>
      <c r="CM43" s="71">
        <f t="shared" si="54"/>
        <v>55102940.95913858</v>
      </c>
      <c r="CN43" s="71">
        <f t="shared" si="55"/>
        <v>55102940.950976104</v>
      </c>
      <c r="CO43" s="71">
        <f t="shared" si="56"/>
        <v>55102940.938720122</v>
      </c>
      <c r="CP43" s="71">
        <f t="shared" si="57"/>
        <v>55102940.918301672</v>
      </c>
      <c r="CQ43" s="71">
        <f t="shared" si="57"/>
        <v>55102940.877440251</v>
      </c>
      <c r="CR43" s="71">
        <f t="shared" si="57"/>
        <v>55102940.754880503</v>
      </c>
      <c r="CS43" s="71"/>
      <c r="CT43" s="71">
        <f t="shared" si="32"/>
        <v>55102941</v>
      </c>
      <c r="CU43" s="71">
        <f t="shared" si="58"/>
        <v>55102941</v>
      </c>
      <c r="CV43" s="71">
        <f t="shared" si="58"/>
        <v>55102941</v>
      </c>
      <c r="CW43" s="71">
        <f t="shared" si="58"/>
        <v>55102941</v>
      </c>
      <c r="CX43" s="71">
        <f t="shared" si="58"/>
        <v>55102941</v>
      </c>
      <c r="CY43" s="71">
        <f t="shared" si="58"/>
        <v>55102941</v>
      </c>
      <c r="CZ43" s="71">
        <f t="shared" si="58"/>
        <v>55102941</v>
      </c>
      <c r="DA43" s="71">
        <f t="shared" si="58"/>
        <v>55102941</v>
      </c>
      <c r="DB43" s="71">
        <f t="shared" si="58"/>
        <v>55102941</v>
      </c>
    </row>
    <row r="44" spans="1:106" x14ac:dyDescent="0.2">
      <c r="A44" s="6" t="s">
        <v>175</v>
      </c>
      <c r="B44" s="6"/>
      <c r="C44" s="37"/>
      <c r="D44" s="37"/>
      <c r="E44" s="37"/>
      <c r="F44" s="2">
        <v>2</v>
      </c>
      <c r="G44">
        <v>0</v>
      </c>
      <c r="H44" s="6">
        <v>18</v>
      </c>
      <c r="I44" s="2" t="s">
        <v>193</v>
      </c>
      <c r="J44" s="57"/>
      <c r="K44" s="79"/>
      <c r="L44" s="59"/>
      <c r="M44" s="79"/>
      <c r="N44" s="61">
        <f t="shared" si="34"/>
        <v>0</v>
      </c>
      <c r="O44" s="61">
        <f t="shared" si="35"/>
        <v>0</v>
      </c>
      <c r="P44" s="61">
        <f t="shared" si="36"/>
        <v>0</v>
      </c>
      <c r="Q44" s="61">
        <f t="shared" si="37"/>
        <v>0</v>
      </c>
      <c r="R44" s="62" t="e">
        <f t="shared" si="38"/>
        <v>#DIV/0!</v>
      </c>
      <c r="S44" s="62" t="e">
        <f t="shared" si="7"/>
        <v>#DIV/0!</v>
      </c>
      <c r="T44" s="61" t="e">
        <f t="shared" si="8"/>
        <v>#DIV/0!</v>
      </c>
      <c r="U44" s="61" t="e">
        <f t="shared" si="39"/>
        <v>#DIV/0!</v>
      </c>
      <c r="V44" s="79"/>
      <c r="W44" s="61">
        <f t="shared" si="40"/>
        <v>0</v>
      </c>
      <c r="X44" s="24">
        <f t="shared" si="41"/>
        <v>0</v>
      </c>
      <c r="Y44" s="80">
        <f>IF(AND(I44=Overview!$D$14,'ECS Formula'!$D$38&lt;&gt;""),'ECS Formula'!$D$38,INDEX('FY 26'!Y:Y,MATCH('FY 26 - Changed'!I44,'FY 26'!I:I,0),0))</f>
        <v>2802.67</v>
      </c>
      <c r="Z44" s="58"/>
      <c r="AA44" s="60"/>
      <c r="AB44" s="81">
        <f>IF(AND('FY 26 - Changed'!I44=Overview!$D$14, 'ECS Formula'!$K$20&lt;&gt;""),'ECS Formula'!$K$20,INDEX('FY 26'!AB:AB,MATCH('FY 26 - Changed'!I44,'FY 26'!I:I,0),0))</f>
        <v>244838.85</v>
      </c>
      <c r="AC44" s="10">
        <f t="shared" si="9"/>
        <v>0.95449200000000001</v>
      </c>
      <c r="AD44" s="79">
        <f>IF(AND('FY 26 - Changed'!I44=Overview!$D$14, 'ECS Formula'!$K$21&lt;&gt;""),'ECS Formula'!$K$21,INDEX('FY 26'!AD:AD,MATCH('FY 26 - Changed'!I44,'FY 26'!I:I,0),0))</f>
        <v>132950</v>
      </c>
      <c r="AE44" s="10">
        <f t="shared" si="10"/>
        <v>0.96386000000000005</v>
      </c>
      <c r="AF44" s="10">
        <f t="shared" si="59"/>
        <v>4.2698E-2</v>
      </c>
      <c r="AG44" s="63">
        <f t="shared" si="11"/>
        <v>4.2698E-2</v>
      </c>
      <c r="AH44" s="64">
        <f t="shared" si="12"/>
        <v>0</v>
      </c>
      <c r="AI44" s="65">
        <f t="shared" si="42"/>
        <v>4.2698E-2</v>
      </c>
      <c r="AJ44" s="60">
        <v>0</v>
      </c>
      <c r="AK44">
        <v>0</v>
      </c>
      <c r="AL44" s="23">
        <f t="shared" si="43"/>
        <v>0</v>
      </c>
      <c r="AM44" s="60">
        <v>0</v>
      </c>
      <c r="AN44">
        <v>0</v>
      </c>
      <c r="AO44" s="23">
        <f t="shared" si="44"/>
        <v>0</v>
      </c>
      <c r="AP44" s="23">
        <f t="shared" si="13"/>
        <v>1379178</v>
      </c>
      <c r="AQ44" s="23">
        <f t="shared" si="45"/>
        <v>1379178</v>
      </c>
      <c r="AR44" s="66">
        <v>1417583</v>
      </c>
      <c r="AS44" s="66">
        <f t="shared" si="60"/>
        <v>1379178</v>
      </c>
      <c r="AT44" s="60">
        <v>1136390</v>
      </c>
      <c r="AU44" s="23">
        <f t="shared" si="61"/>
        <v>242788</v>
      </c>
      <c r="AV44" s="67" t="str">
        <f t="shared" si="62"/>
        <v>Yes</v>
      </c>
      <c r="AW44" s="66">
        <f t="shared" si="46"/>
        <v>242788</v>
      </c>
      <c r="AX44" s="68">
        <f t="shared" si="47"/>
        <v>1379178</v>
      </c>
      <c r="AY44" s="69">
        <f t="shared" si="14"/>
        <v>1379178</v>
      </c>
      <c r="AZ44" s="70">
        <f t="shared" si="48"/>
        <v>242788</v>
      </c>
      <c r="BA44" s="23"/>
      <c r="BC44" s="13">
        <f>($AI44*$AP$21*IF(AND($I44=Overview!$D$14,'ECS Formula'!F$38&lt;&gt;""),'ECS Formula'!F$38,INDEX('FY 26'!$Y:$Y,MATCH('FY 26 - Changed'!$I44,'FY 26'!$I:$I,0),0)))+$AL44+$AO44</f>
        <v>1379178.3521815001</v>
      </c>
      <c r="BD44" s="13">
        <f>($AI44*$AP$21*IF(AND($I44=Overview!$D$14,'ECS Formula'!G$38&lt;&gt;""),'ECS Formula'!G$38,INDEX('FY 26'!$Y:$Y,MATCH('FY 26 - Changed'!$I44,'FY 26'!$I:$I,0),0)))+$AL44+$AO44</f>
        <v>1379178.3521815001</v>
      </c>
      <c r="BE44" s="13">
        <f>($AI44*$AP$21*IF(AND($I44=Overview!$D$14,'ECS Formula'!H$38&lt;&gt;""),'ECS Formula'!H$38,INDEX('FY 26'!$Y:$Y,MATCH('FY 26 - Changed'!$I44,'FY 26'!$I:$I,0),0)))+$AL44+$AO44</f>
        <v>1379178.3521815001</v>
      </c>
      <c r="BF44" s="13">
        <f>($AI44*$AP$21*IF(AND($I44=Overview!$D$14,'ECS Formula'!I$38&lt;&gt;""),'ECS Formula'!I$38,INDEX('FY 26'!$Y:$Y,MATCH('FY 26 - Changed'!$I44,'FY 26'!$I:$I,0),0)))+$AL44+$AO44</f>
        <v>1379178.3521815001</v>
      </c>
      <c r="BG44" s="13">
        <f>($AI44*$AP$21*IF(AND($I44=Overview!$D$14,'ECS Formula'!J$38&lt;&gt;""),'ECS Formula'!J$38,INDEX('FY 26'!$Y:$Y,MATCH('FY 26 - Changed'!$I44,'FY 26'!$I:$I,0),0)))+$AL44+$AO44</f>
        <v>1379178.3521815001</v>
      </c>
      <c r="BH44" s="13">
        <f>($AI44*$AP$21*IF(AND($I44=Overview!$D$14,'ECS Formula'!K$38&lt;&gt;""),'ECS Formula'!K$38,INDEX('FY 26'!$Y:$Y,MATCH('FY 26 - Changed'!$I44,'FY 26'!$I:$I,0),0)))+$AL44+$AO44</f>
        <v>1379178.3521815001</v>
      </c>
      <c r="BI44" s="13">
        <f>($AI44*$AP$21*IF(AND($I44=Overview!$D$14,'ECS Formula'!L$38&lt;&gt;""),'ECS Formula'!L$38,INDEX('FY 26'!$Y:$Y,MATCH('FY 26 - Changed'!$I44,'FY 26'!$I:$I,0),0)))+$AL44+$AO44</f>
        <v>1379178.3521815001</v>
      </c>
      <c r="BJ44" s="13">
        <f>($AI44*$AP$21*IF(AND($I44=Overview!$D$14,'ECS Formula'!M$38&lt;&gt;""),'ECS Formula'!M$38,INDEX('FY 26'!$Y:$Y,MATCH('FY 26 - Changed'!$I44,'FY 26'!$I:$I,0),0)))+$AL44+$AO44</f>
        <v>1379178.3521815001</v>
      </c>
      <c r="BO44" s="71">
        <f t="shared" si="49"/>
        <v>242788</v>
      </c>
      <c r="BP44" s="71">
        <f t="shared" si="15"/>
        <v>0.35218150005675852</v>
      </c>
      <c r="BQ44" s="71">
        <f t="shared" si="16"/>
        <v>0</v>
      </c>
      <c r="BR44" s="71">
        <f t="shared" si="17"/>
        <v>0</v>
      </c>
      <c r="BS44" s="71">
        <f t="shared" si="18"/>
        <v>0</v>
      </c>
      <c r="BT44" s="71">
        <f t="shared" si="19"/>
        <v>0</v>
      </c>
      <c r="BU44" s="71">
        <f t="shared" si="20"/>
        <v>0</v>
      </c>
      <c r="BV44" s="71">
        <f t="shared" si="21"/>
        <v>0</v>
      </c>
      <c r="BW44" s="71">
        <f t="shared" si="22"/>
        <v>0</v>
      </c>
      <c r="BX44" s="71"/>
      <c r="BZ44" s="71">
        <f t="shared" si="50"/>
        <v>242788</v>
      </c>
      <c r="CA44" s="71">
        <f t="shared" si="51"/>
        <v>0.35218150005675852</v>
      </c>
      <c r="CB44" s="71">
        <f t="shared" si="23"/>
        <v>0</v>
      </c>
      <c r="CC44" s="71">
        <f t="shared" si="24"/>
        <v>0</v>
      </c>
      <c r="CD44" s="71">
        <f t="shared" si="25"/>
        <v>0</v>
      </c>
      <c r="CE44" s="71">
        <f t="shared" si="26"/>
        <v>0</v>
      </c>
      <c r="CF44" s="71">
        <f t="shared" si="27"/>
        <v>0</v>
      </c>
      <c r="CG44" s="71">
        <f t="shared" si="28"/>
        <v>0</v>
      </c>
      <c r="CH44" s="71">
        <f t="shared" si="29"/>
        <v>0</v>
      </c>
      <c r="CJ44" s="71">
        <f t="shared" si="30"/>
        <v>1379178</v>
      </c>
      <c r="CK44" s="71">
        <f t="shared" si="52"/>
        <v>1379178.3521815001</v>
      </c>
      <c r="CL44" s="71">
        <f t="shared" si="53"/>
        <v>1379178.3521815001</v>
      </c>
      <c r="CM44" s="71">
        <f t="shared" si="54"/>
        <v>1379178.3521815001</v>
      </c>
      <c r="CN44" s="71">
        <f t="shared" si="55"/>
        <v>1379178.3521815001</v>
      </c>
      <c r="CO44" s="71">
        <f t="shared" si="56"/>
        <v>1379178.3521815001</v>
      </c>
      <c r="CP44" s="71">
        <f t="shared" ref="CP44:CR59" si="63">CY44+CF44</f>
        <v>1379178.3521815001</v>
      </c>
      <c r="CQ44" s="71">
        <f t="shared" si="63"/>
        <v>1379178.3521815001</v>
      </c>
      <c r="CR44" s="71">
        <f t="shared" si="63"/>
        <v>1379178.3521815001</v>
      </c>
      <c r="CS44" s="71"/>
      <c r="CT44" s="71">
        <f t="shared" si="32"/>
        <v>1379178</v>
      </c>
      <c r="CU44" s="71">
        <f t="shared" ref="CU44:DB59" si="64">IF(OR($C44=1,$B44=1),MAX(CK44,CT44,$AR44),CK44)</f>
        <v>1379178.3521815001</v>
      </c>
      <c r="CV44" s="71">
        <f t="shared" si="64"/>
        <v>1379178.3521815001</v>
      </c>
      <c r="CW44" s="71">
        <f t="shared" si="64"/>
        <v>1379178.3521815001</v>
      </c>
      <c r="CX44" s="71">
        <f t="shared" si="64"/>
        <v>1379178.3521815001</v>
      </c>
      <c r="CY44" s="71">
        <f t="shared" si="64"/>
        <v>1379178.3521815001</v>
      </c>
      <c r="CZ44" s="71">
        <f t="shared" si="64"/>
        <v>1379178.3521815001</v>
      </c>
      <c r="DA44" s="71">
        <f t="shared" si="64"/>
        <v>1379178.3521815001</v>
      </c>
      <c r="DB44" s="71">
        <f t="shared" si="64"/>
        <v>1379178.3521815001</v>
      </c>
    </row>
    <row r="45" spans="1:106" x14ac:dyDescent="0.2">
      <c r="A45" s="6" t="s">
        <v>173</v>
      </c>
      <c r="B45" s="6"/>
      <c r="C45" s="37"/>
      <c r="D45" s="37"/>
      <c r="E45" s="37"/>
      <c r="F45" s="2">
        <v>9</v>
      </c>
      <c r="G45">
        <v>37</v>
      </c>
      <c r="H45" s="6">
        <v>19</v>
      </c>
      <c r="I45" s="2" t="s">
        <v>194</v>
      </c>
      <c r="J45" s="57"/>
      <c r="K45" s="79"/>
      <c r="L45" s="74"/>
      <c r="M45" s="79"/>
      <c r="N45" s="61">
        <f t="shared" si="34"/>
        <v>0</v>
      </c>
      <c r="O45" s="61">
        <f t="shared" si="35"/>
        <v>0</v>
      </c>
      <c r="P45" s="61">
        <f t="shared" si="36"/>
        <v>0</v>
      </c>
      <c r="Q45" s="61">
        <f t="shared" si="37"/>
        <v>0</v>
      </c>
      <c r="R45" s="62" t="e">
        <f t="shared" si="38"/>
        <v>#DIV/0!</v>
      </c>
      <c r="S45" s="62" t="e">
        <f t="shared" si="7"/>
        <v>#DIV/0!</v>
      </c>
      <c r="T45" s="61" t="e">
        <f t="shared" si="8"/>
        <v>#DIV/0!</v>
      </c>
      <c r="U45" s="61" t="e">
        <f t="shared" si="39"/>
        <v>#DIV/0!</v>
      </c>
      <c r="V45" s="79"/>
      <c r="W45" s="61">
        <f t="shared" si="40"/>
        <v>0</v>
      </c>
      <c r="X45" s="24">
        <f t="shared" si="41"/>
        <v>0</v>
      </c>
      <c r="Y45" s="80">
        <f>IF(AND(I45=Overview!$D$14,'ECS Formula'!$D$38&lt;&gt;""),'ECS Formula'!$D$38,INDEX('FY 26'!Y:Y,MATCH('FY 26 - Changed'!I45,'FY 26'!I:I,0),0))</f>
        <v>1254.2</v>
      </c>
      <c r="Z45" s="58"/>
      <c r="AA45" s="60"/>
      <c r="AB45" s="81">
        <f>IF(AND('FY 26 - Changed'!I45=Overview!$D$14, 'ECS Formula'!$K$20&lt;&gt;""),'ECS Formula'!$K$20,INDEX('FY 26'!AB:AB,MATCH('FY 26 - Changed'!I45,'FY 26'!I:I,0),0))</f>
        <v>137700.62</v>
      </c>
      <c r="AC45" s="10">
        <f t="shared" si="9"/>
        <v>0.53681900000000005</v>
      </c>
      <c r="AD45" s="79">
        <f>IF(AND('FY 26 - Changed'!I45=Overview!$D$14, 'ECS Formula'!$K$21&lt;&gt;""),'ECS Formula'!$K$21,INDEX('FY 26'!AD:AD,MATCH('FY 26 - Changed'!I45,'FY 26'!I:I,0),0))</f>
        <v>84816</v>
      </c>
      <c r="AE45" s="10">
        <f t="shared" si="10"/>
        <v>0.61489899999999997</v>
      </c>
      <c r="AF45" s="10">
        <f t="shared" si="59"/>
        <v>0.43975700000000001</v>
      </c>
      <c r="AG45" s="63">
        <f t="shared" si="11"/>
        <v>0.43975700000000001</v>
      </c>
      <c r="AH45" s="64">
        <f t="shared" si="12"/>
        <v>0</v>
      </c>
      <c r="AI45" s="65">
        <f t="shared" si="42"/>
        <v>0.43975700000000001</v>
      </c>
      <c r="AJ45" s="60">
        <v>0</v>
      </c>
      <c r="AK45">
        <v>0</v>
      </c>
      <c r="AL45" s="23">
        <f t="shared" si="43"/>
        <v>0</v>
      </c>
      <c r="AM45" s="60">
        <v>222</v>
      </c>
      <c r="AN45">
        <v>4</v>
      </c>
      <c r="AO45" s="23">
        <f t="shared" si="44"/>
        <v>88800</v>
      </c>
      <c r="AP45" s="23">
        <f t="shared" si="13"/>
        <v>6356536</v>
      </c>
      <c r="AQ45" s="23">
        <f t="shared" si="45"/>
        <v>6445336</v>
      </c>
      <c r="AR45" s="66">
        <v>6975373</v>
      </c>
      <c r="AS45" s="66">
        <f t="shared" si="60"/>
        <v>6445336</v>
      </c>
      <c r="AT45" s="60">
        <v>6969690</v>
      </c>
      <c r="AU45" s="23">
        <f t="shared" si="61"/>
        <v>524354</v>
      </c>
      <c r="AV45" s="67" t="str">
        <f t="shared" si="62"/>
        <v>No</v>
      </c>
      <c r="AW45" s="66">
        <f t="shared" si="46"/>
        <v>0</v>
      </c>
      <c r="AX45" s="68">
        <f t="shared" si="47"/>
        <v>6969690</v>
      </c>
      <c r="AY45" s="69">
        <f t="shared" si="14"/>
        <v>6969690</v>
      </c>
      <c r="AZ45" s="70">
        <f t="shared" si="48"/>
        <v>0</v>
      </c>
      <c r="BA45" s="23"/>
      <c r="BC45" s="13">
        <f>($AI45*$AP$21*IF(AND($I45=Overview!$D$14,'ECS Formula'!F$38&lt;&gt;""),'ECS Formula'!F$38,INDEX('FY 26'!$Y:$Y,MATCH('FY 26 - Changed'!$I45,'FY 26'!$I:$I,0),0)))+$AL45+$AO45</f>
        <v>6445335.7188349999</v>
      </c>
      <c r="BD45" s="13">
        <f>($AI45*$AP$21*IF(AND($I45=Overview!$D$14,'ECS Formula'!G$38&lt;&gt;""),'ECS Formula'!G$38,INDEX('FY 26'!$Y:$Y,MATCH('FY 26 - Changed'!$I45,'FY 26'!$I:$I,0),0)))+$AL45+$AO45</f>
        <v>6445335.7188349999</v>
      </c>
      <c r="BE45" s="13">
        <f>($AI45*$AP$21*IF(AND($I45=Overview!$D$14,'ECS Formula'!H$38&lt;&gt;""),'ECS Formula'!H$38,INDEX('FY 26'!$Y:$Y,MATCH('FY 26 - Changed'!$I45,'FY 26'!$I:$I,0),0)))+$AL45+$AO45</f>
        <v>6445335.7188349999</v>
      </c>
      <c r="BF45" s="13">
        <f>($AI45*$AP$21*IF(AND($I45=Overview!$D$14,'ECS Formula'!I$38&lt;&gt;""),'ECS Formula'!I$38,INDEX('FY 26'!$Y:$Y,MATCH('FY 26 - Changed'!$I45,'FY 26'!$I:$I,0),0)))+$AL45+$AO45</f>
        <v>6445335.7188349999</v>
      </c>
      <c r="BG45" s="13">
        <f>($AI45*$AP$21*IF(AND($I45=Overview!$D$14,'ECS Formula'!J$38&lt;&gt;""),'ECS Formula'!J$38,INDEX('FY 26'!$Y:$Y,MATCH('FY 26 - Changed'!$I45,'FY 26'!$I:$I,0),0)))+$AL45+$AO45</f>
        <v>6445335.7188349999</v>
      </c>
      <c r="BH45" s="13">
        <f>($AI45*$AP$21*IF(AND($I45=Overview!$D$14,'ECS Formula'!K$38&lt;&gt;""),'ECS Formula'!K$38,INDEX('FY 26'!$Y:$Y,MATCH('FY 26 - Changed'!$I45,'FY 26'!$I:$I,0),0)))+$AL45+$AO45</f>
        <v>6445335.7188349999</v>
      </c>
      <c r="BI45" s="13">
        <f>($AI45*$AP$21*IF(AND($I45=Overview!$D$14,'ECS Formula'!L$38&lt;&gt;""),'ECS Formula'!L$38,INDEX('FY 26'!$Y:$Y,MATCH('FY 26 - Changed'!$I45,'FY 26'!$I:$I,0),0)))+$AL45+$AO45</f>
        <v>6445335.7188349999</v>
      </c>
      <c r="BJ45" s="13">
        <f>($AI45*$AP$21*IF(AND($I45=Overview!$D$14,'ECS Formula'!M$38&lt;&gt;""),'ECS Formula'!M$38,INDEX('FY 26'!$Y:$Y,MATCH('FY 26 - Changed'!$I45,'FY 26'!$I:$I,0),0)))+$AL45+$AO45</f>
        <v>6445335.7188349999</v>
      </c>
      <c r="BO45" s="71">
        <f t="shared" si="49"/>
        <v>524354</v>
      </c>
      <c r="BP45" s="71">
        <f t="shared" si="15"/>
        <v>-524354.28116500005</v>
      </c>
      <c r="BQ45" s="71">
        <f t="shared" si="16"/>
        <v>-524354.28116500005</v>
      </c>
      <c r="BR45" s="71">
        <f t="shared" si="17"/>
        <v>-449424.05438652169</v>
      </c>
      <c r="BS45" s="71">
        <f t="shared" si="18"/>
        <v>-374505.06452028826</v>
      </c>
      <c r="BT45" s="71">
        <f t="shared" si="19"/>
        <v>-299604.05161623098</v>
      </c>
      <c r="BU45" s="71">
        <f t="shared" si="20"/>
        <v>-224703.0387121737</v>
      </c>
      <c r="BV45" s="71">
        <f t="shared" si="21"/>
        <v>-149809.51590940636</v>
      </c>
      <c r="BW45" s="71">
        <f t="shared" si="22"/>
        <v>-74904.757954703644</v>
      </c>
      <c r="BX45" s="71"/>
      <c r="BZ45" s="71">
        <f t="shared" si="50"/>
        <v>0</v>
      </c>
      <c r="CA45" s="71">
        <f t="shared" si="51"/>
        <v>0</v>
      </c>
      <c r="CB45" s="71">
        <f t="shared" si="23"/>
        <v>-74930.226778478507</v>
      </c>
      <c r="CC45" s="71">
        <f t="shared" si="24"/>
        <v>-74918.989866233154</v>
      </c>
      <c r="CD45" s="71">
        <f t="shared" si="25"/>
        <v>-74901.012904057658</v>
      </c>
      <c r="CE45" s="71">
        <f t="shared" si="26"/>
        <v>-74901.012904057745</v>
      </c>
      <c r="CF45" s="71">
        <f t="shared" si="27"/>
        <v>-74893.522802767489</v>
      </c>
      <c r="CG45" s="71">
        <f t="shared" si="28"/>
        <v>-74904.757954703178</v>
      </c>
      <c r="CH45" s="71">
        <f t="shared" si="29"/>
        <v>-74904.757954703644</v>
      </c>
      <c r="CJ45" s="71">
        <f t="shared" si="30"/>
        <v>6969690</v>
      </c>
      <c r="CK45" s="71">
        <f t="shared" si="52"/>
        <v>6969690</v>
      </c>
      <c r="CL45" s="71">
        <f t="shared" si="53"/>
        <v>6894759.7732215216</v>
      </c>
      <c r="CM45" s="71">
        <f t="shared" si="54"/>
        <v>6819840.7833552882</v>
      </c>
      <c r="CN45" s="71">
        <f t="shared" si="55"/>
        <v>6744939.7704512309</v>
      </c>
      <c r="CO45" s="71">
        <f t="shared" si="56"/>
        <v>6670038.7575471736</v>
      </c>
      <c r="CP45" s="71">
        <f t="shared" si="63"/>
        <v>6595145.2347444063</v>
      </c>
      <c r="CQ45" s="71">
        <f t="shared" si="63"/>
        <v>6520240.4767897036</v>
      </c>
      <c r="CR45" s="71">
        <f t="shared" si="63"/>
        <v>6445335.7188349999</v>
      </c>
      <c r="CS45" s="71"/>
      <c r="CT45" s="71">
        <f t="shared" si="32"/>
        <v>6969690</v>
      </c>
      <c r="CU45" s="71">
        <f t="shared" si="64"/>
        <v>6969690</v>
      </c>
      <c r="CV45" s="71">
        <f t="shared" si="64"/>
        <v>6894759.7732215216</v>
      </c>
      <c r="CW45" s="71">
        <f t="shared" si="64"/>
        <v>6819840.7833552882</v>
      </c>
      <c r="CX45" s="71">
        <f t="shared" si="64"/>
        <v>6744939.7704512309</v>
      </c>
      <c r="CY45" s="71">
        <f t="shared" si="64"/>
        <v>6670038.7575471736</v>
      </c>
      <c r="CZ45" s="71">
        <f t="shared" si="64"/>
        <v>6595145.2347444063</v>
      </c>
      <c r="DA45" s="71">
        <f t="shared" si="64"/>
        <v>6520240.4767897036</v>
      </c>
      <c r="DB45" s="71">
        <f t="shared" si="64"/>
        <v>6445335.7188349999</v>
      </c>
    </row>
    <row r="46" spans="1:106" x14ac:dyDescent="0.2">
      <c r="A46" s="6" t="s">
        <v>169</v>
      </c>
      <c r="B46" s="6"/>
      <c r="C46" s="37"/>
      <c r="D46" s="37"/>
      <c r="E46" s="37"/>
      <c r="F46" s="2">
        <v>3</v>
      </c>
      <c r="G46">
        <v>0</v>
      </c>
      <c r="H46" s="6">
        <v>20</v>
      </c>
      <c r="I46" s="2" t="s">
        <v>195</v>
      </c>
      <c r="J46" s="57"/>
      <c r="K46" s="79"/>
      <c r="L46" s="59"/>
      <c r="M46" s="79"/>
      <c r="N46" s="61">
        <f t="shared" si="34"/>
        <v>0</v>
      </c>
      <c r="O46" s="61">
        <f t="shared" si="35"/>
        <v>0</v>
      </c>
      <c r="P46" s="61">
        <f t="shared" si="36"/>
        <v>0</v>
      </c>
      <c r="Q46" s="61">
        <f t="shared" si="37"/>
        <v>0</v>
      </c>
      <c r="R46" s="62" t="e">
        <f t="shared" si="38"/>
        <v>#DIV/0!</v>
      </c>
      <c r="S46" s="62" t="e">
        <f t="shared" si="7"/>
        <v>#DIV/0!</v>
      </c>
      <c r="T46" s="61" t="e">
        <f t="shared" si="8"/>
        <v>#DIV/0!</v>
      </c>
      <c r="U46" s="61" t="e">
        <f t="shared" si="39"/>
        <v>#DIV/0!</v>
      </c>
      <c r="V46" s="79"/>
      <c r="W46" s="61">
        <f t="shared" si="40"/>
        <v>0</v>
      </c>
      <c r="X46" s="24">
        <f t="shared" si="41"/>
        <v>0</v>
      </c>
      <c r="Y46" s="80">
        <f>IF(AND(I46=Overview!$D$14,'ECS Formula'!$D$38&lt;&gt;""),'ECS Formula'!$D$38,INDEX('FY 26'!Y:Y,MATCH('FY 26 - Changed'!I46,'FY 26'!I:I,0),0))</f>
        <v>1523.3</v>
      </c>
      <c r="Z46" s="58"/>
      <c r="AA46" s="60"/>
      <c r="AB46" s="81">
        <f>IF(AND('FY 26 - Changed'!I46=Overview!$D$14, 'ECS Formula'!$K$20&lt;&gt;""),'ECS Formula'!$K$20,INDEX('FY 26'!AB:AB,MATCH('FY 26 - Changed'!I46,'FY 26'!I:I,0),0))</f>
        <v>189384.87</v>
      </c>
      <c r="AC46" s="10">
        <f t="shared" si="9"/>
        <v>0.73830799999999996</v>
      </c>
      <c r="AD46" s="79">
        <f>IF(AND('FY 26 - Changed'!I46=Overview!$D$14, 'ECS Formula'!$K$21&lt;&gt;""),'ECS Formula'!$K$21,INDEX('FY 26'!AD:AD,MATCH('FY 26 - Changed'!I46,'FY 26'!I:I,0),0))</f>
        <v>148696</v>
      </c>
      <c r="AE46" s="10">
        <f t="shared" si="10"/>
        <v>1.0780160000000001</v>
      </c>
      <c r="AF46" s="10">
        <f t="shared" si="59"/>
        <v>0.15978000000000001</v>
      </c>
      <c r="AG46" s="63">
        <f t="shared" si="11"/>
        <v>0.15978000000000001</v>
      </c>
      <c r="AH46" s="64">
        <f t="shared" si="12"/>
        <v>0</v>
      </c>
      <c r="AI46" s="65">
        <f t="shared" si="42"/>
        <v>0.15978000000000001</v>
      </c>
      <c r="AJ46" s="60">
        <v>1457</v>
      </c>
      <c r="AK46">
        <v>13</v>
      </c>
      <c r="AL46" s="23">
        <f t="shared" si="43"/>
        <v>1894100</v>
      </c>
      <c r="AM46" s="60">
        <v>0</v>
      </c>
      <c r="AN46">
        <v>0</v>
      </c>
      <c r="AO46" s="23">
        <f t="shared" si="44"/>
        <v>0</v>
      </c>
      <c r="AP46" s="23">
        <f t="shared" si="13"/>
        <v>2805103</v>
      </c>
      <c r="AQ46" s="23">
        <f t="shared" si="45"/>
        <v>4699203</v>
      </c>
      <c r="AR46" s="66">
        <v>4359350</v>
      </c>
      <c r="AS46" s="66">
        <f t="shared" si="60"/>
        <v>4699203</v>
      </c>
      <c r="AT46" s="60">
        <v>4474557</v>
      </c>
      <c r="AU46" s="23">
        <f t="shared" si="61"/>
        <v>224646</v>
      </c>
      <c r="AV46" s="67" t="str">
        <f t="shared" si="62"/>
        <v>Yes</v>
      </c>
      <c r="AW46" s="66">
        <f t="shared" si="46"/>
        <v>224646</v>
      </c>
      <c r="AX46" s="68">
        <f t="shared" si="47"/>
        <v>4699203</v>
      </c>
      <c r="AY46" s="69">
        <f t="shared" si="14"/>
        <v>4699203</v>
      </c>
      <c r="AZ46" s="70">
        <f t="shared" si="48"/>
        <v>224646</v>
      </c>
      <c r="BA46" s="23"/>
      <c r="BC46" s="13">
        <f>($AI46*$AP$21*IF(AND($I46=Overview!$D$14,'ECS Formula'!F$38&lt;&gt;""),'ECS Formula'!F$38,INDEX('FY 26'!$Y:$Y,MATCH('FY 26 - Changed'!$I46,'FY 26'!$I:$I,0),0)))+$AL46+$AO46</f>
        <v>4699202.8728499999</v>
      </c>
      <c r="BD46" s="13">
        <f>($AI46*$AP$21*IF(AND($I46=Overview!$D$14,'ECS Formula'!G$38&lt;&gt;""),'ECS Formula'!G$38,INDEX('FY 26'!$Y:$Y,MATCH('FY 26 - Changed'!$I46,'FY 26'!$I:$I,0),0)))+$AL46+$AO46</f>
        <v>4699202.8728499999</v>
      </c>
      <c r="BE46" s="13">
        <f>($AI46*$AP$21*IF(AND($I46=Overview!$D$14,'ECS Formula'!H$38&lt;&gt;""),'ECS Formula'!H$38,INDEX('FY 26'!$Y:$Y,MATCH('FY 26 - Changed'!$I46,'FY 26'!$I:$I,0),0)))+$AL46+$AO46</f>
        <v>4699202.8728499999</v>
      </c>
      <c r="BF46" s="13">
        <f>($AI46*$AP$21*IF(AND($I46=Overview!$D$14,'ECS Formula'!I$38&lt;&gt;""),'ECS Formula'!I$38,INDEX('FY 26'!$Y:$Y,MATCH('FY 26 - Changed'!$I46,'FY 26'!$I:$I,0),0)))+$AL46+$AO46</f>
        <v>4699202.8728499999</v>
      </c>
      <c r="BG46" s="13">
        <f>($AI46*$AP$21*IF(AND($I46=Overview!$D$14,'ECS Formula'!J$38&lt;&gt;""),'ECS Formula'!J$38,INDEX('FY 26'!$Y:$Y,MATCH('FY 26 - Changed'!$I46,'FY 26'!$I:$I,0),0)))+$AL46+$AO46</f>
        <v>4699202.8728499999</v>
      </c>
      <c r="BH46" s="13">
        <f>($AI46*$AP$21*IF(AND($I46=Overview!$D$14,'ECS Formula'!K$38&lt;&gt;""),'ECS Formula'!K$38,INDEX('FY 26'!$Y:$Y,MATCH('FY 26 - Changed'!$I46,'FY 26'!$I:$I,0),0)))+$AL46+$AO46</f>
        <v>4699202.8728499999</v>
      </c>
      <c r="BI46" s="13">
        <f>($AI46*$AP$21*IF(AND($I46=Overview!$D$14,'ECS Formula'!L$38&lt;&gt;""),'ECS Formula'!L$38,INDEX('FY 26'!$Y:$Y,MATCH('FY 26 - Changed'!$I46,'FY 26'!$I:$I,0),0)))+$AL46+$AO46</f>
        <v>4699202.8728499999</v>
      </c>
      <c r="BJ46" s="13">
        <f>($AI46*$AP$21*IF(AND($I46=Overview!$D$14,'ECS Formula'!M$38&lt;&gt;""),'ECS Formula'!M$38,INDEX('FY 26'!$Y:$Y,MATCH('FY 26 - Changed'!$I46,'FY 26'!$I:$I,0),0)))+$AL46+$AO46</f>
        <v>4699202.8728499999</v>
      </c>
      <c r="BO46" s="71">
        <f t="shared" si="49"/>
        <v>224646</v>
      </c>
      <c r="BP46" s="71">
        <f t="shared" si="15"/>
        <v>-0.12715000007301569</v>
      </c>
      <c r="BQ46" s="71">
        <f t="shared" si="16"/>
        <v>-0.12715000007301569</v>
      </c>
      <c r="BR46" s="71">
        <f t="shared" si="17"/>
        <v>-0.10898026544600725</v>
      </c>
      <c r="BS46" s="71">
        <f t="shared" si="18"/>
        <v>-9.0813254937529564E-2</v>
      </c>
      <c r="BT46" s="71">
        <f t="shared" si="19"/>
        <v>-7.2650603950023651E-2</v>
      </c>
      <c r="BU46" s="71">
        <f t="shared" si="20"/>
        <v>-5.4487952962517738E-2</v>
      </c>
      <c r="BV46" s="71">
        <f t="shared" si="21"/>
        <v>-3.6327118054032326E-2</v>
      </c>
      <c r="BW46" s="71">
        <f t="shared" si="22"/>
        <v>-1.8163559027016163E-2</v>
      </c>
      <c r="BX46" s="71"/>
      <c r="BZ46" s="71">
        <f t="shared" si="50"/>
        <v>224646</v>
      </c>
      <c r="CA46" s="71">
        <f t="shared" si="51"/>
        <v>0</v>
      </c>
      <c r="CB46" s="71">
        <f t="shared" si="23"/>
        <v>-1.8169735010433941E-2</v>
      </c>
      <c r="CC46" s="71">
        <f t="shared" si="24"/>
        <v>-1.8167010249849406E-2</v>
      </c>
      <c r="CD46" s="71">
        <f t="shared" si="25"/>
        <v>-1.8162650987505913E-2</v>
      </c>
      <c r="CE46" s="71">
        <f t="shared" si="26"/>
        <v>-1.8162650987505913E-2</v>
      </c>
      <c r="CF46" s="71">
        <f t="shared" si="27"/>
        <v>-1.8160834722407163E-2</v>
      </c>
      <c r="CG46" s="71">
        <f t="shared" si="28"/>
        <v>-1.8163559027016163E-2</v>
      </c>
      <c r="CH46" s="71">
        <f t="shared" si="29"/>
        <v>-1.8163559027016163E-2</v>
      </c>
      <c r="CJ46" s="71">
        <f t="shared" si="30"/>
        <v>4699203</v>
      </c>
      <c r="CK46" s="71">
        <f t="shared" si="52"/>
        <v>4699203</v>
      </c>
      <c r="CL46" s="71">
        <f t="shared" si="53"/>
        <v>4699202.9818302654</v>
      </c>
      <c r="CM46" s="71">
        <f t="shared" si="54"/>
        <v>4699202.9636632549</v>
      </c>
      <c r="CN46" s="71">
        <f t="shared" si="55"/>
        <v>4699202.9455006039</v>
      </c>
      <c r="CO46" s="71">
        <f t="shared" si="56"/>
        <v>4699202.9273379529</v>
      </c>
      <c r="CP46" s="71">
        <f t="shared" si="63"/>
        <v>4699202.909177118</v>
      </c>
      <c r="CQ46" s="71">
        <f t="shared" si="63"/>
        <v>4699202.891013559</v>
      </c>
      <c r="CR46" s="71">
        <f t="shared" si="63"/>
        <v>4699202.8728499999</v>
      </c>
      <c r="CS46" s="71"/>
      <c r="CT46" s="71">
        <f t="shared" si="32"/>
        <v>4699203</v>
      </c>
      <c r="CU46" s="71">
        <f t="shared" si="64"/>
        <v>4699203</v>
      </c>
      <c r="CV46" s="71">
        <f t="shared" si="64"/>
        <v>4699202.9818302654</v>
      </c>
      <c r="CW46" s="71">
        <f t="shared" si="64"/>
        <v>4699202.9636632549</v>
      </c>
      <c r="CX46" s="71">
        <f t="shared" si="64"/>
        <v>4699202.9455006039</v>
      </c>
      <c r="CY46" s="71">
        <f t="shared" si="64"/>
        <v>4699202.9273379529</v>
      </c>
      <c r="CZ46" s="71">
        <f t="shared" si="64"/>
        <v>4699202.909177118</v>
      </c>
      <c r="DA46" s="71">
        <f t="shared" si="64"/>
        <v>4699202.891013559</v>
      </c>
      <c r="DB46" s="71">
        <f t="shared" si="64"/>
        <v>4699202.8728499999</v>
      </c>
    </row>
    <row r="47" spans="1:106" x14ac:dyDescent="0.2">
      <c r="A47" s="6" t="s">
        <v>173</v>
      </c>
      <c r="B47" s="6"/>
      <c r="C47" s="37"/>
      <c r="D47" s="37"/>
      <c r="E47" s="37"/>
      <c r="F47" s="2">
        <v>4</v>
      </c>
      <c r="G47">
        <v>0</v>
      </c>
      <c r="H47" s="6">
        <v>21</v>
      </c>
      <c r="I47" s="2" t="s">
        <v>196</v>
      </c>
      <c r="J47" s="57"/>
      <c r="K47" s="79"/>
      <c r="L47" s="59"/>
      <c r="M47" s="79"/>
      <c r="N47" s="61">
        <f t="shared" si="34"/>
        <v>0</v>
      </c>
      <c r="O47" s="61">
        <f t="shared" si="35"/>
        <v>0</v>
      </c>
      <c r="P47" s="61">
        <f t="shared" si="36"/>
        <v>0</v>
      </c>
      <c r="Q47" s="61">
        <f t="shared" si="37"/>
        <v>0</v>
      </c>
      <c r="R47" s="62" t="e">
        <f t="shared" si="38"/>
        <v>#DIV/0!</v>
      </c>
      <c r="S47" s="62" t="e">
        <f t="shared" si="7"/>
        <v>#DIV/0!</v>
      </c>
      <c r="T47" s="61" t="e">
        <f t="shared" si="8"/>
        <v>#DIV/0!</v>
      </c>
      <c r="U47" s="61" t="e">
        <f t="shared" si="39"/>
        <v>#DIV/0!</v>
      </c>
      <c r="V47" s="79"/>
      <c r="W47" s="61">
        <f t="shared" si="40"/>
        <v>0</v>
      </c>
      <c r="X47" s="24">
        <f t="shared" si="41"/>
        <v>0</v>
      </c>
      <c r="Y47" s="80">
        <f>IF(AND(I47=Overview!$D$14,'ECS Formula'!$D$38&lt;&gt;""),'ECS Formula'!$D$38,INDEX('FY 26'!Y:Y,MATCH('FY 26 - Changed'!I47,'FY 26'!I:I,0),0))</f>
        <v>102.39999999999999</v>
      </c>
      <c r="Z47" s="58"/>
      <c r="AA47" s="60"/>
      <c r="AB47" s="81">
        <f>IF(AND('FY 26 - Changed'!I47=Overview!$D$14, 'ECS Formula'!$K$20&lt;&gt;""),'ECS Formula'!$K$20,INDEX('FY 26'!AB:AB,MATCH('FY 26 - Changed'!I47,'FY 26'!I:I,0),0))</f>
        <v>308032.65999999997</v>
      </c>
      <c r="AC47" s="10">
        <f t="shared" si="9"/>
        <v>1.20085</v>
      </c>
      <c r="AD47" s="79">
        <f>IF(AND('FY 26 - Changed'!I47=Overview!$D$14, 'ECS Formula'!$K$21&lt;&gt;""),'ECS Formula'!$K$21,INDEX('FY 26'!AD:AD,MATCH('FY 26 - Changed'!I47,'FY 26'!I:I,0),0))</f>
        <v>89318</v>
      </c>
      <c r="AE47" s="10">
        <f t="shared" si="10"/>
        <v>0.64753700000000003</v>
      </c>
      <c r="AF47" s="10">
        <f t="shared" si="59"/>
        <v>-3.4855999999999998E-2</v>
      </c>
      <c r="AG47" s="63">
        <f t="shared" si="11"/>
        <v>0.01</v>
      </c>
      <c r="AH47" s="64">
        <f t="shared" si="12"/>
        <v>0</v>
      </c>
      <c r="AI47" s="65">
        <f t="shared" si="42"/>
        <v>0.01</v>
      </c>
      <c r="AJ47" s="60">
        <v>29</v>
      </c>
      <c r="AK47">
        <v>4</v>
      </c>
      <c r="AL47" s="23">
        <f t="shared" si="43"/>
        <v>11600</v>
      </c>
      <c r="AM47" s="60">
        <v>0</v>
      </c>
      <c r="AN47">
        <v>0</v>
      </c>
      <c r="AO47" s="23">
        <f t="shared" si="44"/>
        <v>0</v>
      </c>
      <c r="AP47" s="23">
        <f t="shared" si="13"/>
        <v>11802</v>
      </c>
      <c r="AQ47" s="23">
        <f t="shared" si="45"/>
        <v>23402</v>
      </c>
      <c r="AR47" s="66">
        <v>177216</v>
      </c>
      <c r="AS47" s="66">
        <f t="shared" si="60"/>
        <v>23402</v>
      </c>
      <c r="AT47" s="60">
        <v>125752</v>
      </c>
      <c r="AU47" s="23">
        <f t="shared" si="61"/>
        <v>102350</v>
      </c>
      <c r="AV47" s="67" t="str">
        <f t="shared" si="62"/>
        <v>No</v>
      </c>
      <c r="AW47" s="66">
        <f t="shared" si="46"/>
        <v>0</v>
      </c>
      <c r="AX47" s="68">
        <f t="shared" si="47"/>
        <v>125752</v>
      </c>
      <c r="AY47" s="69">
        <f t="shared" si="14"/>
        <v>125752</v>
      </c>
      <c r="AZ47" s="70">
        <f t="shared" si="48"/>
        <v>0</v>
      </c>
      <c r="BA47" s="23"/>
      <c r="BC47" s="13">
        <f>($AI47*$AP$21*IF(AND($I47=Overview!$D$14,'ECS Formula'!F$38&lt;&gt;""),'ECS Formula'!F$38,INDEX('FY 26'!$Y:$Y,MATCH('FY 26 - Changed'!$I47,'FY 26'!$I:$I,0),0)))+$AL47+$AO47</f>
        <v>23401.599999999999</v>
      </c>
      <c r="BD47" s="13">
        <f>($AI47*$AP$21*IF(AND($I47=Overview!$D$14,'ECS Formula'!G$38&lt;&gt;""),'ECS Formula'!G$38,INDEX('FY 26'!$Y:$Y,MATCH('FY 26 - Changed'!$I47,'FY 26'!$I:$I,0),0)))+$AL47+$AO47</f>
        <v>23401.599999999999</v>
      </c>
      <c r="BE47" s="13">
        <f>($AI47*$AP$21*IF(AND($I47=Overview!$D$14,'ECS Formula'!H$38&lt;&gt;""),'ECS Formula'!H$38,INDEX('FY 26'!$Y:$Y,MATCH('FY 26 - Changed'!$I47,'FY 26'!$I:$I,0),0)))+$AL47+$AO47</f>
        <v>23401.599999999999</v>
      </c>
      <c r="BF47" s="13">
        <f>($AI47*$AP$21*IF(AND($I47=Overview!$D$14,'ECS Formula'!I$38&lt;&gt;""),'ECS Formula'!I$38,INDEX('FY 26'!$Y:$Y,MATCH('FY 26 - Changed'!$I47,'FY 26'!$I:$I,0),0)))+$AL47+$AO47</f>
        <v>23401.599999999999</v>
      </c>
      <c r="BG47" s="13">
        <f>($AI47*$AP$21*IF(AND($I47=Overview!$D$14,'ECS Formula'!J$38&lt;&gt;""),'ECS Formula'!J$38,INDEX('FY 26'!$Y:$Y,MATCH('FY 26 - Changed'!$I47,'FY 26'!$I:$I,0),0)))+$AL47+$AO47</f>
        <v>23401.599999999999</v>
      </c>
      <c r="BH47" s="13">
        <f>($AI47*$AP$21*IF(AND($I47=Overview!$D$14,'ECS Formula'!K$38&lt;&gt;""),'ECS Formula'!K$38,INDEX('FY 26'!$Y:$Y,MATCH('FY 26 - Changed'!$I47,'FY 26'!$I:$I,0),0)))+$AL47+$AO47</f>
        <v>23401.599999999999</v>
      </c>
      <c r="BI47" s="13">
        <f>($AI47*$AP$21*IF(AND($I47=Overview!$D$14,'ECS Formula'!L$38&lt;&gt;""),'ECS Formula'!L$38,INDEX('FY 26'!$Y:$Y,MATCH('FY 26 - Changed'!$I47,'FY 26'!$I:$I,0),0)))+$AL47+$AO47</f>
        <v>23401.599999999999</v>
      </c>
      <c r="BJ47" s="13">
        <f>($AI47*$AP$21*IF(AND($I47=Overview!$D$14,'ECS Formula'!M$38&lt;&gt;""),'ECS Formula'!M$38,INDEX('FY 26'!$Y:$Y,MATCH('FY 26 - Changed'!$I47,'FY 26'!$I:$I,0),0)))+$AL47+$AO47</f>
        <v>23401.599999999999</v>
      </c>
      <c r="BO47" s="71">
        <f t="shared" si="49"/>
        <v>102350</v>
      </c>
      <c r="BP47" s="71">
        <f t="shared" si="15"/>
        <v>-102350.39999999999</v>
      </c>
      <c r="BQ47" s="71">
        <f t="shared" si="16"/>
        <v>-102350.39999999999</v>
      </c>
      <c r="BR47" s="71">
        <f t="shared" si="17"/>
        <v>-87724.527839999995</v>
      </c>
      <c r="BS47" s="71">
        <f t="shared" si="18"/>
        <v>-73100.849049072014</v>
      </c>
      <c r="BT47" s="71">
        <f t="shared" si="19"/>
        <v>-58480.679239257595</v>
      </c>
      <c r="BU47" s="71">
        <f t="shared" si="20"/>
        <v>-43860.509429443198</v>
      </c>
      <c r="BV47" s="71">
        <f t="shared" si="21"/>
        <v>-29241.80163660978</v>
      </c>
      <c r="BW47" s="71">
        <f t="shared" si="22"/>
        <v>-14620.900818304894</v>
      </c>
      <c r="BX47" s="71"/>
      <c r="BZ47" s="71">
        <f t="shared" si="50"/>
        <v>0</v>
      </c>
      <c r="CA47" s="71">
        <f t="shared" si="51"/>
        <v>0</v>
      </c>
      <c r="CB47" s="71">
        <f t="shared" si="23"/>
        <v>-14625.872159999999</v>
      </c>
      <c r="CC47" s="71">
        <f t="shared" si="24"/>
        <v>-14623.678790927997</v>
      </c>
      <c r="CD47" s="71">
        <f t="shared" si="25"/>
        <v>-14620.169809814404</v>
      </c>
      <c r="CE47" s="71">
        <f t="shared" si="26"/>
        <v>-14620.169809814399</v>
      </c>
      <c r="CF47" s="71">
        <f t="shared" si="27"/>
        <v>-14618.707792833417</v>
      </c>
      <c r="CG47" s="71">
        <f t="shared" si="28"/>
        <v>-14620.90081830489</v>
      </c>
      <c r="CH47" s="71">
        <f t="shared" si="29"/>
        <v>-14620.900818304894</v>
      </c>
      <c r="CJ47" s="71">
        <f t="shared" si="30"/>
        <v>125752</v>
      </c>
      <c r="CK47" s="71">
        <f t="shared" si="52"/>
        <v>125752</v>
      </c>
      <c r="CL47" s="71">
        <f t="shared" si="53"/>
        <v>111126.12784</v>
      </c>
      <c r="CM47" s="71">
        <f t="shared" si="54"/>
        <v>96502.449049072005</v>
      </c>
      <c r="CN47" s="71">
        <f t="shared" si="55"/>
        <v>81882.279239257594</v>
      </c>
      <c r="CO47" s="71">
        <f t="shared" si="56"/>
        <v>67262.109429443197</v>
      </c>
      <c r="CP47" s="71">
        <f t="shared" si="63"/>
        <v>52643.401636609779</v>
      </c>
      <c r="CQ47" s="71">
        <f t="shared" si="63"/>
        <v>38022.500818304892</v>
      </c>
      <c r="CR47" s="71">
        <f t="shared" si="63"/>
        <v>23401.599999999999</v>
      </c>
      <c r="CS47" s="71"/>
      <c r="CT47" s="71">
        <f t="shared" si="32"/>
        <v>125752</v>
      </c>
      <c r="CU47" s="71">
        <f t="shared" si="64"/>
        <v>125752</v>
      </c>
      <c r="CV47" s="71">
        <f t="shared" si="64"/>
        <v>111126.12784</v>
      </c>
      <c r="CW47" s="71">
        <f t="shared" si="64"/>
        <v>96502.449049072005</v>
      </c>
      <c r="CX47" s="71">
        <f t="shared" si="64"/>
        <v>81882.279239257594</v>
      </c>
      <c r="CY47" s="71">
        <f t="shared" si="64"/>
        <v>67262.109429443197</v>
      </c>
      <c r="CZ47" s="71">
        <f t="shared" si="64"/>
        <v>52643.401636609779</v>
      </c>
      <c r="DA47" s="71">
        <f t="shared" si="64"/>
        <v>38022.500818304892</v>
      </c>
      <c r="DB47" s="71">
        <f t="shared" si="64"/>
        <v>23401.599999999999</v>
      </c>
    </row>
    <row r="48" spans="1:106" x14ac:dyDescent="0.2">
      <c r="A48" s="6" t="s">
        <v>197</v>
      </c>
      <c r="B48" s="6"/>
      <c r="C48" s="37"/>
      <c r="D48" s="37"/>
      <c r="E48" s="37"/>
      <c r="F48" s="2">
        <v>8</v>
      </c>
      <c r="G48">
        <v>0</v>
      </c>
      <c r="H48" s="6">
        <v>22</v>
      </c>
      <c r="I48" s="2" t="s">
        <v>198</v>
      </c>
      <c r="J48" s="57"/>
      <c r="K48" s="79"/>
      <c r="L48" s="59"/>
      <c r="M48" s="79"/>
      <c r="N48" s="61">
        <f t="shared" si="34"/>
        <v>0</v>
      </c>
      <c r="O48" s="61">
        <f t="shared" si="35"/>
        <v>0</v>
      </c>
      <c r="P48" s="61">
        <f t="shared" si="36"/>
        <v>0</v>
      </c>
      <c r="Q48" s="61">
        <f t="shared" si="37"/>
        <v>0</v>
      </c>
      <c r="R48" s="62" t="e">
        <f t="shared" si="38"/>
        <v>#DIV/0!</v>
      </c>
      <c r="S48" s="62" t="e">
        <f t="shared" si="7"/>
        <v>#DIV/0!</v>
      </c>
      <c r="T48" s="61" t="e">
        <f t="shared" si="8"/>
        <v>#DIV/0!</v>
      </c>
      <c r="U48" s="61" t="e">
        <f t="shared" si="39"/>
        <v>#DIV/0!</v>
      </c>
      <c r="V48" s="79"/>
      <c r="W48" s="61">
        <f t="shared" si="40"/>
        <v>0</v>
      </c>
      <c r="X48" s="24">
        <f t="shared" si="41"/>
        <v>0</v>
      </c>
      <c r="Y48" s="80">
        <f>IF(AND(I48=Overview!$D$14,'ECS Formula'!$D$38&lt;&gt;""),'ECS Formula'!$D$38,INDEX('FY 26'!Y:Y,MATCH('FY 26 - Changed'!I48,'FY 26'!I:I,0),0))</f>
        <v>699.31000000000006</v>
      </c>
      <c r="Z48" s="58"/>
      <c r="AA48" s="60"/>
      <c r="AB48" s="81">
        <f>IF(AND('FY 26 - Changed'!I48=Overview!$D$14, 'ECS Formula'!$K$20&lt;&gt;""),'ECS Formula'!$K$20,INDEX('FY 26'!AB:AB,MATCH('FY 26 - Changed'!I48,'FY 26'!I:I,0),0))</f>
        <v>149984.65</v>
      </c>
      <c r="AC48" s="10">
        <f t="shared" si="9"/>
        <v>0.58470800000000001</v>
      </c>
      <c r="AD48" s="79">
        <f>IF(AND('FY 26 - Changed'!I48=Overview!$D$14, 'ECS Formula'!$K$21&lt;&gt;""),'ECS Formula'!$K$21,INDEX('FY 26'!AD:AD,MATCH('FY 26 - Changed'!I48,'FY 26'!I:I,0),0))</f>
        <v>96121</v>
      </c>
      <c r="AE48" s="10">
        <f t="shared" si="10"/>
        <v>0.69685799999999998</v>
      </c>
      <c r="AF48" s="10">
        <f t="shared" si="59"/>
        <v>0.38164700000000001</v>
      </c>
      <c r="AG48" s="63">
        <f t="shared" si="11"/>
        <v>0.38164700000000001</v>
      </c>
      <c r="AH48" s="64">
        <f t="shared" si="12"/>
        <v>0</v>
      </c>
      <c r="AI48" s="65">
        <f t="shared" si="42"/>
        <v>0.38164700000000001</v>
      </c>
      <c r="AJ48" s="60">
        <v>0</v>
      </c>
      <c r="AK48">
        <v>0</v>
      </c>
      <c r="AL48" s="23">
        <f t="shared" si="43"/>
        <v>0</v>
      </c>
      <c r="AM48" s="60">
        <v>122</v>
      </c>
      <c r="AN48">
        <v>4</v>
      </c>
      <c r="AO48" s="23">
        <f t="shared" si="44"/>
        <v>48800</v>
      </c>
      <c r="AP48" s="23">
        <f t="shared" si="13"/>
        <v>3075902</v>
      </c>
      <c r="AQ48" s="23">
        <f t="shared" si="45"/>
        <v>3124702</v>
      </c>
      <c r="AR48" s="66">
        <v>4665608</v>
      </c>
      <c r="AS48" s="66">
        <f t="shared" si="60"/>
        <v>3124702</v>
      </c>
      <c r="AT48" s="60">
        <v>4004835</v>
      </c>
      <c r="AU48" s="23">
        <f t="shared" si="61"/>
        <v>880133</v>
      </c>
      <c r="AV48" s="67" t="str">
        <f t="shared" si="62"/>
        <v>No</v>
      </c>
      <c r="AW48" s="66">
        <f t="shared" si="46"/>
        <v>0</v>
      </c>
      <c r="AX48" s="68">
        <f t="shared" si="47"/>
        <v>4004835</v>
      </c>
      <c r="AY48" s="69">
        <f t="shared" si="14"/>
        <v>4004835</v>
      </c>
      <c r="AZ48" s="70">
        <f t="shared" si="48"/>
        <v>0</v>
      </c>
      <c r="BA48" s="23"/>
      <c r="BC48" s="13">
        <f>($AI48*$AP$21*IF(AND($I48=Overview!$D$14,'ECS Formula'!F$38&lt;&gt;""),'ECS Formula'!F$38,INDEX('FY 26'!$Y:$Y,MATCH('FY 26 - Changed'!$I48,'FY 26'!$I:$I,0),0)))+$AL48+$AO48</f>
        <v>3124702.2201442504</v>
      </c>
      <c r="BD48" s="13">
        <f>($AI48*$AP$21*IF(AND($I48=Overview!$D$14,'ECS Formula'!G$38&lt;&gt;""),'ECS Formula'!G$38,INDEX('FY 26'!$Y:$Y,MATCH('FY 26 - Changed'!$I48,'FY 26'!$I:$I,0),0)))+$AL48+$AO48</f>
        <v>3124702.2201442504</v>
      </c>
      <c r="BE48" s="13">
        <f>($AI48*$AP$21*IF(AND($I48=Overview!$D$14,'ECS Formula'!H$38&lt;&gt;""),'ECS Formula'!H$38,INDEX('FY 26'!$Y:$Y,MATCH('FY 26 - Changed'!$I48,'FY 26'!$I:$I,0),0)))+$AL48+$AO48</f>
        <v>3124702.2201442504</v>
      </c>
      <c r="BF48" s="13">
        <f>($AI48*$AP$21*IF(AND($I48=Overview!$D$14,'ECS Formula'!I$38&lt;&gt;""),'ECS Formula'!I$38,INDEX('FY 26'!$Y:$Y,MATCH('FY 26 - Changed'!$I48,'FY 26'!$I:$I,0),0)))+$AL48+$AO48</f>
        <v>3124702.2201442504</v>
      </c>
      <c r="BG48" s="13">
        <f>($AI48*$AP$21*IF(AND($I48=Overview!$D$14,'ECS Formula'!J$38&lt;&gt;""),'ECS Formula'!J$38,INDEX('FY 26'!$Y:$Y,MATCH('FY 26 - Changed'!$I48,'FY 26'!$I:$I,0),0)))+$AL48+$AO48</f>
        <v>3124702.2201442504</v>
      </c>
      <c r="BH48" s="13">
        <f>($AI48*$AP$21*IF(AND($I48=Overview!$D$14,'ECS Formula'!K$38&lt;&gt;""),'ECS Formula'!K$38,INDEX('FY 26'!$Y:$Y,MATCH('FY 26 - Changed'!$I48,'FY 26'!$I:$I,0),0)))+$AL48+$AO48</f>
        <v>3124702.2201442504</v>
      </c>
      <c r="BI48" s="13">
        <f>($AI48*$AP$21*IF(AND($I48=Overview!$D$14,'ECS Formula'!L$38&lt;&gt;""),'ECS Formula'!L$38,INDEX('FY 26'!$Y:$Y,MATCH('FY 26 - Changed'!$I48,'FY 26'!$I:$I,0),0)))+$AL48+$AO48</f>
        <v>3124702.2201442504</v>
      </c>
      <c r="BJ48" s="13">
        <f>($AI48*$AP$21*IF(AND($I48=Overview!$D$14,'ECS Formula'!M$38&lt;&gt;""),'ECS Formula'!M$38,INDEX('FY 26'!$Y:$Y,MATCH('FY 26 - Changed'!$I48,'FY 26'!$I:$I,0),0)))+$AL48+$AO48</f>
        <v>3124702.2201442504</v>
      </c>
      <c r="BO48" s="71">
        <f t="shared" si="49"/>
        <v>880133</v>
      </c>
      <c r="BP48" s="71">
        <f t="shared" si="15"/>
        <v>-880132.77985574957</v>
      </c>
      <c r="BQ48" s="71">
        <f t="shared" si="16"/>
        <v>-880132.77985574957</v>
      </c>
      <c r="BR48" s="71">
        <f t="shared" si="17"/>
        <v>-754361.80561436294</v>
      </c>
      <c r="BS48" s="71">
        <f t="shared" si="18"/>
        <v>-628609.69261844875</v>
      </c>
      <c r="BT48" s="71">
        <f t="shared" si="19"/>
        <v>-502887.754094759</v>
      </c>
      <c r="BU48" s="71">
        <f t="shared" si="20"/>
        <v>-377165.81557106925</v>
      </c>
      <c r="BV48" s="71">
        <f t="shared" si="21"/>
        <v>-251456.44924123166</v>
      </c>
      <c r="BW48" s="71">
        <f t="shared" si="22"/>
        <v>-125728.22462061606</v>
      </c>
      <c r="BX48" s="71"/>
      <c r="BZ48" s="71">
        <f t="shared" si="50"/>
        <v>0</v>
      </c>
      <c r="CA48" s="71">
        <f t="shared" si="51"/>
        <v>0</v>
      </c>
      <c r="CB48" s="71">
        <f t="shared" si="23"/>
        <v>-125770.97424138662</v>
      </c>
      <c r="CC48" s="71">
        <f t="shared" si="24"/>
        <v>-125752.11299591429</v>
      </c>
      <c r="CD48" s="71">
        <f t="shared" si="25"/>
        <v>-125721.93852368975</v>
      </c>
      <c r="CE48" s="71">
        <f t="shared" si="26"/>
        <v>-125721.93852368975</v>
      </c>
      <c r="CF48" s="71">
        <f t="shared" si="27"/>
        <v>-125709.36632983737</v>
      </c>
      <c r="CG48" s="71">
        <f t="shared" si="28"/>
        <v>-125728.22462061583</v>
      </c>
      <c r="CH48" s="71">
        <f t="shared" si="29"/>
        <v>-125728.22462061606</v>
      </c>
      <c r="CJ48" s="71">
        <f t="shared" si="30"/>
        <v>4004835</v>
      </c>
      <c r="CK48" s="71">
        <f t="shared" si="52"/>
        <v>4004835</v>
      </c>
      <c r="CL48" s="71">
        <f t="shared" si="53"/>
        <v>3879064.0257586134</v>
      </c>
      <c r="CM48" s="71">
        <f t="shared" si="54"/>
        <v>3753311.9127626992</v>
      </c>
      <c r="CN48" s="71">
        <f t="shared" si="55"/>
        <v>3627589.9742390094</v>
      </c>
      <c r="CO48" s="71">
        <f t="shared" si="56"/>
        <v>3501868.0357153197</v>
      </c>
      <c r="CP48" s="71">
        <f t="shared" si="63"/>
        <v>3376158.6693854821</v>
      </c>
      <c r="CQ48" s="71">
        <f t="shared" si="63"/>
        <v>3250430.4447648665</v>
      </c>
      <c r="CR48" s="71">
        <f t="shared" si="63"/>
        <v>3124702.2201442504</v>
      </c>
      <c r="CS48" s="71"/>
      <c r="CT48" s="71">
        <f t="shared" si="32"/>
        <v>4004835</v>
      </c>
      <c r="CU48" s="71">
        <f t="shared" si="64"/>
        <v>4004835</v>
      </c>
      <c r="CV48" s="71">
        <f t="shared" si="64"/>
        <v>3879064.0257586134</v>
      </c>
      <c r="CW48" s="71">
        <f t="shared" si="64"/>
        <v>3753311.9127626992</v>
      </c>
      <c r="CX48" s="71">
        <f t="shared" si="64"/>
        <v>3627589.9742390094</v>
      </c>
      <c r="CY48" s="71">
        <f t="shared" si="64"/>
        <v>3501868.0357153197</v>
      </c>
      <c r="CZ48" s="71">
        <f t="shared" si="64"/>
        <v>3376158.6693854821</v>
      </c>
      <c r="DA48" s="71">
        <f t="shared" si="64"/>
        <v>3250430.4447648665</v>
      </c>
      <c r="DB48" s="71">
        <f t="shared" si="64"/>
        <v>3124702.2201442504</v>
      </c>
    </row>
    <row r="49" spans="1:106" x14ac:dyDescent="0.2">
      <c r="A49" s="6" t="s">
        <v>169</v>
      </c>
      <c r="B49" s="6"/>
      <c r="C49" s="37"/>
      <c r="D49" s="37"/>
      <c r="E49" s="37"/>
      <c r="F49" s="2">
        <v>4</v>
      </c>
      <c r="G49">
        <v>0</v>
      </c>
      <c r="H49" s="6">
        <v>23</v>
      </c>
      <c r="I49" s="2" t="s">
        <v>199</v>
      </c>
      <c r="J49" s="57"/>
      <c r="K49" s="79"/>
      <c r="L49" s="59"/>
      <c r="M49" s="79"/>
      <c r="N49" s="61">
        <f t="shared" si="34"/>
        <v>0</v>
      </c>
      <c r="O49" s="61">
        <f t="shared" si="35"/>
        <v>0</v>
      </c>
      <c r="P49" s="61">
        <f t="shared" si="36"/>
        <v>0</v>
      </c>
      <c r="Q49" s="61">
        <f t="shared" si="37"/>
        <v>0</v>
      </c>
      <c r="R49" s="62" t="e">
        <f t="shared" si="38"/>
        <v>#DIV/0!</v>
      </c>
      <c r="S49" s="62" t="e">
        <f t="shared" si="7"/>
        <v>#DIV/0!</v>
      </c>
      <c r="T49" s="61" t="e">
        <f t="shared" si="8"/>
        <v>#DIV/0!</v>
      </c>
      <c r="U49" s="61" t="e">
        <f t="shared" si="39"/>
        <v>#DIV/0!</v>
      </c>
      <c r="V49" s="79"/>
      <c r="W49" s="61">
        <f t="shared" si="40"/>
        <v>0</v>
      </c>
      <c r="X49" s="24">
        <f t="shared" si="41"/>
        <v>0</v>
      </c>
      <c r="Y49" s="80">
        <f>IF(AND(I49=Overview!$D$14,'ECS Formula'!$D$38&lt;&gt;""),'ECS Formula'!$D$38,INDEX('FY 26'!Y:Y,MATCH('FY 26 - Changed'!I49,'FY 26'!I:I,0),0))</f>
        <v>1515.31</v>
      </c>
      <c r="Z49" s="58"/>
      <c r="AA49" s="60"/>
      <c r="AB49" s="81">
        <f>IF(AND('FY 26 - Changed'!I49=Overview!$D$14, 'ECS Formula'!$K$20&lt;&gt;""),'ECS Formula'!$K$20,INDEX('FY 26'!AB:AB,MATCH('FY 26 - Changed'!I49,'FY 26'!I:I,0),0))</f>
        <v>198635.96</v>
      </c>
      <c r="AC49" s="10">
        <f t="shared" si="9"/>
        <v>0.77437199999999995</v>
      </c>
      <c r="AD49" s="79">
        <f>IF(AND('FY 26 - Changed'!I49=Overview!$D$14, 'ECS Formula'!$K$21&lt;&gt;""),'ECS Formula'!$K$21,INDEX('FY 26'!AD:AD,MATCH('FY 26 - Changed'!I49,'FY 26'!I:I,0),0))</f>
        <v>108059</v>
      </c>
      <c r="AE49" s="10">
        <f t="shared" si="10"/>
        <v>0.78340600000000005</v>
      </c>
      <c r="AF49" s="10">
        <f t="shared" si="59"/>
        <v>0.22291800000000001</v>
      </c>
      <c r="AG49" s="63">
        <f t="shared" si="11"/>
        <v>0.22291800000000001</v>
      </c>
      <c r="AH49" s="64">
        <f t="shared" si="12"/>
        <v>0</v>
      </c>
      <c r="AI49" s="65">
        <f t="shared" si="42"/>
        <v>0.22291800000000001</v>
      </c>
      <c r="AJ49" s="60">
        <v>0</v>
      </c>
      <c r="AK49">
        <v>0</v>
      </c>
      <c r="AL49" s="23">
        <f t="shared" si="43"/>
        <v>0</v>
      </c>
      <c r="AM49" s="60">
        <v>0</v>
      </c>
      <c r="AN49">
        <v>0</v>
      </c>
      <c r="AO49" s="23">
        <f t="shared" si="44"/>
        <v>0</v>
      </c>
      <c r="AP49" s="23">
        <f t="shared" si="13"/>
        <v>3893028</v>
      </c>
      <c r="AQ49" s="23">
        <f t="shared" si="45"/>
        <v>3893028</v>
      </c>
      <c r="AR49" s="66">
        <v>3403900</v>
      </c>
      <c r="AS49" s="66">
        <f t="shared" si="60"/>
        <v>3893028</v>
      </c>
      <c r="AT49" s="60">
        <v>4068515</v>
      </c>
      <c r="AU49" s="23">
        <f t="shared" si="61"/>
        <v>175487</v>
      </c>
      <c r="AV49" s="67" t="str">
        <f t="shared" si="62"/>
        <v>No</v>
      </c>
      <c r="AW49" s="66">
        <f t="shared" si="46"/>
        <v>0</v>
      </c>
      <c r="AX49" s="68">
        <f t="shared" si="47"/>
        <v>4068515</v>
      </c>
      <c r="AY49" s="69">
        <f t="shared" si="14"/>
        <v>4068515</v>
      </c>
      <c r="AZ49" s="70">
        <f t="shared" si="48"/>
        <v>0</v>
      </c>
      <c r="BA49" s="23"/>
      <c r="BC49" s="13">
        <f>($AI49*$AP$21*IF(AND($I49=Overview!$D$14,'ECS Formula'!F$38&lt;&gt;""),'ECS Formula'!F$38,INDEX('FY 26'!$Y:$Y,MATCH('FY 26 - Changed'!$I49,'FY 26'!$I:$I,0),0)))+$AL49+$AO49</f>
        <v>3893028.3045345</v>
      </c>
      <c r="BD49" s="13">
        <f>($AI49*$AP$21*IF(AND($I49=Overview!$D$14,'ECS Formula'!G$38&lt;&gt;""),'ECS Formula'!G$38,INDEX('FY 26'!$Y:$Y,MATCH('FY 26 - Changed'!$I49,'FY 26'!$I:$I,0),0)))+$AL49+$AO49</f>
        <v>3893028.3045345</v>
      </c>
      <c r="BE49" s="13">
        <f>($AI49*$AP$21*IF(AND($I49=Overview!$D$14,'ECS Formula'!H$38&lt;&gt;""),'ECS Formula'!H$38,INDEX('FY 26'!$Y:$Y,MATCH('FY 26 - Changed'!$I49,'FY 26'!$I:$I,0),0)))+$AL49+$AO49</f>
        <v>3893028.3045345</v>
      </c>
      <c r="BF49" s="13">
        <f>($AI49*$AP$21*IF(AND($I49=Overview!$D$14,'ECS Formula'!I$38&lt;&gt;""),'ECS Formula'!I$38,INDEX('FY 26'!$Y:$Y,MATCH('FY 26 - Changed'!$I49,'FY 26'!$I:$I,0),0)))+$AL49+$AO49</f>
        <v>3893028.3045345</v>
      </c>
      <c r="BG49" s="13">
        <f>($AI49*$AP$21*IF(AND($I49=Overview!$D$14,'ECS Formula'!J$38&lt;&gt;""),'ECS Formula'!J$38,INDEX('FY 26'!$Y:$Y,MATCH('FY 26 - Changed'!$I49,'FY 26'!$I:$I,0),0)))+$AL49+$AO49</f>
        <v>3893028.3045345</v>
      </c>
      <c r="BH49" s="13">
        <f>($AI49*$AP$21*IF(AND($I49=Overview!$D$14,'ECS Formula'!K$38&lt;&gt;""),'ECS Formula'!K$38,INDEX('FY 26'!$Y:$Y,MATCH('FY 26 - Changed'!$I49,'FY 26'!$I:$I,0),0)))+$AL49+$AO49</f>
        <v>3893028.3045345</v>
      </c>
      <c r="BI49" s="13">
        <f>($AI49*$AP$21*IF(AND($I49=Overview!$D$14,'ECS Formula'!L$38&lt;&gt;""),'ECS Formula'!L$38,INDEX('FY 26'!$Y:$Y,MATCH('FY 26 - Changed'!$I49,'FY 26'!$I:$I,0),0)))+$AL49+$AO49</f>
        <v>3893028.3045345</v>
      </c>
      <c r="BJ49" s="13">
        <f>($AI49*$AP$21*IF(AND($I49=Overview!$D$14,'ECS Formula'!M$38&lt;&gt;""),'ECS Formula'!M$38,INDEX('FY 26'!$Y:$Y,MATCH('FY 26 - Changed'!$I49,'FY 26'!$I:$I,0),0)))+$AL49+$AO49</f>
        <v>3893028.3045345</v>
      </c>
      <c r="BO49" s="71">
        <f t="shared" si="49"/>
        <v>175487</v>
      </c>
      <c r="BP49" s="71">
        <f t="shared" si="15"/>
        <v>-175486.6954655</v>
      </c>
      <c r="BQ49" s="71">
        <f t="shared" si="16"/>
        <v>-175486.6954655</v>
      </c>
      <c r="BR49" s="71">
        <f t="shared" si="17"/>
        <v>-150409.64668348012</v>
      </c>
      <c r="BS49" s="71">
        <f t="shared" si="18"/>
        <v>-125336.35858134413</v>
      </c>
      <c r="BT49" s="71">
        <f t="shared" si="19"/>
        <v>-100269.0868650754</v>
      </c>
      <c r="BU49" s="71">
        <f t="shared" si="20"/>
        <v>-75201.815148806665</v>
      </c>
      <c r="BV49" s="71">
        <f t="shared" si="21"/>
        <v>-50137.050159709528</v>
      </c>
      <c r="BW49" s="71">
        <f t="shared" si="22"/>
        <v>-25068.525079854764</v>
      </c>
      <c r="BX49" s="71"/>
      <c r="BZ49" s="71">
        <f t="shared" si="50"/>
        <v>0</v>
      </c>
      <c r="CA49" s="71">
        <f t="shared" si="51"/>
        <v>0</v>
      </c>
      <c r="CB49" s="71">
        <f t="shared" si="23"/>
        <v>-25077.048782019949</v>
      </c>
      <c r="CC49" s="71">
        <f t="shared" si="24"/>
        <v>-25073.288102136135</v>
      </c>
      <c r="CD49" s="71">
        <f t="shared" si="25"/>
        <v>-25067.271716268828</v>
      </c>
      <c r="CE49" s="71">
        <f t="shared" si="26"/>
        <v>-25067.27171626885</v>
      </c>
      <c r="CF49" s="71">
        <f t="shared" si="27"/>
        <v>-25064.764989097261</v>
      </c>
      <c r="CG49" s="71">
        <f t="shared" si="28"/>
        <v>-25068.525079854764</v>
      </c>
      <c r="CH49" s="71">
        <f t="shared" si="29"/>
        <v>-25068.525079854764</v>
      </c>
      <c r="CJ49" s="71">
        <f t="shared" si="30"/>
        <v>4068515</v>
      </c>
      <c r="CK49" s="71">
        <f t="shared" si="52"/>
        <v>4068515</v>
      </c>
      <c r="CL49" s="71">
        <f t="shared" si="53"/>
        <v>4043437.9512179801</v>
      </c>
      <c r="CM49" s="71">
        <f t="shared" si="54"/>
        <v>4018364.6631158441</v>
      </c>
      <c r="CN49" s="71">
        <f t="shared" si="55"/>
        <v>3993297.3913995754</v>
      </c>
      <c r="CO49" s="71">
        <f t="shared" si="56"/>
        <v>3968230.1196833067</v>
      </c>
      <c r="CP49" s="71">
        <f t="shared" si="63"/>
        <v>3943165.3546942095</v>
      </c>
      <c r="CQ49" s="71">
        <f t="shared" si="63"/>
        <v>3918096.8296143548</v>
      </c>
      <c r="CR49" s="71">
        <f t="shared" si="63"/>
        <v>3893028.3045345</v>
      </c>
      <c r="CS49" s="71"/>
      <c r="CT49" s="71">
        <f t="shared" si="32"/>
        <v>4068515</v>
      </c>
      <c r="CU49" s="71">
        <f t="shared" si="64"/>
        <v>4068515</v>
      </c>
      <c r="CV49" s="71">
        <f t="shared" si="64"/>
        <v>4043437.9512179801</v>
      </c>
      <c r="CW49" s="71">
        <f t="shared" si="64"/>
        <v>4018364.6631158441</v>
      </c>
      <c r="CX49" s="71">
        <f t="shared" si="64"/>
        <v>3993297.3913995754</v>
      </c>
      <c r="CY49" s="71">
        <f t="shared" si="64"/>
        <v>3968230.1196833067</v>
      </c>
      <c r="CZ49" s="71">
        <f t="shared" si="64"/>
        <v>3943165.3546942095</v>
      </c>
      <c r="DA49" s="71">
        <f t="shared" si="64"/>
        <v>3918096.8296143548</v>
      </c>
      <c r="DB49" s="71">
        <f t="shared" si="64"/>
        <v>3893028.3045345</v>
      </c>
    </row>
    <row r="50" spans="1:106" x14ac:dyDescent="0.2">
      <c r="A50" s="6" t="s">
        <v>173</v>
      </c>
      <c r="B50" s="6"/>
      <c r="C50" s="37"/>
      <c r="D50" s="37"/>
      <c r="E50" s="37"/>
      <c r="F50" s="2">
        <v>9</v>
      </c>
      <c r="G50">
        <v>30</v>
      </c>
      <c r="H50" s="6">
        <v>24</v>
      </c>
      <c r="I50" s="2" t="s">
        <v>200</v>
      </c>
      <c r="J50" s="57"/>
      <c r="K50" s="79"/>
      <c r="L50" s="73"/>
      <c r="M50" s="79"/>
      <c r="N50" s="61">
        <f t="shared" si="34"/>
        <v>0</v>
      </c>
      <c r="O50" s="61">
        <f t="shared" si="35"/>
        <v>0</v>
      </c>
      <c r="P50" s="61">
        <f t="shared" si="36"/>
        <v>0</v>
      </c>
      <c r="Q50" s="61">
        <f t="shared" si="37"/>
        <v>0</v>
      </c>
      <c r="R50" s="62" t="e">
        <f t="shared" si="38"/>
        <v>#DIV/0!</v>
      </c>
      <c r="S50" s="62" t="e">
        <f t="shared" si="7"/>
        <v>#DIV/0!</v>
      </c>
      <c r="T50" s="61" t="e">
        <f t="shared" si="8"/>
        <v>#DIV/0!</v>
      </c>
      <c r="U50" s="61" t="e">
        <f t="shared" si="39"/>
        <v>#DIV/0!</v>
      </c>
      <c r="V50" s="79"/>
      <c r="W50" s="61">
        <f t="shared" si="40"/>
        <v>0</v>
      </c>
      <c r="X50" s="24">
        <f t="shared" si="41"/>
        <v>0</v>
      </c>
      <c r="Y50" s="80">
        <f>IF(AND(I50=Overview!$D$14,'ECS Formula'!$D$38&lt;&gt;""),'ECS Formula'!$D$38,INDEX('FY 26'!Y:Y,MATCH('FY 26 - Changed'!I50,'FY 26'!I:I,0),0))</f>
        <v>288.53000000000003</v>
      </c>
      <c r="Z50" s="58"/>
      <c r="AA50" s="60"/>
      <c r="AB50" s="81">
        <f>IF(AND('FY 26 - Changed'!I50=Overview!$D$14, 'ECS Formula'!$K$20&lt;&gt;""),'ECS Formula'!$K$20,INDEX('FY 26'!AB:AB,MATCH('FY 26 - Changed'!I50,'FY 26'!I:I,0),0))</f>
        <v>167168.37</v>
      </c>
      <c r="AC50" s="10">
        <f t="shared" si="9"/>
        <v>0.651698</v>
      </c>
      <c r="AD50" s="79">
        <f>IF(AND('FY 26 - Changed'!I50=Overview!$D$14, 'ECS Formula'!$K$21&lt;&gt;""),'ECS Formula'!$K$21,INDEX('FY 26'!AD:AD,MATCH('FY 26 - Changed'!I50,'FY 26'!I:I,0),0))</f>
        <v>83750</v>
      </c>
      <c r="AE50" s="10">
        <f t="shared" si="10"/>
        <v>0.60716999999999999</v>
      </c>
      <c r="AF50" s="10">
        <f t="shared" si="59"/>
        <v>0.36165999999999998</v>
      </c>
      <c r="AG50" s="63">
        <f t="shared" si="11"/>
        <v>0.36165999999999998</v>
      </c>
      <c r="AH50" s="64">
        <f t="shared" si="12"/>
        <v>0</v>
      </c>
      <c r="AI50" s="65">
        <f t="shared" si="42"/>
        <v>0.36165999999999998</v>
      </c>
      <c r="AJ50" s="60">
        <v>107</v>
      </c>
      <c r="AK50">
        <v>6</v>
      </c>
      <c r="AL50" s="23">
        <f t="shared" si="43"/>
        <v>64200</v>
      </c>
      <c r="AM50" s="60">
        <v>0</v>
      </c>
      <c r="AN50">
        <v>0</v>
      </c>
      <c r="AO50" s="23">
        <f t="shared" si="44"/>
        <v>0</v>
      </c>
      <c r="AP50" s="23">
        <f t="shared" si="13"/>
        <v>1202631</v>
      </c>
      <c r="AQ50" s="23">
        <f t="shared" si="45"/>
        <v>1266831</v>
      </c>
      <c r="AR50" s="66">
        <v>1856992</v>
      </c>
      <c r="AS50" s="66">
        <f t="shared" si="60"/>
        <v>1266831</v>
      </c>
      <c r="AT50" s="60">
        <v>1652147</v>
      </c>
      <c r="AU50" s="23">
        <f t="shared" si="61"/>
        <v>385316</v>
      </c>
      <c r="AV50" s="67" t="str">
        <f t="shared" si="62"/>
        <v>No</v>
      </c>
      <c r="AW50" s="66">
        <f t="shared" si="46"/>
        <v>0</v>
      </c>
      <c r="AX50" s="68">
        <f t="shared" si="47"/>
        <v>1652147</v>
      </c>
      <c r="AY50" s="69">
        <f t="shared" si="14"/>
        <v>1652147</v>
      </c>
      <c r="AZ50" s="70">
        <f t="shared" si="48"/>
        <v>0</v>
      </c>
      <c r="BA50" s="23"/>
      <c r="BC50" s="13">
        <f>($AI50*$AP$21*IF(AND($I50=Overview!$D$14,'ECS Formula'!F$38&lt;&gt;""),'ECS Formula'!F$38,INDEX('FY 26'!$Y:$Y,MATCH('FY 26 - Changed'!$I50,'FY 26'!$I:$I,0),0)))+$AL50+$AO50</f>
        <v>1266830.9816950001</v>
      </c>
      <c r="BD50" s="13">
        <f>($AI50*$AP$21*IF(AND($I50=Overview!$D$14,'ECS Formula'!G$38&lt;&gt;""),'ECS Formula'!G$38,INDEX('FY 26'!$Y:$Y,MATCH('FY 26 - Changed'!$I50,'FY 26'!$I:$I,0),0)))+$AL50+$AO50</f>
        <v>1266830.9816950001</v>
      </c>
      <c r="BE50" s="13">
        <f>($AI50*$AP$21*IF(AND($I50=Overview!$D$14,'ECS Formula'!H$38&lt;&gt;""),'ECS Formula'!H$38,INDEX('FY 26'!$Y:$Y,MATCH('FY 26 - Changed'!$I50,'FY 26'!$I:$I,0),0)))+$AL50+$AO50</f>
        <v>1266830.9816950001</v>
      </c>
      <c r="BF50" s="13">
        <f>($AI50*$AP$21*IF(AND($I50=Overview!$D$14,'ECS Formula'!I$38&lt;&gt;""),'ECS Formula'!I$38,INDEX('FY 26'!$Y:$Y,MATCH('FY 26 - Changed'!$I50,'FY 26'!$I:$I,0),0)))+$AL50+$AO50</f>
        <v>1266830.9816950001</v>
      </c>
      <c r="BG50" s="13">
        <f>($AI50*$AP$21*IF(AND($I50=Overview!$D$14,'ECS Formula'!J$38&lt;&gt;""),'ECS Formula'!J$38,INDEX('FY 26'!$Y:$Y,MATCH('FY 26 - Changed'!$I50,'FY 26'!$I:$I,0),0)))+$AL50+$AO50</f>
        <v>1266830.9816950001</v>
      </c>
      <c r="BH50" s="13">
        <f>($AI50*$AP$21*IF(AND($I50=Overview!$D$14,'ECS Formula'!K$38&lt;&gt;""),'ECS Formula'!K$38,INDEX('FY 26'!$Y:$Y,MATCH('FY 26 - Changed'!$I50,'FY 26'!$I:$I,0),0)))+$AL50+$AO50</f>
        <v>1266830.9816950001</v>
      </c>
      <c r="BI50" s="13">
        <f>($AI50*$AP$21*IF(AND($I50=Overview!$D$14,'ECS Formula'!L$38&lt;&gt;""),'ECS Formula'!L$38,INDEX('FY 26'!$Y:$Y,MATCH('FY 26 - Changed'!$I50,'FY 26'!$I:$I,0),0)))+$AL50+$AO50</f>
        <v>1266830.9816950001</v>
      </c>
      <c r="BJ50" s="13">
        <f>($AI50*$AP$21*IF(AND($I50=Overview!$D$14,'ECS Formula'!M$38&lt;&gt;""),'ECS Formula'!M$38,INDEX('FY 26'!$Y:$Y,MATCH('FY 26 - Changed'!$I50,'FY 26'!$I:$I,0),0)))+$AL50+$AO50</f>
        <v>1266830.9816950001</v>
      </c>
      <c r="BO50" s="71">
        <f t="shared" si="49"/>
        <v>385316</v>
      </c>
      <c r="BP50" s="71">
        <f t="shared" si="15"/>
        <v>-385316.01830499992</v>
      </c>
      <c r="BQ50" s="71">
        <f t="shared" si="16"/>
        <v>-385316.01830499992</v>
      </c>
      <c r="BR50" s="71">
        <f t="shared" si="17"/>
        <v>-330254.35928921541</v>
      </c>
      <c r="BS50" s="71">
        <f t="shared" si="18"/>
        <v>-275200.95759570319</v>
      </c>
      <c r="BT50" s="71">
        <f t="shared" si="19"/>
        <v>-220160.76607656246</v>
      </c>
      <c r="BU50" s="71">
        <f t="shared" si="20"/>
        <v>-165120.57455742173</v>
      </c>
      <c r="BV50" s="71">
        <f t="shared" si="21"/>
        <v>-110085.88705743314</v>
      </c>
      <c r="BW50" s="71">
        <f t="shared" si="22"/>
        <v>-55042.943528716452</v>
      </c>
      <c r="BX50" s="71"/>
      <c r="BZ50" s="71">
        <f t="shared" si="50"/>
        <v>0</v>
      </c>
      <c r="CA50" s="71">
        <f t="shared" si="51"/>
        <v>0</v>
      </c>
      <c r="CB50" s="71">
        <f t="shared" si="23"/>
        <v>-55061.659015784491</v>
      </c>
      <c r="CC50" s="71">
        <f t="shared" si="24"/>
        <v>-55053.401693512205</v>
      </c>
      <c r="CD50" s="71">
        <f t="shared" si="25"/>
        <v>-55040.191519140644</v>
      </c>
      <c r="CE50" s="71">
        <f t="shared" si="26"/>
        <v>-55040.191519140615</v>
      </c>
      <c r="CF50" s="71">
        <f t="shared" si="27"/>
        <v>-55034.687499988657</v>
      </c>
      <c r="CG50" s="71">
        <f t="shared" si="28"/>
        <v>-55042.943528716569</v>
      </c>
      <c r="CH50" s="71">
        <f t="shared" si="29"/>
        <v>-55042.943528716452</v>
      </c>
      <c r="CJ50" s="71">
        <f t="shared" si="30"/>
        <v>1652147</v>
      </c>
      <c r="CK50" s="71">
        <f t="shared" si="52"/>
        <v>1652147</v>
      </c>
      <c r="CL50" s="71">
        <f t="shared" si="53"/>
        <v>1597085.3409842155</v>
      </c>
      <c r="CM50" s="71">
        <f t="shared" si="54"/>
        <v>1542031.9392907033</v>
      </c>
      <c r="CN50" s="71">
        <f t="shared" si="55"/>
        <v>1486991.7477715625</v>
      </c>
      <c r="CO50" s="71">
        <f t="shared" si="56"/>
        <v>1431951.5562524218</v>
      </c>
      <c r="CP50" s="71">
        <f t="shared" si="63"/>
        <v>1376916.8687524332</v>
      </c>
      <c r="CQ50" s="71">
        <f t="shared" si="63"/>
        <v>1321873.9252237165</v>
      </c>
      <c r="CR50" s="71">
        <f t="shared" si="63"/>
        <v>1266830.9816950001</v>
      </c>
      <c r="CS50" s="71"/>
      <c r="CT50" s="71">
        <f t="shared" si="32"/>
        <v>1652147</v>
      </c>
      <c r="CU50" s="71">
        <f t="shared" si="64"/>
        <v>1652147</v>
      </c>
      <c r="CV50" s="71">
        <f t="shared" si="64"/>
        <v>1597085.3409842155</v>
      </c>
      <c r="CW50" s="71">
        <f t="shared" si="64"/>
        <v>1542031.9392907033</v>
      </c>
      <c r="CX50" s="71">
        <f t="shared" si="64"/>
        <v>1486991.7477715625</v>
      </c>
      <c r="CY50" s="71">
        <f t="shared" si="64"/>
        <v>1431951.5562524218</v>
      </c>
      <c r="CZ50" s="71">
        <f t="shared" si="64"/>
        <v>1376916.8687524332</v>
      </c>
      <c r="DA50" s="71">
        <f t="shared" si="64"/>
        <v>1321873.9252237165</v>
      </c>
      <c r="DB50" s="71">
        <f t="shared" si="64"/>
        <v>1266830.9816950001</v>
      </c>
    </row>
    <row r="51" spans="1:106" x14ac:dyDescent="0.2">
      <c r="A51" s="6" t="s">
        <v>175</v>
      </c>
      <c r="B51" s="6"/>
      <c r="C51" s="37"/>
      <c r="D51" s="37"/>
      <c r="E51" s="37"/>
      <c r="F51" s="2">
        <v>4</v>
      </c>
      <c r="G51">
        <v>0</v>
      </c>
      <c r="H51" s="6">
        <v>25</v>
      </c>
      <c r="I51" s="2" t="s">
        <v>201</v>
      </c>
      <c r="J51" s="57"/>
      <c r="K51" s="79"/>
      <c r="L51" s="59"/>
      <c r="M51" s="79"/>
      <c r="N51" s="61">
        <f t="shared" si="34"/>
        <v>0</v>
      </c>
      <c r="O51" s="61">
        <f t="shared" si="35"/>
        <v>0</v>
      </c>
      <c r="P51" s="61">
        <f t="shared" si="36"/>
        <v>0</v>
      </c>
      <c r="Q51" s="61">
        <f t="shared" si="37"/>
        <v>0</v>
      </c>
      <c r="R51" s="62" t="e">
        <f t="shared" si="38"/>
        <v>#DIV/0!</v>
      </c>
      <c r="S51" s="62" t="e">
        <f t="shared" si="7"/>
        <v>#DIV/0!</v>
      </c>
      <c r="T51" s="61" t="e">
        <f t="shared" si="8"/>
        <v>#DIV/0!</v>
      </c>
      <c r="U51" s="61" t="e">
        <f t="shared" si="39"/>
        <v>#DIV/0!</v>
      </c>
      <c r="V51" s="79"/>
      <c r="W51" s="61">
        <f t="shared" si="40"/>
        <v>0</v>
      </c>
      <c r="X51" s="24">
        <f t="shared" si="41"/>
        <v>0</v>
      </c>
      <c r="Y51" s="80">
        <f>IF(AND(I51=Overview!$D$14,'ECS Formula'!$D$38&lt;&gt;""),'ECS Formula'!$D$38,INDEX('FY 26'!Y:Y,MATCH('FY 26 - Changed'!I51,'FY 26'!I:I,0),0))</f>
        <v>4499.33</v>
      </c>
      <c r="Z51" s="58"/>
      <c r="AA51" s="60"/>
      <c r="AB51" s="81">
        <f>IF(AND('FY 26 - Changed'!I51=Overview!$D$14, 'ECS Formula'!$K$20&lt;&gt;""),'ECS Formula'!$K$20,INDEX('FY 26'!AB:AB,MATCH('FY 26 - Changed'!I51,'FY 26'!I:I,0),0))</f>
        <v>194251.96</v>
      </c>
      <c r="AC51" s="10">
        <f t="shared" si="9"/>
        <v>0.75728200000000001</v>
      </c>
      <c r="AD51" s="79">
        <f>IF(AND('FY 26 - Changed'!I51=Overview!$D$14, 'ECS Formula'!$K$21&lt;&gt;""),'ECS Formula'!$K$21,INDEX('FY 26'!AD:AD,MATCH('FY 26 - Changed'!I51,'FY 26'!I:I,0),0))</f>
        <v>147969</v>
      </c>
      <c r="AE51" s="10">
        <f t="shared" si="10"/>
        <v>1.0727450000000001</v>
      </c>
      <c r="AF51" s="10">
        <f t="shared" si="59"/>
        <v>0.14807899999999999</v>
      </c>
      <c r="AG51" s="63">
        <f t="shared" si="11"/>
        <v>0.14807899999999999</v>
      </c>
      <c r="AH51" s="64">
        <f t="shared" si="12"/>
        <v>0</v>
      </c>
      <c r="AI51" s="65">
        <f t="shared" si="42"/>
        <v>0.14807899999999999</v>
      </c>
      <c r="AJ51" s="60">
        <v>0</v>
      </c>
      <c r="AK51">
        <v>0</v>
      </c>
      <c r="AL51" s="23">
        <f t="shared" si="43"/>
        <v>0</v>
      </c>
      <c r="AM51" s="60">
        <v>0</v>
      </c>
      <c r="AN51">
        <v>0</v>
      </c>
      <c r="AO51" s="23">
        <f t="shared" si="44"/>
        <v>0</v>
      </c>
      <c r="AP51" s="23">
        <f t="shared" si="13"/>
        <v>7678604</v>
      </c>
      <c r="AQ51" s="23">
        <f t="shared" si="45"/>
        <v>7678604</v>
      </c>
      <c r="AR51" s="66">
        <v>9436665</v>
      </c>
      <c r="AS51" s="66">
        <f t="shared" si="60"/>
        <v>7678604</v>
      </c>
      <c r="AT51" s="60">
        <v>9439993</v>
      </c>
      <c r="AU51" s="23">
        <f t="shared" si="61"/>
        <v>1761389</v>
      </c>
      <c r="AV51" s="67" t="str">
        <f t="shared" si="62"/>
        <v>No</v>
      </c>
      <c r="AW51" s="66">
        <f t="shared" si="46"/>
        <v>0</v>
      </c>
      <c r="AX51" s="68">
        <f t="shared" si="47"/>
        <v>9439993</v>
      </c>
      <c r="AY51" s="69">
        <f t="shared" si="14"/>
        <v>9439993</v>
      </c>
      <c r="AZ51" s="70">
        <f t="shared" si="48"/>
        <v>0</v>
      </c>
      <c r="BA51" s="23"/>
      <c r="BC51" s="13">
        <f>($AI51*$AP$21*IF(AND($I51=Overview!$D$14,'ECS Formula'!F$38&lt;&gt;""),'ECS Formula'!F$38,INDEX('FY 26'!$Y:$Y,MATCH('FY 26 - Changed'!$I51,'FY 26'!$I:$I,0),0)))+$AL51+$AO51</f>
        <v>7678603.7084817495</v>
      </c>
      <c r="BD51" s="13">
        <f>($AI51*$AP$21*IF(AND($I51=Overview!$D$14,'ECS Formula'!G$38&lt;&gt;""),'ECS Formula'!G$38,INDEX('FY 26'!$Y:$Y,MATCH('FY 26 - Changed'!$I51,'FY 26'!$I:$I,0),0)))+$AL51+$AO51</f>
        <v>7678603.7084817495</v>
      </c>
      <c r="BE51" s="13">
        <f>($AI51*$AP$21*IF(AND($I51=Overview!$D$14,'ECS Formula'!H$38&lt;&gt;""),'ECS Formula'!H$38,INDEX('FY 26'!$Y:$Y,MATCH('FY 26 - Changed'!$I51,'FY 26'!$I:$I,0),0)))+$AL51+$AO51</f>
        <v>7678603.7084817495</v>
      </c>
      <c r="BF51" s="13">
        <f>($AI51*$AP$21*IF(AND($I51=Overview!$D$14,'ECS Formula'!I$38&lt;&gt;""),'ECS Formula'!I$38,INDEX('FY 26'!$Y:$Y,MATCH('FY 26 - Changed'!$I51,'FY 26'!$I:$I,0),0)))+$AL51+$AO51</f>
        <v>7678603.7084817495</v>
      </c>
      <c r="BG51" s="13">
        <f>($AI51*$AP$21*IF(AND($I51=Overview!$D$14,'ECS Formula'!J$38&lt;&gt;""),'ECS Formula'!J$38,INDEX('FY 26'!$Y:$Y,MATCH('FY 26 - Changed'!$I51,'FY 26'!$I:$I,0),0)))+$AL51+$AO51</f>
        <v>7678603.7084817495</v>
      </c>
      <c r="BH51" s="13">
        <f>($AI51*$AP$21*IF(AND($I51=Overview!$D$14,'ECS Formula'!K$38&lt;&gt;""),'ECS Formula'!K$38,INDEX('FY 26'!$Y:$Y,MATCH('FY 26 - Changed'!$I51,'FY 26'!$I:$I,0),0)))+$AL51+$AO51</f>
        <v>7678603.7084817495</v>
      </c>
      <c r="BI51" s="13">
        <f>($AI51*$AP$21*IF(AND($I51=Overview!$D$14,'ECS Formula'!L$38&lt;&gt;""),'ECS Formula'!L$38,INDEX('FY 26'!$Y:$Y,MATCH('FY 26 - Changed'!$I51,'FY 26'!$I:$I,0),0)))+$AL51+$AO51</f>
        <v>7678603.7084817495</v>
      </c>
      <c r="BJ51" s="13">
        <f>($AI51*$AP$21*IF(AND($I51=Overview!$D$14,'ECS Formula'!M$38&lt;&gt;""),'ECS Formula'!M$38,INDEX('FY 26'!$Y:$Y,MATCH('FY 26 - Changed'!$I51,'FY 26'!$I:$I,0),0)))+$AL51+$AO51</f>
        <v>7678603.7084817495</v>
      </c>
      <c r="BO51" s="71">
        <f t="shared" si="49"/>
        <v>1761389</v>
      </c>
      <c r="BP51" s="71">
        <f t="shared" si="15"/>
        <v>-1761389.2915182505</v>
      </c>
      <c r="BQ51" s="71">
        <f t="shared" si="16"/>
        <v>-1761389.2915182505</v>
      </c>
      <c r="BR51" s="71">
        <f t="shared" si="17"/>
        <v>-1509686.7617602926</v>
      </c>
      <c r="BS51" s="71">
        <f t="shared" si="18"/>
        <v>-1258021.9785748515</v>
      </c>
      <c r="BT51" s="71">
        <f t="shared" si="19"/>
        <v>-1006417.5828598812</v>
      </c>
      <c r="BU51" s="71">
        <f t="shared" si="20"/>
        <v>-754813.18714491092</v>
      </c>
      <c r="BV51" s="71">
        <f t="shared" si="21"/>
        <v>-503233.95186951198</v>
      </c>
      <c r="BW51" s="71">
        <f t="shared" si="22"/>
        <v>-251616.97593475599</v>
      </c>
      <c r="BX51" s="71"/>
      <c r="BZ51" s="71">
        <f t="shared" si="50"/>
        <v>0</v>
      </c>
      <c r="CA51" s="71">
        <f t="shared" si="51"/>
        <v>0</v>
      </c>
      <c r="CB51" s="71">
        <f t="shared" si="23"/>
        <v>-251702.52975795799</v>
      </c>
      <c r="CC51" s="71">
        <f t="shared" si="24"/>
        <v>-251664.78318544076</v>
      </c>
      <c r="CD51" s="71">
        <f t="shared" si="25"/>
        <v>-251604.39571497031</v>
      </c>
      <c r="CE51" s="71">
        <f t="shared" si="26"/>
        <v>-251604.39571497031</v>
      </c>
      <c r="CF51" s="71">
        <f t="shared" si="27"/>
        <v>-251579.23527539879</v>
      </c>
      <c r="CG51" s="71">
        <f t="shared" si="28"/>
        <v>-251616.97593475599</v>
      </c>
      <c r="CH51" s="71">
        <f t="shared" si="29"/>
        <v>-251616.97593475599</v>
      </c>
      <c r="CJ51" s="71">
        <f t="shared" si="30"/>
        <v>9439993</v>
      </c>
      <c r="CK51" s="71">
        <f t="shared" si="52"/>
        <v>9439993</v>
      </c>
      <c r="CL51" s="71">
        <f t="shared" si="53"/>
        <v>9188290.4702420421</v>
      </c>
      <c r="CM51" s="71">
        <f t="shared" si="54"/>
        <v>8936625.687056601</v>
      </c>
      <c r="CN51" s="71">
        <f t="shared" si="55"/>
        <v>8685021.2913416307</v>
      </c>
      <c r="CO51" s="71">
        <f t="shared" si="56"/>
        <v>8433416.8956266604</v>
      </c>
      <c r="CP51" s="71">
        <f t="shared" si="63"/>
        <v>8181837.6603512615</v>
      </c>
      <c r="CQ51" s="71">
        <f t="shared" si="63"/>
        <v>7930220.6844165055</v>
      </c>
      <c r="CR51" s="71">
        <f t="shared" si="63"/>
        <v>7678603.7084817495</v>
      </c>
      <c r="CS51" s="71"/>
      <c r="CT51" s="71">
        <f t="shared" si="32"/>
        <v>9439993</v>
      </c>
      <c r="CU51" s="71">
        <f t="shared" si="64"/>
        <v>9439993</v>
      </c>
      <c r="CV51" s="71">
        <f t="shared" si="64"/>
        <v>9188290.4702420421</v>
      </c>
      <c r="CW51" s="71">
        <f t="shared" si="64"/>
        <v>8936625.687056601</v>
      </c>
      <c r="CX51" s="71">
        <f t="shared" si="64"/>
        <v>8685021.2913416307</v>
      </c>
      <c r="CY51" s="71">
        <f t="shared" si="64"/>
        <v>8433416.8956266604</v>
      </c>
      <c r="CZ51" s="71">
        <f t="shared" si="64"/>
        <v>8181837.6603512615</v>
      </c>
      <c r="DA51" s="71">
        <f t="shared" si="64"/>
        <v>7930220.6844165055</v>
      </c>
      <c r="DB51" s="71">
        <f t="shared" si="64"/>
        <v>7678603.7084817495</v>
      </c>
    </row>
    <row r="52" spans="1:106" x14ac:dyDescent="0.2">
      <c r="A52" s="6" t="s">
        <v>173</v>
      </c>
      <c r="B52" s="6"/>
      <c r="C52" s="37"/>
      <c r="D52" s="37"/>
      <c r="E52" s="37"/>
      <c r="F52" s="2">
        <v>4</v>
      </c>
      <c r="G52">
        <v>0</v>
      </c>
      <c r="H52" s="6">
        <v>26</v>
      </c>
      <c r="I52" s="2" t="s">
        <v>202</v>
      </c>
      <c r="J52" s="57"/>
      <c r="K52" s="79"/>
      <c r="L52" s="59"/>
      <c r="M52" s="79"/>
      <c r="N52" s="61">
        <f t="shared" si="34"/>
        <v>0</v>
      </c>
      <c r="O52" s="61">
        <f t="shared" si="35"/>
        <v>0</v>
      </c>
      <c r="P52" s="61">
        <f t="shared" si="36"/>
        <v>0</v>
      </c>
      <c r="Q52" s="61">
        <f t="shared" si="37"/>
        <v>0</v>
      </c>
      <c r="R52" s="62" t="e">
        <f t="shared" si="38"/>
        <v>#DIV/0!</v>
      </c>
      <c r="S52" s="62" t="e">
        <f t="shared" si="7"/>
        <v>#DIV/0!</v>
      </c>
      <c r="T52" s="61" t="e">
        <f t="shared" si="8"/>
        <v>#DIV/0!</v>
      </c>
      <c r="U52" s="61" t="e">
        <f t="shared" si="39"/>
        <v>#DIV/0!</v>
      </c>
      <c r="V52" s="79"/>
      <c r="W52" s="61">
        <f t="shared" si="40"/>
        <v>0</v>
      </c>
      <c r="X52" s="24">
        <f t="shared" si="41"/>
        <v>0</v>
      </c>
      <c r="Y52" s="80">
        <f>IF(AND(I52=Overview!$D$14,'ECS Formula'!$D$38&lt;&gt;""),'ECS Formula'!$D$38,INDEX('FY 26'!Y:Y,MATCH('FY 26 - Changed'!I52,'FY 26'!I:I,0),0))</f>
        <v>420.43</v>
      </c>
      <c r="Z52" s="58"/>
      <c r="AA52" s="60"/>
      <c r="AB52" s="81">
        <f>IF(AND('FY 26 - Changed'!I52=Overview!$D$14, 'ECS Formula'!$K$20&lt;&gt;""),'ECS Formula'!$K$20,INDEX('FY 26'!AB:AB,MATCH('FY 26 - Changed'!I52,'FY 26'!I:I,0),0))</f>
        <v>226945.98</v>
      </c>
      <c r="AC52" s="10">
        <f t="shared" si="9"/>
        <v>0.88473800000000002</v>
      </c>
      <c r="AD52" s="79">
        <f>IF(AND('FY 26 - Changed'!I52=Overview!$D$14, 'ECS Formula'!$K$21&lt;&gt;""),'ECS Formula'!$K$21,INDEX('FY 26'!AD:AD,MATCH('FY 26 - Changed'!I52,'FY 26'!I:I,0),0))</f>
        <v>90929</v>
      </c>
      <c r="AE52" s="10">
        <f t="shared" si="10"/>
        <v>0.65921700000000005</v>
      </c>
      <c r="AF52" s="10">
        <f t="shared" si="59"/>
        <v>0.182918</v>
      </c>
      <c r="AG52" s="63">
        <f t="shared" si="11"/>
        <v>0.182918</v>
      </c>
      <c r="AH52" s="64">
        <f t="shared" si="12"/>
        <v>0</v>
      </c>
      <c r="AI52" s="65">
        <f t="shared" si="42"/>
        <v>0.182918</v>
      </c>
      <c r="AJ52" s="60">
        <v>176</v>
      </c>
      <c r="AK52">
        <v>6</v>
      </c>
      <c r="AL52" s="23">
        <f t="shared" si="43"/>
        <v>105600</v>
      </c>
      <c r="AM52" s="60">
        <v>0</v>
      </c>
      <c r="AN52">
        <v>0</v>
      </c>
      <c r="AO52" s="23">
        <f t="shared" si="44"/>
        <v>0</v>
      </c>
      <c r="AP52" s="23">
        <f t="shared" si="13"/>
        <v>886321</v>
      </c>
      <c r="AQ52" s="23">
        <f t="shared" si="45"/>
        <v>991921</v>
      </c>
      <c r="AR52" s="66">
        <v>659216</v>
      </c>
      <c r="AS52" s="66">
        <f t="shared" si="60"/>
        <v>991921</v>
      </c>
      <c r="AT52" s="60">
        <v>947013</v>
      </c>
      <c r="AU52" s="23">
        <f t="shared" si="61"/>
        <v>44908</v>
      </c>
      <c r="AV52" s="67" t="str">
        <f t="shared" si="62"/>
        <v>Yes</v>
      </c>
      <c r="AW52" s="66">
        <f t="shared" si="46"/>
        <v>44908</v>
      </c>
      <c r="AX52" s="68">
        <f t="shared" si="47"/>
        <v>991921</v>
      </c>
      <c r="AY52" s="69">
        <f t="shared" si="14"/>
        <v>991921</v>
      </c>
      <c r="AZ52" s="70">
        <f t="shared" si="48"/>
        <v>44908</v>
      </c>
      <c r="BA52" s="23"/>
      <c r="BC52" s="13">
        <f>($AI52*$AP$21*IF(AND($I52=Overview!$D$14,'ECS Formula'!F$38&lt;&gt;""),'ECS Formula'!F$38,INDEX('FY 26'!$Y:$Y,MATCH('FY 26 - Changed'!$I52,'FY 26'!$I:$I,0),0)))+$AL52+$AO52</f>
        <v>991921.07487849996</v>
      </c>
      <c r="BD52" s="13">
        <f>($AI52*$AP$21*IF(AND($I52=Overview!$D$14,'ECS Formula'!G$38&lt;&gt;""),'ECS Formula'!G$38,INDEX('FY 26'!$Y:$Y,MATCH('FY 26 - Changed'!$I52,'FY 26'!$I:$I,0),0)))+$AL52+$AO52</f>
        <v>991921.07487849996</v>
      </c>
      <c r="BE52" s="13">
        <f>($AI52*$AP$21*IF(AND($I52=Overview!$D$14,'ECS Formula'!H$38&lt;&gt;""),'ECS Formula'!H$38,INDEX('FY 26'!$Y:$Y,MATCH('FY 26 - Changed'!$I52,'FY 26'!$I:$I,0),0)))+$AL52+$AO52</f>
        <v>991921.07487849996</v>
      </c>
      <c r="BF52" s="13">
        <f>($AI52*$AP$21*IF(AND($I52=Overview!$D$14,'ECS Formula'!I$38&lt;&gt;""),'ECS Formula'!I$38,INDEX('FY 26'!$Y:$Y,MATCH('FY 26 - Changed'!$I52,'FY 26'!$I:$I,0),0)))+$AL52+$AO52</f>
        <v>991921.07487849996</v>
      </c>
      <c r="BG52" s="13">
        <f>($AI52*$AP$21*IF(AND($I52=Overview!$D$14,'ECS Formula'!J$38&lt;&gt;""),'ECS Formula'!J$38,INDEX('FY 26'!$Y:$Y,MATCH('FY 26 - Changed'!$I52,'FY 26'!$I:$I,0),0)))+$AL52+$AO52</f>
        <v>991921.07487849996</v>
      </c>
      <c r="BH52" s="13">
        <f>($AI52*$AP$21*IF(AND($I52=Overview!$D$14,'ECS Formula'!K$38&lt;&gt;""),'ECS Formula'!K$38,INDEX('FY 26'!$Y:$Y,MATCH('FY 26 - Changed'!$I52,'FY 26'!$I:$I,0),0)))+$AL52+$AO52</f>
        <v>991921.07487849996</v>
      </c>
      <c r="BI52" s="13">
        <f>($AI52*$AP$21*IF(AND($I52=Overview!$D$14,'ECS Formula'!L$38&lt;&gt;""),'ECS Formula'!L$38,INDEX('FY 26'!$Y:$Y,MATCH('FY 26 - Changed'!$I52,'FY 26'!$I:$I,0),0)))+$AL52+$AO52</f>
        <v>991921.07487849996</v>
      </c>
      <c r="BJ52" s="13">
        <f>($AI52*$AP$21*IF(AND($I52=Overview!$D$14,'ECS Formula'!M$38&lt;&gt;""),'ECS Formula'!M$38,INDEX('FY 26'!$Y:$Y,MATCH('FY 26 - Changed'!$I52,'FY 26'!$I:$I,0),0)))+$AL52+$AO52</f>
        <v>991921.07487849996</v>
      </c>
      <c r="BO52" s="71">
        <f t="shared" si="49"/>
        <v>44908</v>
      </c>
      <c r="BP52" s="71">
        <f t="shared" si="15"/>
        <v>7.4878499959595501E-2</v>
      </c>
      <c r="BQ52" s="71">
        <f t="shared" si="16"/>
        <v>0</v>
      </c>
      <c r="BR52" s="71">
        <f t="shared" si="17"/>
        <v>0</v>
      </c>
      <c r="BS52" s="71">
        <f t="shared" si="18"/>
        <v>0</v>
      </c>
      <c r="BT52" s="71">
        <f t="shared" si="19"/>
        <v>0</v>
      </c>
      <c r="BU52" s="71">
        <f t="shared" si="20"/>
        <v>0</v>
      </c>
      <c r="BV52" s="71">
        <f t="shared" si="21"/>
        <v>0</v>
      </c>
      <c r="BW52" s="71">
        <f t="shared" si="22"/>
        <v>0</v>
      </c>
      <c r="BX52" s="71"/>
      <c r="BZ52" s="71">
        <f t="shared" si="50"/>
        <v>44908</v>
      </c>
      <c r="CA52" s="71">
        <f t="shared" si="51"/>
        <v>7.4878499959595501E-2</v>
      </c>
      <c r="CB52" s="71">
        <f t="shared" si="23"/>
        <v>0</v>
      </c>
      <c r="CC52" s="71">
        <f t="shared" si="24"/>
        <v>0</v>
      </c>
      <c r="CD52" s="71">
        <f t="shared" si="25"/>
        <v>0</v>
      </c>
      <c r="CE52" s="71">
        <f t="shared" si="26"/>
        <v>0</v>
      </c>
      <c r="CF52" s="71">
        <f t="shared" si="27"/>
        <v>0</v>
      </c>
      <c r="CG52" s="71">
        <f t="shared" si="28"/>
        <v>0</v>
      </c>
      <c r="CH52" s="71">
        <f t="shared" si="29"/>
        <v>0</v>
      </c>
      <c r="CJ52" s="71">
        <f t="shared" si="30"/>
        <v>991921</v>
      </c>
      <c r="CK52" s="71">
        <f t="shared" si="52"/>
        <v>991921.07487849996</v>
      </c>
      <c r="CL52" s="71">
        <f t="shared" si="53"/>
        <v>991921.07487849996</v>
      </c>
      <c r="CM52" s="71">
        <f t="shared" si="54"/>
        <v>991921.07487849996</v>
      </c>
      <c r="CN52" s="71">
        <f t="shared" si="55"/>
        <v>991921.07487849996</v>
      </c>
      <c r="CO52" s="71">
        <f t="shared" si="56"/>
        <v>991921.07487849996</v>
      </c>
      <c r="CP52" s="71">
        <f t="shared" si="63"/>
        <v>991921.07487849996</v>
      </c>
      <c r="CQ52" s="71">
        <f t="shared" si="63"/>
        <v>991921.07487849996</v>
      </c>
      <c r="CR52" s="71">
        <f t="shared" si="63"/>
        <v>991921.07487849996</v>
      </c>
      <c r="CS52" s="71"/>
      <c r="CT52" s="71">
        <f t="shared" si="32"/>
        <v>991921</v>
      </c>
      <c r="CU52" s="71">
        <f t="shared" si="64"/>
        <v>991921.07487849996</v>
      </c>
      <c r="CV52" s="71">
        <f t="shared" si="64"/>
        <v>991921.07487849996</v>
      </c>
      <c r="CW52" s="71">
        <f t="shared" si="64"/>
        <v>991921.07487849996</v>
      </c>
      <c r="CX52" s="71">
        <f t="shared" si="64"/>
        <v>991921.07487849996</v>
      </c>
      <c r="CY52" s="71">
        <f t="shared" si="64"/>
        <v>991921.07487849996</v>
      </c>
      <c r="CZ52" s="71">
        <f t="shared" si="64"/>
        <v>991921.07487849996</v>
      </c>
      <c r="DA52" s="71">
        <f t="shared" si="64"/>
        <v>991921.07487849996</v>
      </c>
      <c r="DB52" s="71">
        <f t="shared" si="64"/>
        <v>991921.07487849996</v>
      </c>
    </row>
    <row r="53" spans="1:106" x14ac:dyDescent="0.2">
      <c r="A53" s="6" t="s">
        <v>179</v>
      </c>
      <c r="B53" s="6"/>
      <c r="C53" s="37"/>
      <c r="D53" s="37"/>
      <c r="E53" s="37"/>
      <c r="F53" s="2">
        <v>5</v>
      </c>
      <c r="G53">
        <v>0</v>
      </c>
      <c r="H53" s="6">
        <v>27</v>
      </c>
      <c r="I53" s="2" t="s">
        <v>203</v>
      </c>
      <c r="J53" s="57"/>
      <c r="K53" s="79"/>
      <c r="L53" s="59"/>
      <c r="M53" s="79"/>
      <c r="N53" s="61">
        <f t="shared" si="34"/>
        <v>0</v>
      </c>
      <c r="O53" s="61">
        <f t="shared" si="35"/>
        <v>0</v>
      </c>
      <c r="P53" s="61">
        <f t="shared" si="36"/>
        <v>0</v>
      </c>
      <c r="Q53" s="61">
        <f t="shared" si="37"/>
        <v>0</v>
      </c>
      <c r="R53" s="62" t="e">
        <f t="shared" si="38"/>
        <v>#DIV/0!</v>
      </c>
      <c r="S53" s="62" t="e">
        <f t="shared" si="7"/>
        <v>#DIV/0!</v>
      </c>
      <c r="T53" s="61" t="e">
        <f t="shared" si="8"/>
        <v>#DIV/0!</v>
      </c>
      <c r="U53" s="61" t="e">
        <f t="shared" si="39"/>
        <v>#DIV/0!</v>
      </c>
      <c r="V53" s="79"/>
      <c r="W53" s="61">
        <f t="shared" si="40"/>
        <v>0</v>
      </c>
      <c r="X53" s="24">
        <f t="shared" si="41"/>
        <v>0</v>
      </c>
      <c r="Y53" s="80">
        <f>IF(AND(I53=Overview!$D$14,'ECS Formula'!$D$38&lt;&gt;""),'ECS Formula'!$D$38,INDEX('FY 26'!Y:Y,MATCH('FY 26 - Changed'!I53,'FY 26'!I:I,0),0))</f>
        <v>1637.9199999999998</v>
      </c>
      <c r="Z53" s="58"/>
      <c r="AA53" s="60"/>
      <c r="AB53" s="81">
        <f>IF(AND('FY 26 - Changed'!I53=Overview!$D$14, 'ECS Formula'!$K$20&lt;&gt;""),'ECS Formula'!$K$20,INDEX('FY 26'!AB:AB,MATCH('FY 26 - Changed'!I53,'FY 26'!I:I,0),0))</f>
        <v>228813.16</v>
      </c>
      <c r="AC53" s="10">
        <f t="shared" si="9"/>
        <v>0.89201699999999995</v>
      </c>
      <c r="AD53" s="79">
        <f>IF(AND('FY 26 - Changed'!I53=Overview!$D$14, 'ECS Formula'!$K$21&lt;&gt;""),'ECS Formula'!$K$21,INDEX('FY 26'!AD:AD,MATCH('FY 26 - Changed'!I53,'FY 26'!I:I,0),0))</f>
        <v>110556</v>
      </c>
      <c r="AE53" s="10">
        <f t="shared" si="10"/>
        <v>0.80150900000000003</v>
      </c>
      <c r="AF53" s="10">
        <f t="shared" si="59"/>
        <v>0.13513500000000001</v>
      </c>
      <c r="AG53" s="63">
        <f t="shared" si="11"/>
        <v>0.13513500000000001</v>
      </c>
      <c r="AH53" s="64">
        <f t="shared" si="12"/>
        <v>0</v>
      </c>
      <c r="AI53" s="65">
        <f t="shared" si="42"/>
        <v>0.13513500000000001</v>
      </c>
      <c r="AJ53" s="60">
        <v>0</v>
      </c>
      <c r="AK53">
        <v>0</v>
      </c>
      <c r="AL53" s="23">
        <f t="shared" si="43"/>
        <v>0</v>
      </c>
      <c r="AM53" s="60">
        <v>0</v>
      </c>
      <c r="AN53">
        <v>0</v>
      </c>
      <c r="AO53" s="23">
        <f t="shared" si="44"/>
        <v>0</v>
      </c>
      <c r="AP53" s="23">
        <f t="shared" si="13"/>
        <v>2550947</v>
      </c>
      <c r="AQ53" s="23">
        <f t="shared" si="45"/>
        <v>2550947</v>
      </c>
      <c r="AR53" s="66">
        <v>6326998</v>
      </c>
      <c r="AS53" s="66">
        <f t="shared" si="60"/>
        <v>2550947</v>
      </c>
      <c r="AT53" s="60">
        <v>5192084</v>
      </c>
      <c r="AU53" s="23">
        <f t="shared" si="61"/>
        <v>2641137</v>
      </c>
      <c r="AV53" s="67" t="str">
        <f t="shared" si="62"/>
        <v>No</v>
      </c>
      <c r="AW53" s="66">
        <f t="shared" si="46"/>
        <v>0</v>
      </c>
      <c r="AX53" s="68">
        <f t="shared" si="47"/>
        <v>5192084</v>
      </c>
      <c r="AY53" s="69">
        <f t="shared" si="14"/>
        <v>5192084</v>
      </c>
      <c r="AZ53" s="70">
        <f t="shared" si="48"/>
        <v>0</v>
      </c>
      <c r="BA53" s="23"/>
      <c r="BC53" s="13">
        <f>($AI53*$AP$21*IF(AND($I53=Overview!$D$14,'ECS Formula'!F$38&lt;&gt;""),'ECS Formula'!F$38,INDEX('FY 26'!$Y:$Y,MATCH('FY 26 - Changed'!$I53,'FY 26'!$I:$I,0),0)))+$AL53+$AO53</f>
        <v>2550947.1787799997</v>
      </c>
      <c r="BD53" s="13">
        <f>($AI53*$AP$21*IF(AND($I53=Overview!$D$14,'ECS Formula'!G$38&lt;&gt;""),'ECS Formula'!G$38,INDEX('FY 26'!$Y:$Y,MATCH('FY 26 - Changed'!$I53,'FY 26'!$I:$I,0),0)))+$AL53+$AO53</f>
        <v>2550947.1787799997</v>
      </c>
      <c r="BE53" s="13">
        <f>($AI53*$AP$21*IF(AND($I53=Overview!$D$14,'ECS Formula'!H$38&lt;&gt;""),'ECS Formula'!H$38,INDEX('FY 26'!$Y:$Y,MATCH('FY 26 - Changed'!$I53,'FY 26'!$I:$I,0),0)))+$AL53+$AO53</f>
        <v>2550947.1787799997</v>
      </c>
      <c r="BF53" s="13">
        <f>($AI53*$AP$21*IF(AND($I53=Overview!$D$14,'ECS Formula'!I$38&lt;&gt;""),'ECS Formula'!I$38,INDEX('FY 26'!$Y:$Y,MATCH('FY 26 - Changed'!$I53,'FY 26'!$I:$I,0),0)))+$AL53+$AO53</f>
        <v>2550947.1787799997</v>
      </c>
      <c r="BG53" s="13">
        <f>($AI53*$AP$21*IF(AND($I53=Overview!$D$14,'ECS Formula'!J$38&lt;&gt;""),'ECS Formula'!J$38,INDEX('FY 26'!$Y:$Y,MATCH('FY 26 - Changed'!$I53,'FY 26'!$I:$I,0),0)))+$AL53+$AO53</f>
        <v>2550947.1787799997</v>
      </c>
      <c r="BH53" s="13">
        <f>($AI53*$AP$21*IF(AND($I53=Overview!$D$14,'ECS Formula'!K$38&lt;&gt;""),'ECS Formula'!K$38,INDEX('FY 26'!$Y:$Y,MATCH('FY 26 - Changed'!$I53,'FY 26'!$I:$I,0),0)))+$AL53+$AO53</f>
        <v>2550947.1787799997</v>
      </c>
      <c r="BI53" s="13">
        <f>($AI53*$AP$21*IF(AND($I53=Overview!$D$14,'ECS Formula'!L$38&lt;&gt;""),'ECS Formula'!L$38,INDEX('FY 26'!$Y:$Y,MATCH('FY 26 - Changed'!$I53,'FY 26'!$I:$I,0),0)))+$AL53+$AO53</f>
        <v>2550947.1787799997</v>
      </c>
      <c r="BJ53" s="13">
        <f>($AI53*$AP$21*IF(AND($I53=Overview!$D$14,'ECS Formula'!M$38&lt;&gt;""),'ECS Formula'!M$38,INDEX('FY 26'!$Y:$Y,MATCH('FY 26 - Changed'!$I53,'FY 26'!$I:$I,0),0)))+$AL53+$AO53</f>
        <v>2550947.1787799997</v>
      </c>
      <c r="BO53" s="71">
        <f t="shared" si="49"/>
        <v>2641137</v>
      </c>
      <c r="BP53" s="71">
        <f t="shared" si="15"/>
        <v>-2641136.8212200003</v>
      </c>
      <c r="BQ53" s="71">
        <f t="shared" si="16"/>
        <v>-2641136.8212200003</v>
      </c>
      <c r="BR53" s="71">
        <f t="shared" si="17"/>
        <v>-2263718.3694676626</v>
      </c>
      <c r="BS53" s="71">
        <f t="shared" si="18"/>
        <v>-1886356.5172774037</v>
      </c>
      <c r="BT53" s="71">
        <f t="shared" si="19"/>
        <v>-1509085.2138219229</v>
      </c>
      <c r="BU53" s="71">
        <f t="shared" si="20"/>
        <v>-1131813.9103664421</v>
      </c>
      <c r="BV53" s="71">
        <f t="shared" si="21"/>
        <v>-754580.33404130675</v>
      </c>
      <c r="BW53" s="71">
        <f t="shared" si="22"/>
        <v>-377290.16702065337</v>
      </c>
      <c r="BX53" s="71"/>
      <c r="BZ53" s="71">
        <f t="shared" si="50"/>
        <v>0</v>
      </c>
      <c r="CA53" s="71">
        <f t="shared" si="51"/>
        <v>0</v>
      </c>
      <c r="CB53" s="71">
        <f t="shared" si="23"/>
        <v>-377418.45175233803</v>
      </c>
      <c r="CC53" s="71">
        <f t="shared" si="24"/>
        <v>-377361.85219025932</v>
      </c>
      <c r="CD53" s="71">
        <f t="shared" si="25"/>
        <v>-377271.30345548078</v>
      </c>
      <c r="CE53" s="71">
        <f t="shared" si="26"/>
        <v>-377271.30345548072</v>
      </c>
      <c r="CF53" s="71">
        <f t="shared" si="27"/>
        <v>-377233.57632513513</v>
      </c>
      <c r="CG53" s="71">
        <f t="shared" si="28"/>
        <v>-377290.16702065337</v>
      </c>
      <c r="CH53" s="71">
        <f t="shared" si="29"/>
        <v>-377290.16702065337</v>
      </c>
      <c r="CJ53" s="71">
        <f t="shared" si="30"/>
        <v>5192084</v>
      </c>
      <c r="CK53" s="71">
        <f t="shared" si="52"/>
        <v>5192084</v>
      </c>
      <c r="CL53" s="71">
        <f t="shared" si="53"/>
        <v>4814665.5482476624</v>
      </c>
      <c r="CM53" s="71">
        <f t="shared" si="54"/>
        <v>4437303.6960574035</v>
      </c>
      <c r="CN53" s="71">
        <f t="shared" si="55"/>
        <v>4060032.3926019226</v>
      </c>
      <c r="CO53" s="71">
        <f t="shared" si="56"/>
        <v>3682761.0891464418</v>
      </c>
      <c r="CP53" s="71">
        <f t="shared" si="63"/>
        <v>3305527.5128213065</v>
      </c>
      <c r="CQ53" s="71">
        <f t="shared" si="63"/>
        <v>2928237.3458006531</v>
      </c>
      <c r="CR53" s="71">
        <f t="shared" si="63"/>
        <v>2550947.1787799997</v>
      </c>
      <c r="CS53" s="71"/>
      <c r="CT53" s="71">
        <f t="shared" si="32"/>
        <v>5192084</v>
      </c>
      <c r="CU53" s="71">
        <f t="shared" si="64"/>
        <v>5192084</v>
      </c>
      <c r="CV53" s="71">
        <f t="shared" si="64"/>
        <v>4814665.5482476624</v>
      </c>
      <c r="CW53" s="71">
        <f t="shared" si="64"/>
        <v>4437303.6960574035</v>
      </c>
      <c r="CX53" s="71">
        <f t="shared" si="64"/>
        <v>4060032.3926019226</v>
      </c>
      <c r="CY53" s="71">
        <f t="shared" si="64"/>
        <v>3682761.0891464418</v>
      </c>
      <c r="CZ53" s="71">
        <f t="shared" si="64"/>
        <v>3305527.5128213065</v>
      </c>
      <c r="DA53" s="71">
        <f t="shared" si="64"/>
        <v>2928237.3458006531</v>
      </c>
      <c r="DB53" s="71">
        <f t="shared" si="64"/>
        <v>2550947.1787799997</v>
      </c>
    </row>
    <row r="54" spans="1:106" x14ac:dyDescent="0.2">
      <c r="A54" s="6" t="s">
        <v>179</v>
      </c>
      <c r="B54" s="6"/>
      <c r="C54" s="37"/>
      <c r="D54" s="37"/>
      <c r="E54" s="37"/>
      <c r="F54" s="2">
        <v>6</v>
      </c>
      <c r="G54">
        <v>0</v>
      </c>
      <c r="H54" s="6">
        <v>28</v>
      </c>
      <c r="I54" s="2" t="s">
        <v>204</v>
      </c>
      <c r="J54" s="57"/>
      <c r="K54" s="79"/>
      <c r="L54" s="59"/>
      <c r="M54" s="79"/>
      <c r="N54" s="61">
        <f t="shared" si="34"/>
        <v>0</v>
      </c>
      <c r="O54" s="61">
        <f t="shared" si="35"/>
        <v>0</v>
      </c>
      <c r="P54" s="61">
        <f t="shared" si="36"/>
        <v>0</v>
      </c>
      <c r="Q54" s="61">
        <f t="shared" si="37"/>
        <v>0</v>
      </c>
      <c r="R54" s="62" t="e">
        <f t="shared" si="38"/>
        <v>#DIV/0!</v>
      </c>
      <c r="S54" s="62" t="e">
        <f t="shared" si="7"/>
        <v>#DIV/0!</v>
      </c>
      <c r="T54" s="61" t="e">
        <f t="shared" si="8"/>
        <v>#DIV/0!</v>
      </c>
      <c r="U54" s="61" t="e">
        <f t="shared" si="39"/>
        <v>#DIV/0!</v>
      </c>
      <c r="V54" s="79"/>
      <c r="W54" s="61">
        <f t="shared" si="40"/>
        <v>0</v>
      </c>
      <c r="X54" s="24">
        <f t="shared" si="41"/>
        <v>0</v>
      </c>
      <c r="Y54" s="80">
        <f>IF(AND(I54=Overview!$D$14,'ECS Formula'!$D$38&lt;&gt;""),'ECS Formula'!$D$38,INDEX('FY 26'!Y:Y,MATCH('FY 26 - Changed'!I54,'FY 26'!I:I,0),0))</f>
        <v>2224.66</v>
      </c>
      <c r="Z54" s="58"/>
      <c r="AA54" s="60"/>
      <c r="AB54" s="81">
        <f>IF(AND('FY 26 - Changed'!I54=Overview!$D$14, 'ECS Formula'!$K$20&lt;&gt;""),'ECS Formula'!$K$20,INDEX('FY 26'!AB:AB,MATCH('FY 26 - Changed'!I54,'FY 26'!I:I,0),0))</f>
        <v>154910.9</v>
      </c>
      <c r="AC54" s="10">
        <f t="shared" si="9"/>
        <v>0.60391300000000003</v>
      </c>
      <c r="AD54" s="79">
        <f>IF(AND('FY 26 - Changed'!I54=Overview!$D$14, 'ECS Formula'!$K$21&lt;&gt;""),'ECS Formula'!$K$21,INDEX('FY 26'!AD:AD,MATCH('FY 26 - Changed'!I54,'FY 26'!I:I,0),0))</f>
        <v>114505</v>
      </c>
      <c r="AE54" s="10">
        <f t="shared" si="10"/>
        <v>0.83013800000000004</v>
      </c>
      <c r="AF54" s="10">
        <f t="shared" si="59"/>
        <v>0.32822000000000001</v>
      </c>
      <c r="AG54" s="63">
        <f t="shared" si="11"/>
        <v>0.32822000000000001</v>
      </c>
      <c r="AH54" s="64">
        <f t="shared" si="12"/>
        <v>0</v>
      </c>
      <c r="AI54" s="65">
        <f t="shared" si="42"/>
        <v>0.32822000000000001</v>
      </c>
      <c r="AJ54" s="60">
        <v>0</v>
      </c>
      <c r="AK54">
        <v>0</v>
      </c>
      <c r="AL54" s="23">
        <f t="shared" si="43"/>
        <v>0</v>
      </c>
      <c r="AM54" s="60">
        <v>0</v>
      </c>
      <c r="AN54">
        <v>0</v>
      </c>
      <c r="AO54" s="23">
        <f t="shared" si="44"/>
        <v>0</v>
      </c>
      <c r="AP54" s="23">
        <f t="shared" si="13"/>
        <v>8415300</v>
      </c>
      <c r="AQ54" s="23">
        <f t="shared" si="45"/>
        <v>8415300</v>
      </c>
      <c r="AR54" s="66">
        <v>13503310</v>
      </c>
      <c r="AS54" s="66">
        <f t="shared" si="60"/>
        <v>8415300</v>
      </c>
      <c r="AT54" s="60">
        <v>12040218</v>
      </c>
      <c r="AU54" s="23">
        <f t="shared" si="61"/>
        <v>3624918</v>
      </c>
      <c r="AV54" s="67" t="str">
        <f t="shared" si="62"/>
        <v>No</v>
      </c>
      <c r="AW54" s="66">
        <f t="shared" si="46"/>
        <v>0</v>
      </c>
      <c r="AX54" s="68">
        <f t="shared" si="47"/>
        <v>12040218</v>
      </c>
      <c r="AY54" s="69">
        <f t="shared" si="14"/>
        <v>12040218</v>
      </c>
      <c r="AZ54" s="70">
        <f t="shared" si="48"/>
        <v>0</v>
      </c>
      <c r="BA54" s="23"/>
      <c r="BC54" s="13">
        <f>($AI54*$AP$21*IF(AND($I54=Overview!$D$14,'ECS Formula'!F$38&lt;&gt;""),'ECS Formula'!F$38,INDEX('FY 26'!$Y:$Y,MATCH('FY 26 - Changed'!$I54,'FY 26'!$I:$I,0),0)))+$AL54+$AO54</f>
        <v>8415300.3574299999</v>
      </c>
      <c r="BD54" s="13">
        <f>($AI54*$AP$21*IF(AND($I54=Overview!$D$14,'ECS Formula'!G$38&lt;&gt;""),'ECS Formula'!G$38,INDEX('FY 26'!$Y:$Y,MATCH('FY 26 - Changed'!$I54,'FY 26'!$I:$I,0),0)))+$AL54+$AO54</f>
        <v>8415300.3574299999</v>
      </c>
      <c r="BE54" s="13">
        <f>($AI54*$AP$21*IF(AND($I54=Overview!$D$14,'ECS Formula'!H$38&lt;&gt;""),'ECS Formula'!H$38,INDEX('FY 26'!$Y:$Y,MATCH('FY 26 - Changed'!$I54,'FY 26'!$I:$I,0),0)))+$AL54+$AO54</f>
        <v>8415300.3574299999</v>
      </c>
      <c r="BF54" s="13">
        <f>($AI54*$AP$21*IF(AND($I54=Overview!$D$14,'ECS Formula'!I$38&lt;&gt;""),'ECS Formula'!I$38,INDEX('FY 26'!$Y:$Y,MATCH('FY 26 - Changed'!$I54,'FY 26'!$I:$I,0),0)))+$AL54+$AO54</f>
        <v>8415300.3574299999</v>
      </c>
      <c r="BG54" s="13">
        <f>($AI54*$AP$21*IF(AND($I54=Overview!$D$14,'ECS Formula'!J$38&lt;&gt;""),'ECS Formula'!J$38,INDEX('FY 26'!$Y:$Y,MATCH('FY 26 - Changed'!$I54,'FY 26'!$I:$I,0),0)))+$AL54+$AO54</f>
        <v>8415300.3574299999</v>
      </c>
      <c r="BH54" s="13">
        <f>($AI54*$AP$21*IF(AND($I54=Overview!$D$14,'ECS Formula'!K$38&lt;&gt;""),'ECS Formula'!K$38,INDEX('FY 26'!$Y:$Y,MATCH('FY 26 - Changed'!$I54,'FY 26'!$I:$I,0),0)))+$AL54+$AO54</f>
        <v>8415300.3574299999</v>
      </c>
      <c r="BI54" s="13">
        <f>($AI54*$AP$21*IF(AND($I54=Overview!$D$14,'ECS Formula'!L$38&lt;&gt;""),'ECS Formula'!L$38,INDEX('FY 26'!$Y:$Y,MATCH('FY 26 - Changed'!$I54,'FY 26'!$I:$I,0),0)))+$AL54+$AO54</f>
        <v>8415300.3574299999</v>
      </c>
      <c r="BJ54" s="13">
        <f>($AI54*$AP$21*IF(AND($I54=Overview!$D$14,'ECS Formula'!M$38&lt;&gt;""),'ECS Formula'!M$38,INDEX('FY 26'!$Y:$Y,MATCH('FY 26 - Changed'!$I54,'FY 26'!$I:$I,0),0)))+$AL54+$AO54</f>
        <v>8415300.3574299999</v>
      </c>
      <c r="BO54" s="71">
        <f t="shared" si="49"/>
        <v>3624918</v>
      </c>
      <c r="BP54" s="71">
        <f t="shared" si="15"/>
        <v>-3624917.6425700001</v>
      </c>
      <c r="BQ54" s="71">
        <f t="shared" si="16"/>
        <v>-3624917.6425700001</v>
      </c>
      <c r="BR54" s="71">
        <f t="shared" si="17"/>
        <v>-3106916.9114467464</v>
      </c>
      <c r="BS54" s="71">
        <f t="shared" si="18"/>
        <v>-2588993.862308573</v>
      </c>
      <c r="BT54" s="71">
        <f t="shared" si="19"/>
        <v>-2071195.0898468588</v>
      </c>
      <c r="BU54" s="71">
        <f t="shared" si="20"/>
        <v>-1553396.3173851445</v>
      </c>
      <c r="BV54" s="71">
        <f t="shared" si="21"/>
        <v>-1035649.3248006757</v>
      </c>
      <c r="BW54" s="71">
        <f t="shared" si="22"/>
        <v>-517824.6624003388</v>
      </c>
      <c r="BX54" s="71"/>
      <c r="BZ54" s="71">
        <f t="shared" si="50"/>
        <v>0</v>
      </c>
      <c r="CA54" s="71">
        <f t="shared" si="51"/>
        <v>0</v>
      </c>
      <c r="CB54" s="71">
        <f t="shared" si="23"/>
        <v>-518000.731123253</v>
      </c>
      <c r="CC54" s="71">
        <f t="shared" si="24"/>
        <v>-517923.04913817259</v>
      </c>
      <c r="CD54" s="71">
        <f t="shared" si="25"/>
        <v>-517798.77246171463</v>
      </c>
      <c r="CE54" s="71">
        <f t="shared" si="26"/>
        <v>-517798.77246171469</v>
      </c>
      <c r="CF54" s="71">
        <f t="shared" si="27"/>
        <v>-517746.99258446862</v>
      </c>
      <c r="CG54" s="71">
        <f t="shared" si="28"/>
        <v>-517824.66240033787</v>
      </c>
      <c r="CH54" s="71">
        <f t="shared" si="29"/>
        <v>-517824.6624003388</v>
      </c>
      <c r="CJ54" s="71">
        <f t="shared" si="30"/>
        <v>12040218</v>
      </c>
      <c r="CK54" s="71">
        <f t="shared" si="52"/>
        <v>12040218</v>
      </c>
      <c r="CL54" s="71">
        <f t="shared" si="53"/>
        <v>11522217.268876746</v>
      </c>
      <c r="CM54" s="71">
        <f t="shared" si="54"/>
        <v>11004294.219738573</v>
      </c>
      <c r="CN54" s="71">
        <f t="shared" si="55"/>
        <v>10486495.447276859</v>
      </c>
      <c r="CO54" s="71">
        <f t="shared" si="56"/>
        <v>9968696.6748151444</v>
      </c>
      <c r="CP54" s="71">
        <f t="shared" si="63"/>
        <v>9450949.6822306756</v>
      </c>
      <c r="CQ54" s="71">
        <f t="shared" si="63"/>
        <v>8933125.0198303387</v>
      </c>
      <c r="CR54" s="71">
        <f t="shared" si="63"/>
        <v>8415300.3574299999</v>
      </c>
      <c r="CS54" s="71"/>
      <c r="CT54" s="71">
        <f t="shared" si="32"/>
        <v>12040218</v>
      </c>
      <c r="CU54" s="71">
        <f t="shared" si="64"/>
        <v>12040218</v>
      </c>
      <c r="CV54" s="71">
        <f t="shared" si="64"/>
        <v>11522217.268876746</v>
      </c>
      <c r="CW54" s="71">
        <f t="shared" si="64"/>
        <v>11004294.219738573</v>
      </c>
      <c r="CX54" s="71">
        <f t="shared" si="64"/>
        <v>10486495.447276859</v>
      </c>
      <c r="CY54" s="71">
        <f t="shared" si="64"/>
        <v>9968696.6748151444</v>
      </c>
      <c r="CZ54" s="71">
        <f t="shared" si="64"/>
        <v>9450949.6822306756</v>
      </c>
      <c r="DA54" s="71">
        <f t="shared" si="64"/>
        <v>8933125.0198303387</v>
      </c>
      <c r="DB54" s="71">
        <f t="shared" si="64"/>
        <v>8415300.3574299999</v>
      </c>
    </row>
    <row r="55" spans="1:106" x14ac:dyDescent="0.2">
      <c r="A55" s="6" t="s">
        <v>173</v>
      </c>
      <c r="B55" s="6"/>
      <c r="C55" s="37"/>
      <c r="D55" s="37"/>
      <c r="E55" s="37"/>
      <c r="F55" s="2">
        <v>5</v>
      </c>
      <c r="G55">
        <v>0</v>
      </c>
      <c r="H55" s="6">
        <v>29</v>
      </c>
      <c r="I55" s="2" t="s">
        <v>205</v>
      </c>
      <c r="J55" s="57"/>
      <c r="K55" s="79"/>
      <c r="L55" s="74"/>
      <c r="M55" s="79"/>
      <c r="N55" s="61">
        <f t="shared" si="34"/>
        <v>0</v>
      </c>
      <c r="O55" s="61">
        <f t="shared" si="35"/>
        <v>0</v>
      </c>
      <c r="P55" s="61">
        <f t="shared" si="36"/>
        <v>0</v>
      </c>
      <c r="Q55" s="61">
        <f t="shared" si="37"/>
        <v>0</v>
      </c>
      <c r="R55" s="62" t="e">
        <f t="shared" si="38"/>
        <v>#DIV/0!</v>
      </c>
      <c r="S55" s="62" t="e">
        <f t="shared" si="7"/>
        <v>#DIV/0!</v>
      </c>
      <c r="T55" s="61" t="e">
        <f t="shared" si="8"/>
        <v>#DIV/0!</v>
      </c>
      <c r="U55" s="61" t="e">
        <f t="shared" si="39"/>
        <v>#DIV/0!</v>
      </c>
      <c r="V55" s="79"/>
      <c r="W55" s="61">
        <f t="shared" si="40"/>
        <v>0</v>
      </c>
      <c r="X55" s="24">
        <f t="shared" si="41"/>
        <v>0</v>
      </c>
      <c r="Y55" s="80">
        <f>IF(AND(I55=Overview!$D$14,'ECS Formula'!$D$38&lt;&gt;""),'ECS Formula'!$D$38,INDEX('FY 26'!Y:Y,MATCH('FY 26 - Changed'!I55,'FY 26'!I:I,0),0))</f>
        <v>157.28</v>
      </c>
      <c r="Z55" s="58"/>
      <c r="AA55" s="60"/>
      <c r="AB55" s="81">
        <f>IF(AND('FY 26 - Changed'!I55=Overview!$D$14, 'ECS Formula'!$K$20&lt;&gt;""),'ECS Formula'!$K$20,INDEX('FY 26'!AB:AB,MATCH('FY 26 - Changed'!I55,'FY 26'!I:I,0),0))</f>
        <v>254416.87</v>
      </c>
      <c r="AC55" s="10">
        <f t="shared" si="9"/>
        <v>0.99183200000000005</v>
      </c>
      <c r="AD55" s="79">
        <f>IF(AND('FY 26 - Changed'!I55=Overview!$D$14, 'ECS Formula'!$K$21&lt;&gt;""),'ECS Formula'!$K$21,INDEX('FY 26'!AD:AD,MATCH('FY 26 - Changed'!I55,'FY 26'!I:I,0),0))</f>
        <v>120625</v>
      </c>
      <c r="AE55" s="10">
        <f t="shared" si="10"/>
        <v>0.87450700000000003</v>
      </c>
      <c r="AF55" s="10">
        <f t="shared" si="59"/>
        <v>4.3366000000000002E-2</v>
      </c>
      <c r="AG55" s="63">
        <f t="shared" si="11"/>
        <v>4.3366000000000002E-2</v>
      </c>
      <c r="AH55" s="64">
        <f t="shared" si="12"/>
        <v>0</v>
      </c>
      <c r="AI55" s="65">
        <f t="shared" si="42"/>
        <v>4.3366000000000002E-2</v>
      </c>
      <c r="AJ55" s="60">
        <v>79</v>
      </c>
      <c r="AK55">
        <v>6</v>
      </c>
      <c r="AL55" s="23">
        <f t="shared" si="43"/>
        <v>47400</v>
      </c>
      <c r="AM55" s="60">
        <v>0</v>
      </c>
      <c r="AN55">
        <v>0</v>
      </c>
      <c r="AO55" s="23">
        <f t="shared" si="44"/>
        <v>0</v>
      </c>
      <c r="AP55" s="23">
        <f t="shared" si="13"/>
        <v>78607</v>
      </c>
      <c r="AQ55" s="23">
        <f t="shared" si="45"/>
        <v>126007</v>
      </c>
      <c r="AR55" s="66">
        <v>491388</v>
      </c>
      <c r="AS55" s="66">
        <f t="shared" si="60"/>
        <v>126007</v>
      </c>
      <c r="AT55" s="60">
        <v>403912</v>
      </c>
      <c r="AU55" s="23">
        <f t="shared" si="61"/>
        <v>277905</v>
      </c>
      <c r="AV55" s="67" t="str">
        <f t="shared" si="62"/>
        <v>No</v>
      </c>
      <c r="AW55" s="66">
        <f t="shared" si="46"/>
        <v>0</v>
      </c>
      <c r="AX55" s="68">
        <f t="shared" si="47"/>
        <v>403912</v>
      </c>
      <c r="AY55" s="69">
        <f t="shared" si="14"/>
        <v>403912</v>
      </c>
      <c r="AZ55" s="70">
        <f t="shared" si="48"/>
        <v>0</v>
      </c>
      <c r="BA55" s="23"/>
      <c r="BC55" s="13">
        <f>($AI55*$AP$21*IF(AND($I55=Overview!$D$14,'ECS Formula'!F$38&lt;&gt;""),'ECS Formula'!F$38,INDEX('FY 26'!$Y:$Y,MATCH('FY 26 - Changed'!$I55,'FY 26'!$I:$I,0),0)))+$AL55+$AO55</f>
        <v>126007.46663200001</v>
      </c>
      <c r="BD55" s="13">
        <f>($AI55*$AP$21*IF(AND($I55=Overview!$D$14,'ECS Formula'!G$38&lt;&gt;""),'ECS Formula'!G$38,INDEX('FY 26'!$Y:$Y,MATCH('FY 26 - Changed'!$I55,'FY 26'!$I:$I,0),0)))+$AL55+$AO55</f>
        <v>126007.46663200001</v>
      </c>
      <c r="BE55" s="13">
        <f>($AI55*$AP$21*IF(AND($I55=Overview!$D$14,'ECS Formula'!H$38&lt;&gt;""),'ECS Formula'!H$38,INDEX('FY 26'!$Y:$Y,MATCH('FY 26 - Changed'!$I55,'FY 26'!$I:$I,0),0)))+$AL55+$AO55</f>
        <v>126007.46663200001</v>
      </c>
      <c r="BF55" s="13">
        <f>($AI55*$AP$21*IF(AND($I55=Overview!$D$14,'ECS Formula'!I$38&lt;&gt;""),'ECS Formula'!I$38,INDEX('FY 26'!$Y:$Y,MATCH('FY 26 - Changed'!$I55,'FY 26'!$I:$I,0),0)))+$AL55+$AO55</f>
        <v>126007.46663200001</v>
      </c>
      <c r="BG55" s="13">
        <f>($AI55*$AP$21*IF(AND($I55=Overview!$D$14,'ECS Formula'!J$38&lt;&gt;""),'ECS Formula'!J$38,INDEX('FY 26'!$Y:$Y,MATCH('FY 26 - Changed'!$I55,'FY 26'!$I:$I,0),0)))+$AL55+$AO55</f>
        <v>126007.46663200001</v>
      </c>
      <c r="BH55" s="13">
        <f>($AI55*$AP$21*IF(AND($I55=Overview!$D$14,'ECS Formula'!K$38&lt;&gt;""),'ECS Formula'!K$38,INDEX('FY 26'!$Y:$Y,MATCH('FY 26 - Changed'!$I55,'FY 26'!$I:$I,0),0)))+$AL55+$AO55</f>
        <v>126007.46663200001</v>
      </c>
      <c r="BI55" s="13">
        <f>($AI55*$AP$21*IF(AND($I55=Overview!$D$14,'ECS Formula'!L$38&lt;&gt;""),'ECS Formula'!L$38,INDEX('FY 26'!$Y:$Y,MATCH('FY 26 - Changed'!$I55,'FY 26'!$I:$I,0),0)))+$AL55+$AO55</f>
        <v>126007.46663200001</v>
      </c>
      <c r="BJ55" s="13">
        <f>($AI55*$AP$21*IF(AND($I55=Overview!$D$14,'ECS Formula'!M$38&lt;&gt;""),'ECS Formula'!M$38,INDEX('FY 26'!$Y:$Y,MATCH('FY 26 - Changed'!$I55,'FY 26'!$I:$I,0),0)))+$AL55+$AO55</f>
        <v>126007.46663200001</v>
      </c>
      <c r="BO55" s="71">
        <f t="shared" si="49"/>
        <v>277905</v>
      </c>
      <c r="BP55" s="71">
        <f t="shared" si="15"/>
        <v>-277904.533368</v>
      </c>
      <c r="BQ55" s="71">
        <f t="shared" si="16"/>
        <v>-277904.533368</v>
      </c>
      <c r="BR55" s="71">
        <f t="shared" si="17"/>
        <v>-238191.97554971284</v>
      </c>
      <c r="BS55" s="71">
        <f t="shared" si="18"/>
        <v>-198485.37322557572</v>
      </c>
      <c r="BT55" s="71">
        <f t="shared" si="19"/>
        <v>-158788.29858046054</v>
      </c>
      <c r="BU55" s="71">
        <f t="shared" si="20"/>
        <v>-119091.22393534541</v>
      </c>
      <c r="BV55" s="71">
        <f t="shared" si="21"/>
        <v>-79398.118997694794</v>
      </c>
      <c r="BW55" s="71">
        <f t="shared" si="22"/>
        <v>-39699.059498847389</v>
      </c>
      <c r="BX55" s="71"/>
      <c r="BZ55" s="71">
        <f t="shared" si="50"/>
        <v>0</v>
      </c>
      <c r="CA55" s="71">
        <f t="shared" si="51"/>
        <v>0</v>
      </c>
      <c r="CB55" s="71">
        <f t="shared" si="23"/>
        <v>-39712.557818287198</v>
      </c>
      <c r="CC55" s="71">
        <f t="shared" si="24"/>
        <v>-39706.602324137129</v>
      </c>
      <c r="CD55" s="71">
        <f t="shared" si="25"/>
        <v>-39697.07464511515</v>
      </c>
      <c r="CE55" s="71">
        <f t="shared" si="26"/>
        <v>-39697.074645115135</v>
      </c>
      <c r="CF55" s="71">
        <f t="shared" si="27"/>
        <v>-39693.10493765062</v>
      </c>
      <c r="CG55" s="71">
        <f t="shared" si="28"/>
        <v>-39699.059498847397</v>
      </c>
      <c r="CH55" s="71">
        <f t="shared" si="29"/>
        <v>-39699.059498847389</v>
      </c>
      <c r="CJ55" s="71">
        <f t="shared" si="30"/>
        <v>403912</v>
      </c>
      <c r="CK55" s="71">
        <f t="shared" si="52"/>
        <v>403912</v>
      </c>
      <c r="CL55" s="71">
        <f t="shared" si="53"/>
        <v>364199.44218171283</v>
      </c>
      <c r="CM55" s="71">
        <f t="shared" si="54"/>
        <v>324492.83985757572</v>
      </c>
      <c r="CN55" s="71">
        <f t="shared" si="55"/>
        <v>284795.76521246054</v>
      </c>
      <c r="CO55" s="71">
        <f t="shared" si="56"/>
        <v>245098.69056734542</v>
      </c>
      <c r="CP55" s="71">
        <f t="shared" si="63"/>
        <v>205405.5856296948</v>
      </c>
      <c r="CQ55" s="71">
        <f t="shared" si="63"/>
        <v>165706.5261308474</v>
      </c>
      <c r="CR55" s="71">
        <f t="shared" si="63"/>
        <v>126007.46663200001</v>
      </c>
      <c r="CS55" s="71"/>
      <c r="CT55" s="71">
        <f t="shared" si="32"/>
        <v>403912</v>
      </c>
      <c r="CU55" s="71">
        <f t="shared" si="64"/>
        <v>403912</v>
      </c>
      <c r="CV55" s="71">
        <f t="shared" si="64"/>
        <v>364199.44218171283</v>
      </c>
      <c r="CW55" s="71">
        <f t="shared" si="64"/>
        <v>324492.83985757572</v>
      </c>
      <c r="CX55" s="71">
        <f t="shared" si="64"/>
        <v>284795.76521246054</v>
      </c>
      <c r="CY55" s="71">
        <f t="shared" si="64"/>
        <v>245098.69056734542</v>
      </c>
      <c r="CZ55" s="71">
        <f t="shared" si="64"/>
        <v>205405.5856296948</v>
      </c>
      <c r="DA55" s="71">
        <f t="shared" si="64"/>
        <v>165706.5261308474</v>
      </c>
      <c r="DB55" s="71">
        <f t="shared" si="64"/>
        <v>126007.46663200001</v>
      </c>
    </row>
    <row r="56" spans="1:106" x14ac:dyDescent="0.2">
      <c r="A56" s="6" t="s">
        <v>169</v>
      </c>
      <c r="B56" s="6"/>
      <c r="C56" s="37"/>
      <c r="D56" s="37"/>
      <c r="E56" s="37"/>
      <c r="F56" s="2">
        <v>6</v>
      </c>
      <c r="G56">
        <v>0</v>
      </c>
      <c r="H56" s="6">
        <v>30</v>
      </c>
      <c r="I56" s="2" t="s">
        <v>206</v>
      </c>
      <c r="J56" s="57"/>
      <c r="K56" s="79"/>
      <c r="L56" s="59"/>
      <c r="M56" s="79"/>
      <c r="N56" s="61">
        <f t="shared" si="34"/>
        <v>0</v>
      </c>
      <c r="O56" s="61">
        <f t="shared" si="35"/>
        <v>0</v>
      </c>
      <c r="P56" s="61">
        <f t="shared" si="36"/>
        <v>0</v>
      </c>
      <c r="Q56" s="61">
        <f t="shared" si="37"/>
        <v>0</v>
      </c>
      <c r="R56" s="62" t="e">
        <f t="shared" si="38"/>
        <v>#DIV/0!</v>
      </c>
      <c r="S56" s="62" t="e">
        <f t="shared" si="7"/>
        <v>#DIV/0!</v>
      </c>
      <c r="T56" s="61" t="e">
        <f t="shared" si="8"/>
        <v>#DIV/0!</v>
      </c>
      <c r="U56" s="61" t="e">
        <f t="shared" si="39"/>
        <v>#DIV/0!</v>
      </c>
      <c r="V56" s="79"/>
      <c r="W56" s="61">
        <f t="shared" si="40"/>
        <v>0</v>
      </c>
      <c r="X56" s="24">
        <f t="shared" si="41"/>
        <v>0</v>
      </c>
      <c r="Y56" s="80">
        <f>IF(AND(I56=Overview!$D$14,'ECS Formula'!$D$38&lt;&gt;""),'ECS Formula'!$D$38,INDEX('FY 26'!Y:Y,MATCH('FY 26 - Changed'!I56,'FY 26'!I:I,0),0))</f>
        <v>636.26</v>
      </c>
      <c r="Z56" s="58"/>
      <c r="AA56" s="60"/>
      <c r="AB56" s="81">
        <f>IF(AND('FY 26 - Changed'!I56=Overview!$D$14, 'ECS Formula'!$K$20&lt;&gt;""),'ECS Formula'!$K$20,INDEX('FY 26'!AB:AB,MATCH('FY 26 - Changed'!I56,'FY 26'!I:I,0),0))</f>
        <v>177813.8</v>
      </c>
      <c r="AC56" s="10">
        <f t="shared" si="9"/>
        <v>0.69319799999999998</v>
      </c>
      <c r="AD56" s="79">
        <f>IF(AND('FY 26 - Changed'!I56=Overview!$D$14, 'ECS Formula'!$K$21&lt;&gt;""),'ECS Formula'!$K$21,INDEX('FY 26'!AD:AD,MATCH('FY 26 - Changed'!I56,'FY 26'!I:I,0),0))</f>
        <v>124311</v>
      </c>
      <c r="AE56" s="10">
        <f t="shared" si="10"/>
        <v>0.90122899999999995</v>
      </c>
      <c r="AF56" s="10">
        <f t="shared" si="59"/>
        <v>0.244393</v>
      </c>
      <c r="AG56" s="63">
        <f t="shared" si="11"/>
        <v>0.244393</v>
      </c>
      <c r="AH56" s="64">
        <f t="shared" si="12"/>
        <v>0</v>
      </c>
      <c r="AI56" s="65">
        <f t="shared" si="42"/>
        <v>0.244393</v>
      </c>
      <c r="AJ56" s="60">
        <v>0</v>
      </c>
      <c r="AK56">
        <v>0</v>
      </c>
      <c r="AL56" s="23">
        <f t="shared" si="43"/>
        <v>0</v>
      </c>
      <c r="AM56" s="60">
        <v>0</v>
      </c>
      <c r="AN56">
        <v>0</v>
      </c>
      <c r="AO56" s="23">
        <f t="shared" si="44"/>
        <v>0</v>
      </c>
      <c r="AP56" s="23">
        <f t="shared" si="13"/>
        <v>1792109</v>
      </c>
      <c r="AQ56" s="23">
        <f t="shared" si="45"/>
        <v>1792109</v>
      </c>
      <c r="AR56" s="66">
        <v>2523462</v>
      </c>
      <c r="AS56" s="66">
        <f t="shared" si="60"/>
        <v>1792109</v>
      </c>
      <c r="AT56" s="60">
        <v>2316189</v>
      </c>
      <c r="AU56" s="23">
        <f t="shared" si="61"/>
        <v>524080</v>
      </c>
      <c r="AV56" s="67" t="str">
        <f t="shared" si="62"/>
        <v>No</v>
      </c>
      <c r="AW56" s="66">
        <f t="shared" si="46"/>
        <v>0</v>
      </c>
      <c r="AX56" s="68">
        <f t="shared" si="47"/>
        <v>2316189</v>
      </c>
      <c r="AY56" s="69">
        <f t="shared" si="14"/>
        <v>2316189</v>
      </c>
      <c r="AZ56" s="70">
        <f t="shared" si="48"/>
        <v>0</v>
      </c>
      <c r="BA56" s="23"/>
      <c r="BC56" s="13">
        <f>($AI56*$AP$21*IF(AND($I56=Overview!$D$14,'ECS Formula'!F$38&lt;&gt;""),'ECS Formula'!F$38,INDEX('FY 26'!$Y:$Y,MATCH('FY 26 - Changed'!$I56,'FY 26'!$I:$I,0),0)))+$AL56+$AO56</f>
        <v>1792108.5743244998</v>
      </c>
      <c r="BD56" s="13">
        <f>($AI56*$AP$21*IF(AND($I56=Overview!$D$14,'ECS Formula'!G$38&lt;&gt;""),'ECS Formula'!G$38,INDEX('FY 26'!$Y:$Y,MATCH('FY 26 - Changed'!$I56,'FY 26'!$I:$I,0),0)))+$AL56+$AO56</f>
        <v>1792108.5743244998</v>
      </c>
      <c r="BE56" s="13">
        <f>($AI56*$AP$21*IF(AND($I56=Overview!$D$14,'ECS Formula'!H$38&lt;&gt;""),'ECS Formula'!H$38,INDEX('FY 26'!$Y:$Y,MATCH('FY 26 - Changed'!$I56,'FY 26'!$I:$I,0),0)))+$AL56+$AO56</f>
        <v>1792108.5743244998</v>
      </c>
      <c r="BF56" s="13">
        <f>($AI56*$AP$21*IF(AND($I56=Overview!$D$14,'ECS Formula'!I$38&lt;&gt;""),'ECS Formula'!I$38,INDEX('FY 26'!$Y:$Y,MATCH('FY 26 - Changed'!$I56,'FY 26'!$I:$I,0),0)))+$AL56+$AO56</f>
        <v>1792108.5743244998</v>
      </c>
      <c r="BG56" s="13">
        <f>($AI56*$AP$21*IF(AND($I56=Overview!$D$14,'ECS Formula'!J$38&lt;&gt;""),'ECS Formula'!J$38,INDEX('FY 26'!$Y:$Y,MATCH('FY 26 - Changed'!$I56,'FY 26'!$I:$I,0),0)))+$AL56+$AO56</f>
        <v>1792108.5743244998</v>
      </c>
      <c r="BH56" s="13">
        <f>($AI56*$AP$21*IF(AND($I56=Overview!$D$14,'ECS Formula'!K$38&lt;&gt;""),'ECS Formula'!K$38,INDEX('FY 26'!$Y:$Y,MATCH('FY 26 - Changed'!$I56,'FY 26'!$I:$I,0),0)))+$AL56+$AO56</f>
        <v>1792108.5743244998</v>
      </c>
      <c r="BI56" s="13">
        <f>($AI56*$AP$21*IF(AND($I56=Overview!$D$14,'ECS Formula'!L$38&lt;&gt;""),'ECS Formula'!L$38,INDEX('FY 26'!$Y:$Y,MATCH('FY 26 - Changed'!$I56,'FY 26'!$I:$I,0),0)))+$AL56+$AO56</f>
        <v>1792108.5743244998</v>
      </c>
      <c r="BJ56" s="13">
        <f>($AI56*$AP$21*IF(AND($I56=Overview!$D$14,'ECS Formula'!M$38&lt;&gt;""),'ECS Formula'!M$38,INDEX('FY 26'!$Y:$Y,MATCH('FY 26 - Changed'!$I56,'FY 26'!$I:$I,0),0)))+$AL56+$AO56</f>
        <v>1792108.5743244998</v>
      </c>
      <c r="BO56" s="71">
        <f t="shared" si="49"/>
        <v>524080</v>
      </c>
      <c r="BP56" s="71">
        <f t="shared" si="15"/>
        <v>-524080.42567550018</v>
      </c>
      <c r="BQ56" s="71">
        <f t="shared" si="16"/>
        <v>-524080.42567550018</v>
      </c>
      <c r="BR56" s="71">
        <f t="shared" si="17"/>
        <v>-449189.33284647111</v>
      </c>
      <c r="BS56" s="71">
        <f t="shared" si="18"/>
        <v>-374309.47106096428</v>
      </c>
      <c r="BT56" s="71">
        <f t="shared" si="19"/>
        <v>-299447.57684877142</v>
      </c>
      <c r="BU56" s="71">
        <f t="shared" si="20"/>
        <v>-224585.68263657857</v>
      </c>
      <c r="BV56" s="71">
        <f t="shared" si="21"/>
        <v>-149731.27461380698</v>
      </c>
      <c r="BW56" s="71">
        <f t="shared" si="22"/>
        <v>-74865.637306903489</v>
      </c>
      <c r="BX56" s="71"/>
      <c r="BZ56" s="71">
        <f t="shared" si="50"/>
        <v>0</v>
      </c>
      <c r="CA56" s="71">
        <f t="shared" si="51"/>
        <v>0</v>
      </c>
      <c r="CB56" s="71">
        <f t="shared" si="23"/>
        <v>-74891.092829028974</v>
      </c>
      <c r="CC56" s="71">
        <f t="shared" si="24"/>
        <v>-74879.861785506728</v>
      </c>
      <c r="CD56" s="71">
        <f t="shared" si="25"/>
        <v>-74861.894212192856</v>
      </c>
      <c r="CE56" s="71">
        <f t="shared" si="26"/>
        <v>-74861.894212192856</v>
      </c>
      <c r="CF56" s="71">
        <f t="shared" si="27"/>
        <v>-74854.408022771633</v>
      </c>
      <c r="CG56" s="71">
        <f t="shared" si="28"/>
        <v>-74865.637306903489</v>
      </c>
      <c r="CH56" s="71">
        <f t="shared" si="29"/>
        <v>-74865.637306903489</v>
      </c>
      <c r="CJ56" s="71">
        <f t="shared" si="30"/>
        <v>2316189</v>
      </c>
      <c r="CK56" s="71">
        <f t="shared" si="52"/>
        <v>2316189</v>
      </c>
      <c r="CL56" s="71">
        <f t="shared" si="53"/>
        <v>2241297.9071709709</v>
      </c>
      <c r="CM56" s="71">
        <f t="shared" si="54"/>
        <v>2166418.0453854641</v>
      </c>
      <c r="CN56" s="71">
        <f t="shared" si="55"/>
        <v>2091556.1511732712</v>
      </c>
      <c r="CO56" s="71">
        <f t="shared" si="56"/>
        <v>2016694.2569610784</v>
      </c>
      <c r="CP56" s="71">
        <f t="shared" si="63"/>
        <v>1941839.8489383068</v>
      </c>
      <c r="CQ56" s="71">
        <f t="shared" si="63"/>
        <v>1866974.2116314033</v>
      </c>
      <c r="CR56" s="71">
        <f t="shared" si="63"/>
        <v>1792108.5743244998</v>
      </c>
      <c r="CS56" s="71"/>
      <c r="CT56" s="71">
        <f t="shared" si="32"/>
        <v>2316189</v>
      </c>
      <c r="CU56" s="71">
        <f t="shared" si="64"/>
        <v>2316189</v>
      </c>
      <c r="CV56" s="71">
        <f t="shared" si="64"/>
        <v>2241297.9071709709</v>
      </c>
      <c r="CW56" s="71">
        <f t="shared" si="64"/>
        <v>2166418.0453854641</v>
      </c>
      <c r="CX56" s="71">
        <f t="shared" si="64"/>
        <v>2091556.1511732712</v>
      </c>
      <c r="CY56" s="71">
        <f t="shared" si="64"/>
        <v>2016694.2569610784</v>
      </c>
      <c r="CZ56" s="71">
        <f t="shared" si="64"/>
        <v>1941839.8489383068</v>
      </c>
      <c r="DA56" s="71">
        <f t="shared" si="64"/>
        <v>1866974.2116314033</v>
      </c>
      <c r="DB56" s="71">
        <f t="shared" si="64"/>
        <v>1792108.5743244998</v>
      </c>
    </row>
    <row r="57" spans="1:106" x14ac:dyDescent="0.2">
      <c r="A57" s="6" t="s">
        <v>169</v>
      </c>
      <c r="B57" s="6"/>
      <c r="C57" s="37"/>
      <c r="D57" s="37"/>
      <c r="E57" s="37"/>
      <c r="F57" s="2">
        <v>1</v>
      </c>
      <c r="G57">
        <v>0</v>
      </c>
      <c r="H57" s="6">
        <v>31</v>
      </c>
      <c r="I57" s="2" t="s">
        <v>207</v>
      </c>
      <c r="J57" s="57"/>
      <c r="K57" s="79"/>
      <c r="L57" s="59"/>
      <c r="M57" s="79"/>
      <c r="N57" s="61">
        <f t="shared" si="34"/>
        <v>0</v>
      </c>
      <c r="O57" s="61">
        <f t="shared" si="35"/>
        <v>0</v>
      </c>
      <c r="P57" s="61">
        <f t="shared" si="36"/>
        <v>0</v>
      </c>
      <c r="Q57" s="61">
        <f t="shared" si="37"/>
        <v>0</v>
      </c>
      <c r="R57" s="62" t="e">
        <f t="shared" si="38"/>
        <v>#DIV/0!</v>
      </c>
      <c r="S57" s="62" t="e">
        <f t="shared" si="7"/>
        <v>#DIV/0!</v>
      </c>
      <c r="T57" s="61" t="e">
        <f t="shared" si="8"/>
        <v>#DIV/0!</v>
      </c>
      <c r="U57" s="61" t="e">
        <f t="shared" si="39"/>
        <v>#DIV/0!</v>
      </c>
      <c r="V57" s="79"/>
      <c r="W57" s="61">
        <f t="shared" si="40"/>
        <v>0</v>
      </c>
      <c r="X57" s="24">
        <f t="shared" si="41"/>
        <v>0</v>
      </c>
      <c r="Y57" s="80">
        <f>IF(AND(I57=Overview!$D$14,'ECS Formula'!$D$38&lt;&gt;""),'ECS Formula'!$D$38,INDEX('FY 26'!Y:Y,MATCH('FY 26 - Changed'!I57,'FY 26'!I:I,0),0))</f>
        <v>133.54000000000002</v>
      </c>
      <c r="Z57" s="58"/>
      <c r="AA57" s="60"/>
      <c r="AB57" s="81">
        <f>IF(AND('FY 26 - Changed'!I57=Overview!$D$14, 'ECS Formula'!$K$20&lt;&gt;""),'ECS Formula'!$K$20,INDEX('FY 26'!AB:AB,MATCH('FY 26 - Changed'!I57,'FY 26'!I:I,0),0))</f>
        <v>439142.56</v>
      </c>
      <c r="AC57" s="10">
        <f t="shared" si="9"/>
        <v>1.7119759999999999</v>
      </c>
      <c r="AD57" s="79">
        <f>IF(AND('FY 26 - Changed'!I57=Overview!$D$14, 'ECS Formula'!$K$21&lt;&gt;""),'ECS Formula'!$K$21,INDEX('FY 26'!AD:AD,MATCH('FY 26 - Changed'!I57,'FY 26'!I:I,0),0))</f>
        <v>99922</v>
      </c>
      <c r="AE57" s="10">
        <f t="shared" si="10"/>
        <v>0.724414</v>
      </c>
      <c r="AF57" s="10">
        <f t="shared" si="59"/>
        <v>-0.41570699999999999</v>
      </c>
      <c r="AG57" s="63">
        <f t="shared" si="11"/>
        <v>0.01</v>
      </c>
      <c r="AH57" s="64">
        <f t="shared" si="12"/>
        <v>0</v>
      </c>
      <c r="AI57" s="65">
        <f t="shared" si="42"/>
        <v>0.01</v>
      </c>
      <c r="AJ57" s="60">
        <v>42</v>
      </c>
      <c r="AK57">
        <v>4</v>
      </c>
      <c r="AL57" s="23">
        <f t="shared" si="43"/>
        <v>16800</v>
      </c>
      <c r="AM57" s="60">
        <v>0</v>
      </c>
      <c r="AN57">
        <v>0</v>
      </c>
      <c r="AO57" s="23">
        <f t="shared" si="44"/>
        <v>0</v>
      </c>
      <c r="AP57" s="23">
        <f t="shared" si="13"/>
        <v>15390</v>
      </c>
      <c r="AQ57" s="23">
        <f t="shared" si="45"/>
        <v>32190</v>
      </c>
      <c r="AR57" s="66">
        <v>6976</v>
      </c>
      <c r="AS57" s="66">
        <f t="shared" si="60"/>
        <v>32190</v>
      </c>
      <c r="AT57" s="60">
        <v>25057</v>
      </c>
      <c r="AU57" s="23">
        <f t="shared" si="61"/>
        <v>7133</v>
      </c>
      <c r="AV57" s="67" t="str">
        <f t="shared" si="62"/>
        <v>Yes</v>
      </c>
      <c r="AW57" s="66">
        <f t="shared" si="46"/>
        <v>7133</v>
      </c>
      <c r="AX57" s="68">
        <f t="shared" si="47"/>
        <v>32190</v>
      </c>
      <c r="AY57" s="69">
        <f t="shared" si="14"/>
        <v>32190</v>
      </c>
      <c r="AZ57" s="70">
        <f t="shared" si="48"/>
        <v>7133</v>
      </c>
      <c r="BA57" s="23"/>
      <c r="BC57" s="13">
        <f>($AI57*$AP$21*IF(AND($I57=Overview!$D$14,'ECS Formula'!F$38&lt;&gt;""),'ECS Formula'!F$38,INDEX('FY 26'!$Y:$Y,MATCH('FY 26 - Changed'!$I57,'FY 26'!$I:$I,0),0)))+$AL57+$AO57</f>
        <v>32190.485000000001</v>
      </c>
      <c r="BD57" s="13">
        <f>($AI57*$AP$21*IF(AND($I57=Overview!$D$14,'ECS Formula'!G$38&lt;&gt;""),'ECS Formula'!G$38,INDEX('FY 26'!$Y:$Y,MATCH('FY 26 - Changed'!$I57,'FY 26'!$I:$I,0),0)))+$AL57+$AO57</f>
        <v>32190.485000000001</v>
      </c>
      <c r="BE57" s="13">
        <f>($AI57*$AP$21*IF(AND($I57=Overview!$D$14,'ECS Formula'!H$38&lt;&gt;""),'ECS Formula'!H$38,INDEX('FY 26'!$Y:$Y,MATCH('FY 26 - Changed'!$I57,'FY 26'!$I:$I,0),0)))+$AL57+$AO57</f>
        <v>32190.485000000001</v>
      </c>
      <c r="BF57" s="13">
        <f>($AI57*$AP$21*IF(AND($I57=Overview!$D$14,'ECS Formula'!I$38&lt;&gt;""),'ECS Formula'!I$38,INDEX('FY 26'!$Y:$Y,MATCH('FY 26 - Changed'!$I57,'FY 26'!$I:$I,0),0)))+$AL57+$AO57</f>
        <v>32190.485000000001</v>
      </c>
      <c r="BG57" s="13">
        <f>($AI57*$AP$21*IF(AND($I57=Overview!$D$14,'ECS Formula'!J$38&lt;&gt;""),'ECS Formula'!J$38,INDEX('FY 26'!$Y:$Y,MATCH('FY 26 - Changed'!$I57,'FY 26'!$I:$I,0),0)))+$AL57+$AO57</f>
        <v>32190.485000000001</v>
      </c>
      <c r="BH57" s="13">
        <f>($AI57*$AP$21*IF(AND($I57=Overview!$D$14,'ECS Formula'!K$38&lt;&gt;""),'ECS Formula'!K$38,INDEX('FY 26'!$Y:$Y,MATCH('FY 26 - Changed'!$I57,'FY 26'!$I:$I,0),0)))+$AL57+$AO57</f>
        <v>32190.485000000001</v>
      </c>
      <c r="BI57" s="13">
        <f>($AI57*$AP$21*IF(AND($I57=Overview!$D$14,'ECS Formula'!L$38&lt;&gt;""),'ECS Formula'!L$38,INDEX('FY 26'!$Y:$Y,MATCH('FY 26 - Changed'!$I57,'FY 26'!$I:$I,0),0)))+$AL57+$AO57</f>
        <v>32190.485000000001</v>
      </c>
      <c r="BJ57" s="13">
        <f>($AI57*$AP$21*IF(AND($I57=Overview!$D$14,'ECS Formula'!M$38&lt;&gt;""),'ECS Formula'!M$38,INDEX('FY 26'!$Y:$Y,MATCH('FY 26 - Changed'!$I57,'FY 26'!$I:$I,0),0)))+$AL57+$AO57</f>
        <v>32190.485000000001</v>
      </c>
      <c r="BO57" s="71">
        <f t="shared" si="49"/>
        <v>7133</v>
      </c>
      <c r="BP57" s="71">
        <f t="shared" si="15"/>
        <v>0.48500000000058208</v>
      </c>
      <c r="BQ57" s="71">
        <f t="shared" si="16"/>
        <v>0</v>
      </c>
      <c r="BR57" s="71">
        <f t="shared" si="17"/>
        <v>0</v>
      </c>
      <c r="BS57" s="71">
        <f t="shared" si="18"/>
        <v>0</v>
      </c>
      <c r="BT57" s="71">
        <f t="shared" si="19"/>
        <v>0</v>
      </c>
      <c r="BU57" s="71">
        <f t="shared" si="20"/>
        <v>0</v>
      </c>
      <c r="BV57" s="71">
        <f t="shared" si="21"/>
        <v>0</v>
      </c>
      <c r="BW57" s="71">
        <f t="shared" si="22"/>
        <v>0</v>
      </c>
      <c r="BX57" s="71"/>
      <c r="BZ57" s="71">
        <f t="shared" si="50"/>
        <v>7133</v>
      </c>
      <c r="CA57" s="71">
        <f t="shared" si="51"/>
        <v>0.48500000000058208</v>
      </c>
      <c r="CB57" s="71">
        <f t="shared" si="23"/>
        <v>0</v>
      </c>
      <c r="CC57" s="71">
        <f t="shared" si="24"/>
        <v>0</v>
      </c>
      <c r="CD57" s="71">
        <f t="shared" si="25"/>
        <v>0</v>
      </c>
      <c r="CE57" s="71">
        <f t="shared" si="26"/>
        <v>0</v>
      </c>
      <c r="CF57" s="71">
        <f t="shared" si="27"/>
        <v>0</v>
      </c>
      <c r="CG57" s="71">
        <f t="shared" si="28"/>
        <v>0</v>
      </c>
      <c r="CH57" s="71">
        <f t="shared" si="29"/>
        <v>0</v>
      </c>
      <c r="CJ57" s="71">
        <f t="shared" si="30"/>
        <v>32190</v>
      </c>
      <c r="CK57" s="71">
        <f t="shared" si="52"/>
        <v>32190.485000000001</v>
      </c>
      <c r="CL57" s="71">
        <f t="shared" si="53"/>
        <v>32190.485000000001</v>
      </c>
      <c r="CM57" s="71">
        <f t="shared" si="54"/>
        <v>32190.485000000001</v>
      </c>
      <c r="CN57" s="71">
        <f t="shared" si="55"/>
        <v>32190.485000000001</v>
      </c>
      <c r="CO57" s="71">
        <f t="shared" si="56"/>
        <v>32190.485000000001</v>
      </c>
      <c r="CP57" s="71">
        <f t="shared" si="63"/>
        <v>32190.485000000001</v>
      </c>
      <c r="CQ57" s="71">
        <f t="shared" si="63"/>
        <v>32190.485000000001</v>
      </c>
      <c r="CR57" s="71">
        <f t="shared" si="63"/>
        <v>32190.485000000001</v>
      </c>
      <c r="CS57" s="71"/>
      <c r="CT57" s="71">
        <f t="shared" si="32"/>
        <v>32190</v>
      </c>
      <c r="CU57" s="71">
        <f t="shared" si="64"/>
        <v>32190.485000000001</v>
      </c>
      <c r="CV57" s="71">
        <f t="shared" si="64"/>
        <v>32190.485000000001</v>
      </c>
      <c r="CW57" s="71">
        <f t="shared" si="64"/>
        <v>32190.485000000001</v>
      </c>
      <c r="CX57" s="71">
        <f t="shared" si="64"/>
        <v>32190.485000000001</v>
      </c>
      <c r="CY57" s="71">
        <f t="shared" si="64"/>
        <v>32190.485000000001</v>
      </c>
      <c r="CZ57" s="71">
        <f t="shared" si="64"/>
        <v>32190.485000000001</v>
      </c>
      <c r="DA57" s="71">
        <f t="shared" si="64"/>
        <v>32190.485000000001</v>
      </c>
      <c r="DB57" s="71">
        <f t="shared" si="64"/>
        <v>32190.485000000001</v>
      </c>
    </row>
    <row r="58" spans="1:106" x14ac:dyDescent="0.2">
      <c r="A58" s="6" t="s">
        <v>173</v>
      </c>
      <c r="B58" s="6"/>
      <c r="C58" s="37"/>
      <c r="D58" s="37"/>
      <c r="E58" s="37"/>
      <c r="F58" s="2">
        <v>7</v>
      </c>
      <c r="G58">
        <v>0</v>
      </c>
      <c r="H58" s="6">
        <v>32</v>
      </c>
      <c r="I58" s="2" t="s">
        <v>208</v>
      </c>
      <c r="J58" s="57"/>
      <c r="K58" s="79"/>
      <c r="L58" s="59"/>
      <c r="M58" s="79"/>
      <c r="N58" s="61">
        <f t="shared" si="34"/>
        <v>0</v>
      </c>
      <c r="O58" s="61">
        <f t="shared" si="35"/>
        <v>0</v>
      </c>
      <c r="P58" s="61">
        <f t="shared" si="36"/>
        <v>0</v>
      </c>
      <c r="Q58" s="61">
        <f t="shared" si="37"/>
        <v>0</v>
      </c>
      <c r="R58" s="62" t="e">
        <f t="shared" si="38"/>
        <v>#DIV/0!</v>
      </c>
      <c r="S58" s="62" t="e">
        <f t="shared" si="7"/>
        <v>#DIV/0!</v>
      </c>
      <c r="T58" s="61" t="e">
        <f t="shared" si="8"/>
        <v>#DIV/0!</v>
      </c>
      <c r="U58" s="61" t="e">
        <f t="shared" si="39"/>
        <v>#DIV/0!</v>
      </c>
      <c r="V58" s="79"/>
      <c r="W58" s="61">
        <f t="shared" si="40"/>
        <v>0</v>
      </c>
      <c r="X58" s="24">
        <f t="shared" si="41"/>
        <v>0</v>
      </c>
      <c r="Y58" s="80">
        <f>IF(AND(I58=Overview!$D$14,'ECS Formula'!$D$38&lt;&gt;""),'ECS Formula'!$D$38,INDEX('FY 26'!Y:Y,MATCH('FY 26 - Changed'!I58,'FY 26'!I:I,0),0))</f>
        <v>1720.57</v>
      </c>
      <c r="Z58" s="58"/>
      <c r="AA58" s="60"/>
      <c r="AB58" s="81">
        <f>IF(AND('FY 26 - Changed'!I58=Overview!$D$14, 'ECS Formula'!$K$20&lt;&gt;""),'ECS Formula'!$K$20,INDEX('FY 26'!AB:AB,MATCH('FY 26 - Changed'!I58,'FY 26'!I:I,0),0))</f>
        <v>160034.71</v>
      </c>
      <c r="AC58" s="10">
        <f t="shared" si="9"/>
        <v>0.62388699999999997</v>
      </c>
      <c r="AD58" s="79">
        <f>IF(AND('FY 26 - Changed'!I58=Overview!$D$14, 'ECS Formula'!$K$21&lt;&gt;""),'ECS Formula'!$K$21,INDEX('FY 26'!AD:AD,MATCH('FY 26 - Changed'!I58,'FY 26'!I:I,0),0))</f>
        <v>101916</v>
      </c>
      <c r="AE58" s="10">
        <f t="shared" si="10"/>
        <v>0.73887000000000003</v>
      </c>
      <c r="AF58" s="10">
        <f t="shared" si="59"/>
        <v>0.34161799999999998</v>
      </c>
      <c r="AG58" s="63">
        <f t="shared" si="11"/>
        <v>0.34161799999999998</v>
      </c>
      <c r="AH58" s="64">
        <f t="shared" si="12"/>
        <v>0</v>
      </c>
      <c r="AI58" s="65">
        <f t="shared" si="42"/>
        <v>0.34161799999999998</v>
      </c>
      <c r="AJ58" s="60">
        <v>0</v>
      </c>
      <c r="AK58">
        <v>0</v>
      </c>
      <c r="AL58" s="23">
        <f t="shared" si="43"/>
        <v>0</v>
      </c>
      <c r="AM58" s="60">
        <v>0</v>
      </c>
      <c r="AN58">
        <v>0</v>
      </c>
      <c r="AO58" s="23">
        <f t="shared" si="44"/>
        <v>0</v>
      </c>
      <c r="AP58" s="23">
        <f t="shared" si="13"/>
        <v>6774138</v>
      </c>
      <c r="AQ58" s="23">
        <f t="shared" si="45"/>
        <v>6774138</v>
      </c>
      <c r="AR58" s="66">
        <v>8756165</v>
      </c>
      <c r="AS58" s="66">
        <f t="shared" si="60"/>
        <v>6774138</v>
      </c>
      <c r="AT58" s="60">
        <v>7952911</v>
      </c>
      <c r="AU58" s="23">
        <f t="shared" si="61"/>
        <v>1178773</v>
      </c>
      <c r="AV58" s="67" t="str">
        <f t="shared" si="62"/>
        <v>No</v>
      </c>
      <c r="AW58" s="66">
        <f t="shared" si="46"/>
        <v>0</v>
      </c>
      <c r="AX58" s="68">
        <f t="shared" si="47"/>
        <v>7952911</v>
      </c>
      <c r="AY58" s="69">
        <f t="shared" si="14"/>
        <v>7952911</v>
      </c>
      <c r="AZ58" s="70">
        <f t="shared" si="48"/>
        <v>0</v>
      </c>
      <c r="BA58" s="23"/>
      <c r="BC58" s="13">
        <f>($AI58*$AP$21*IF(AND($I58=Overview!$D$14,'ECS Formula'!F$38&lt;&gt;""),'ECS Formula'!F$38,INDEX('FY 26'!$Y:$Y,MATCH('FY 26 - Changed'!$I58,'FY 26'!$I:$I,0),0)))+$AL58+$AO58</f>
        <v>6774137.7880464997</v>
      </c>
      <c r="BD58" s="13">
        <f>($AI58*$AP$21*IF(AND($I58=Overview!$D$14,'ECS Formula'!G$38&lt;&gt;""),'ECS Formula'!G$38,INDEX('FY 26'!$Y:$Y,MATCH('FY 26 - Changed'!$I58,'FY 26'!$I:$I,0),0)))+$AL58+$AO58</f>
        <v>6774137.7880464997</v>
      </c>
      <c r="BE58" s="13">
        <f>($AI58*$AP$21*IF(AND($I58=Overview!$D$14,'ECS Formula'!H$38&lt;&gt;""),'ECS Formula'!H$38,INDEX('FY 26'!$Y:$Y,MATCH('FY 26 - Changed'!$I58,'FY 26'!$I:$I,0),0)))+$AL58+$AO58</f>
        <v>6774137.7880464997</v>
      </c>
      <c r="BF58" s="13">
        <f>($AI58*$AP$21*IF(AND($I58=Overview!$D$14,'ECS Formula'!I$38&lt;&gt;""),'ECS Formula'!I$38,INDEX('FY 26'!$Y:$Y,MATCH('FY 26 - Changed'!$I58,'FY 26'!$I:$I,0),0)))+$AL58+$AO58</f>
        <v>6774137.7880464997</v>
      </c>
      <c r="BG58" s="13">
        <f>($AI58*$AP$21*IF(AND($I58=Overview!$D$14,'ECS Formula'!J$38&lt;&gt;""),'ECS Formula'!J$38,INDEX('FY 26'!$Y:$Y,MATCH('FY 26 - Changed'!$I58,'FY 26'!$I:$I,0),0)))+$AL58+$AO58</f>
        <v>6774137.7880464997</v>
      </c>
      <c r="BH58" s="13">
        <f>($AI58*$AP$21*IF(AND($I58=Overview!$D$14,'ECS Formula'!K$38&lt;&gt;""),'ECS Formula'!K$38,INDEX('FY 26'!$Y:$Y,MATCH('FY 26 - Changed'!$I58,'FY 26'!$I:$I,0),0)))+$AL58+$AO58</f>
        <v>6774137.7880464997</v>
      </c>
      <c r="BI58" s="13">
        <f>($AI58*$AP$21*IF(AND($I58=Overview!$D$14,'ECS Formula'!L$38&lt;&gt;""),'ECS Formula'!L$38,INDEX('FY 26'!$Y:$Y,MATCH('FY 26 - Changed'!$I58,'FY 26'!$I:$I,0),0)))+$AL58+$AO58</f>
        <v>6774137.7880464997</v>
      </c>
      <c r="BJ58" s="13">
        <f>($AI58*$AP$21*IF(AND($I58=Overview!$D$14,'ECS Formula'!M$38&lt;&gt;""),'ECS Formula'!M$38,INDEX('FY 26'!$Y:$Y,MATCH('FY 26 - Changed'!$I58,'FY 26'!$I:$I,0),0)))+$AL58+$AO58</f>
        <v>6774137.7880464997</v>
      </c>
      <c r="BO58" s="71">
        <f t="shared" si="49"/>
        <v>1178773</v>
      </c>
      <c r="BP58" s="71">
        <f t="shared" si="15"/>
        <v>-1178773.2119535003</v>
      </c>
      <c r="BQ58" s="71">
        <f t="shared" si="16"/>
        <v>-1178773.2119535003</v>
      </c>
      <c r="BR58" s="71">
        <f t="shared" si="17"/>
        <v>-1010326.519965345</v>
      </c>
      <c r="BS58" s="71">
        <f t="shared" si="18"/>
        <v>-841905.08908712212</v>
      </c>
      <c r="BT58" s="71">
        <f t="shared" si="19"/>
        <v>-673524.07126969751</v>
      </c>
      <c r="BU58" s="71">
        <f t="shared" si="20"/>
        <v>-505143.0534522729</v>
      </c>
      <c r="BV58" s="71">
        <f t="shared" si="21"/>
        <v>-336778.87373663019</v>
      </c>
      <c r="BW58" s="71">
        <f t="shared" si="22"/>
        <v>-168389.43686831556</v>
      </c>
      <c r="BX58" s="71"/>
      <c r="BZ58" s="71">
        <f t="shared" si="50"/>
        <v>0</v>
      </c>
      <c r="CA58" s="71">
        <f t="shared" si="51"/>
        <v>0</v>
      </c>
      <c r="CB58" s="71">
        <f t="shared" si="23"/>
        <v>-168446.69198815519</v>
      </c>
      <c r="CC58" s="71">
        <f t="shared" si="24"/>
        <v>-168421.43087822301</v>
      </c>
      <c r="CD58" s="71">
        <f t="shared" si="25"/>
        <v>-168381.01781742444</v>
      </c>
      <c r="CE58" s="71">
        <f t="shared" si="26"/>
        <v>-168381.01781742438</v>
      </c>
      <c r="CF58" s="71">
        <f t="shared" si="27"/>
        <v>-168364.17971564256</v>
      </c>
      <c r="CG58" s="71">
        <f t="shared" si="28"/>
        <v>-168389.4368683151</v>
      </c>
      <c r="CH58" s="71">
        <f t="shared" si="29"/>
        <v>-168389.43686831556</v>
      </c>
      <c r="CJ58" s="71">
        <f t="shared" si="30"/>
        <v>7952911</v>
      </c>
      <c r="CK58" s="71">
        <f t="shared" si="52"/>
        <v>7952911</v>
      </c>
      <c r="CL58" s="71">
        <f t="shared" si="53"/>
        <v>7784464.3080118448</v>
      </c>
      <c r="CM58" s="71">
        <f t="shared" si="54"/>
        <v>7616042.8771336218</v>
      </c>
      <c r="CN58" s="71">
        <f t="shared" si="55"/>
        <v>7447661.8593161972</v>
      </c>
      <c r="CO58" s="71">
        <f t="shared" si="56"/>
        <v>7279280.8414987726</v>
      </c>
      <c r="CP58" s="71">
        <f t="shared" si="63"/>
        <v>7110916.6617831299</v>
      </c>
      <c r="CQ58" s="71">
        <f t="shared" si="63"/>
        <v>6942527.2249148153</v>
      </c>
      <c r="CR58" s="71">
        <f t="shared" si="63"/>
        <v>6774137.7880464997</v>
      </c>
      <c r="CS58" s="71"/>
      <c r="CT58" s="71">
        <f t="shared" si="32"/>
        <v>7952911</v>
      </c>
      <c r="CU58" s="71">
        <f t="shared" si="64"/>
        <v>7952911</v>
      </c>
      <c r="CV58" s="71">
        <f t="shared" si="64"/>
        <v>7784464.3080118448</v>
      </c>
      <c r="CW58" s="71">
        <f t="shared" si="64"/>
        <v>7616042.8771336218</v>
      </c>
      <c r="CX58" s="71">
        <f t="shared" si="64"/>
        <v>7447661.8593161972</v>
      </c>
      <c r="CY58" s="71">
        <f t="shared" si="64"/>
        <v>7279280.8414987726</v>
      </c>
      <c r="CZ58" s="71">
        <f t="shared" si="64"/>
        <v>7110916.6617831299</v>
      </c>
      <c r="DA58" s="71">
        <f t="shared" si="64"/>
        <v>6942527.2249148153</v>
      </c>
      <c r="DB58" s="71">
        <f t="shared" si="64"/>
        <v>6774137.7880464997</v>
      </c>
    </row>
    <row r="59" spans="1:106" x14ac:dyDescent="0.2">
      <c r="A59" s="6" t="s">
        <v>179</v>
      </c>
      <c r="B59" s="6"/>
      <c r="C59" s="37"/>
      <c r="D59" s="37"/>
      <c r="E59" s="37"/>
      <c r="F59" s="2">
        <v>6</v>
      </c>
      <c r="G59">
        <v>0</v>
      </c>
      <c r="H59" s="6">
        <v>33</v>
      </c>
      <c r="I59" s="2" t="s">
        <v>209</v>
      </c>
      <c r="J59" s="57"/>
      <c r="K59" s="79"/>
      <c r="L59" s="59"/>
      <c r="M59" s="79"/>
      <c r="N59" s="61">
        <f t="shared" si="34"/>
        <v>0</v>
      </c>
      <c r="O59" s="61">
        <f t="shared" si="35"/>
        <v>0</v>
      </c>
      <c r="P59" s="61">
        <f t="shared" si="36"/>
        <v>0</v>
      </c>
      <c r="Q59" s="61">
        <f t="shared" si="37"/>
        <v>0</v>
      </c>
      <c r="R59" s="62" t="e">
        <f t="shared" si="38"/>
        <v>#DIV/0!</v>
      </c>
      <c r="S59" s="62" t="e">
        <f t="shared" si="7"/>
        <v>#DIV/0!</v>
      </c>
      <c r="T59" s="61" t="e">
        <f t="shared" si="8"/>
        <v>#DIV/0!</v>
      </c>
      <c r="U59" s="61" t="e">
        <f t="shared" si="39"/>
        <v>#DIV/0!</v>
      </c>
      <c r="V59" s="79"/>
      <c r="W59" s="61">
        <f t="shared" si="40"/>
        <v>0</v>
      </c>
      <c r="X59" s="24">
        <f t="shared" si="41"/>
        <v>0</v>
      </c>
      <c r="Y59" s="80">
        <f>IF(AND(I59=Overview!$D$14,'ECS Formula'!$D$38&lt;&gt;""),'ECS Formula'!$D$38,INDEX('FY 26'!Y:Y,MATCH('FY 26 - Changed'!I59,'FY 26'!I:I,0),0))</f>
        <v>2054.56</v>
      </c>
      <c r="Z59" s="58"/>
      <c r="AA59" s="60"/>
      <c r="AB59" s="81">
        <f>IF(AND('FY 26 - Changed'!I59=Overview!$D$14, 'ECS Formula'!$K$20&lt;&gt;""),'ECS Formula'!$K$20,INDEX('FY 26'!AB:AB,MATCH('FY 26 - Changed'!I59,'FY 26'!I:I,0),0))</f>
        <v>190009.01</v>
      </c>
      <c r="AC59" s="10">
        <f t="shared" si="9"/>
        <v>0.74074099999999998</v>
      </c>
      <c r="AD59" s="79">
        <f>IF(AND('FY 26 - Changed'!I59=Overview!$D$14, 'ECS Formula'!$K$21&lt;&gt;""),'ECS Formula'!$K$21,INDEX('FY 26'!AD:AD,MATCH('FY 26 - Changed'!I59,'FY 26'!I:I,0),0))</f>
        <v>101424</v>
      </c>
      <c r="AE59" s="10">
        <f t="shared" si="10"/>
        <v>0.73530300000000004</v>
      </c>
      <c r="AF59" s="10">
        <f t="shared" si="59"/>
        <v>0.26089000000000001</v>
      </c>
      <c r="AG59" s="63">
        <f t="shared" ref="AG59:AG90" si="65">IF(OR(B59=1,C59=1),MAX($L$7,AF59),MAX($L$6,AF59))</f>
        <v>0.26089000000000001</v>
      </c>
      <c r="AH59" s="64">
        <f t="shared" ref="AH59:AH90" si="66">IF(G59&gt;=1,IF(G59&lt;=5,0.06,IF(G59&lt;=10,0.05,IF(G59&lt;=15,0.04,IF(G59&lt;=19,0.03,0)))),0)</f>
        <v>0</v>
      </c>
      <c r="AI59" s="65">
        <f t="shared" si="42"/>
        <v>0.26089000000000001</v>
      </c>
      <c r="AJ59" s="60">
        <v>0</v>
      </c>
      <c r="AK59">
        <v>0</v>
      </c>
      <c r="AL59" s="23">
        <f t="shared" si="43"/>
        <v>0</v>
      </c>
      <c r="AM59" s="60">
        <v>0</v>
      </c>
      <c r="AN59">
        <v>0</v>
      </c>
      <c r="AO59" s="23">
        <f t="shared" si="44"/>
        <v>0</v>
      </c>
      <c r="AP59" s="23">
        <f t="shared" ref="AP59:AP90" si="67">ROUND(Y59*AI59*$AP$21,0)</f>
        <v>6177563</v>
      </c>
      <c r="AQ59" s="23">
        <f t="shared" si="45"/>
        <v>6177563</v>
      </c>
      <c r="AR59" s="66">
        <v>4646922</v>
      </c>
      <c r="AS59" s="66">
        <f t="shared" si="60"/>
        <v>6177563</v>
      </c>
      <c r="AT59" s="60">
        <v>5631142</v>
      </c>
      <c r="AU59" s="23">
        <f t="shared" si="61"/>
        <v>546421</v>
      </c>
      <c r="AV59" s="67" t="str">
        <f t="shared" si="62"/>
        <v>Yes</v>
      </c>
      <c r="AW59" s="66">
        <f t="shared" si="46"/>
        <v>546421</v>
      </c>
      <c r="AX59" s="68">
        <f t="shared" si="47"/>
        <v>6177563</v>
      </c>
      <c r="AY59" s="69">
        <f t="shared" ref="AY59:AY90" si="68">IF(C59=1,MAX(AX59,AR59,AT59),AX59)</f>
        <v>6177563</v>
      </c>
      <c r="AZ59" s="70">
        <f t="shared" si="48"/>
        <v>546421</v>
      </c>
      <c r="BA59" s="23"/>
      <c r="BC59" s="13">
        <f>($AI59*$AP$21*IF(AND($I59=Overview!$D$14,'ECS Formula'!F$38&lt;&gt;""),'ECS Formula'!F$38,INDEX('FY 26'!$Y:$Y,MATCH('FY 26 - Changed'!$I59,'FY 26'!$I:$I,0),0)))+$AL59+$AO59</f>
        <v>6177563.1755600004</v>
      </c>
      <c r="BD59" s="13">
        <f>($AI59*$AP$21*IF(AND($I59=Overview!$D$14,'ECS Formula'!G$38&lt;&gt;""),'ECS Formula'!G$38,INDEX('FY 26'!$Y:$Y,MATCH('FY 26 - Changed'!$I59,'FY 26'!$I:$I,0),0)))+$AL59+$AO59</f>
        <v>6177563.1755600004</v>
      </c>
      <c r="BE59" s="13">
        <f>($AI59*$AP$21*IF(AND($I59=Overview!$D$14,'ECS Formula'!H$38&lt;&gt;""),'ECS Formula'!H$38,INDEX('FY 26'!$Y:$Y,MATCH('FY 26 - Changed'!$I59,'FY 26'!$I:$I,0),0)))+$AL59+$AO59</f>
        <v>6177563.1755600004</v>
      </c>
      <c r="BF59" s="13">
        <f>($AI59*$AP$21*IF(AND($I59=Overview!$D$14,'ECS Formula'!I$38&lt;&gt;""),'ECS Formula'!I$38,INDEX('FY 26'!$Y:$Y,MATCH('FY 26 - Changed'!$I59,'FY 26'!$I:$I,0),0)))+$AL59+$AO59</f>
        <v>6177563.1755600004</v>
      </c>
      <c r="BG59" s="13">
        <f>($AI59*$AP$21*IF(AND($I59=Overview!$D$14,'ECS Formula'!J$38&lt;&gt;""),'ECS Formula'!J$38,INDEX('FY 26'!$Y:$Y,MATCH('FY 26 - Changed'!$I59,'FY 26'!$I:$I,0),0)))+$AL59+$AO59</f>
        <v>6177563.1755600004</v>
      </c>
      <c r="BH59" s="13">
        <f>($AI59*$AP$21*IF(AND($I59=Overview!$D$14,'ECS Formula'!K$38&lt;&gt;""),'ECS Formula'!K$38,INDEX('FY 26'!$Y:$Y,MATCH('FY 26 - Changed'!$I59,'FY 26'!$I:$I,0),0)))+$AL59+$AO59</f>
        <v>6177563.1755600004</v>
      </c>
      <c r="BI59" s="13">
        <f>($AI59*$AP$21*IF(AND($I59=Overview!$D$14,'ECS Formula'!L$38&lt;&gt;""),'ECS Formula'!L$38,INDEX('FY 26'!$Y:$Y,MATCH('FY 26 - Changed'!$I59,'FY 26'!$I:$I,0),0)))+$AL59+$AO59</f>
        <v>6177563.1755600004</v>
      </c>
      <c r="BJ59" s="13">
        <f>($AI59*$AP$21*IF(AND($I59=Overview!$D$14,'ECS Formula'!M$38&lt;&gt;""),'ECS Formula'!M$38,INDEX('FY 26'!$Y:$Y,MATCH('FY 26 - Changed'!$I59,'FY 26'!$I:$I,0),0)))+$AL59+$AO59</f>
        <v>6177563.1755600004</v>
      </c>
      <c r="BO59" s="71">
        <f t="shared" si="49"/>
        <v>546421</v>
      </c>
      <c r="BP59" s="71">
        <f t="shared" ref="BP59:BP90" si="69">BC59-CT59</f>
        <v>0.17556000035256147</v>
      </c>
      <c r="BQ59" s="71">
        <f t="shared" ref="BQ59:BQ90" si="70">BD59-CU59</f>
        <v>0</v>
      </c>
      <c r="BR59" s="71">
        <f t="shared" ref="BR59:BR90" si="71">BE59-CV59</f>
        <v>0</v>
      </c>
      <c r="BS59" s="71">
        <f t="shared" ref="BS59:BS90" si="72">BF59-CW59</f>
        <v>0</v>
      </c>
      <c r="BT59" s="71">
        <f t="shared" ref="BT59:BT90" si="73">BG59-CX59</f>
        <v>0</v>
      </c>
      <c r="BU59" s="71">
        <f t="shared" ref="BU59:BU90" si="74">BH59-CY59</f>
        <v>0</v>
      </c>
      <c r="BV59" s="71">
        <f t="shared" ref="BV59:BV90" si="75">BI59-CZ59</f>
        <v>0</v>
      </c>
      <c r="BW59" s="71">
        <f t="shared" ref="BW59:BW90" si="76">BJ59-DA59</f>
        <v>0</v>
      </c>
      <c r="BX59" s="71"/>
      <c r="BZ59" s="71">
        <f t="shared" si="50"/>
        <v>546421</v>
      </c>
      <c r="CA59" s="71">
        <f t="shared" si="51"/>
        <v>0.17556000035256147</v>
      </c>
      <c r="CB59" s="71">
        <f t="shared" si="23"/>
        <v>0</v>
      </c>
      <c r="CC59" s="71">
        <f t="shared" si="24"/>
        <v>0</v>
      </c>
      <c r="CD59" s="71">
        <f t="shared" si="25"/>
        <v>0</v>
      </c>
      <c r="CE59" s="71">
        <f t="shared" si="26"/>
        <v>0</v>
      </c>
      <c r="CF59" s="71">
        <f t="shared" si="27"/>
        <v>0</v>
      </c>
      <c r="CG59" s="71">
        <f t="shared" si="28"/>
        <v>0</v>
      </c>
      <c r="CH59" s="71">
        <f t="shared" si="29"/>
        <v>0</v>
      </c>
      <c r="CJ59" s="71">
        <f t="shared" ref="CJ59:CJ90" si="77">BZ59+AT59</f>
        <v>6177563</v>
      </c>
      <c r="CK59" s="71">
        <f t="shared" si="52"/>
        <v>6177563.1755600004</v>
      </c>
      <c r="CL59" s="71">
        <f t="shared" si="53"/>
        <v>6177563.1755600004</v>
      </c>
      <c r="CM59" s="71">
        <f t="shared" si="54"/>
        <v>6177563.1755600004</v>
      </c>
      <c r="CN59" s="71">
        <f t="shared" si="55"/>
        <v>6177563.1755600004</v>
      </c>
      <c r="CO59" s="71">
        <f t="shared" si="56"/>
        <v>6177563.1755600004</v>
      </c>
      <c r="CP59" s="71">
        <f t="shared" si="63"/>
        <v>6177563.1755600004</v>
      </c>
      <c r="CQ59" s="71">
        <f t="shared" si="63"/>
        <v>6177563.1755600004</v>
      </c>
      <c r="CR59" s="71">
        <f t="shared" si="63"/>
        <v>6177563.1755600004</v>
      </c>
      <c r="CS59" s="71"/>
      <c r="CT59" s="71">
        <f t="shared" ref="CT59:CT90" si="78">IF(OR(C59=1,B59=1),MAX(CJ59,AT59,AR59),CJ59)</f>
        <v>6177563</v>
      </c>
      <c r="CU59" s="71">
        <f t="shared" si="64"/>
        <v>6177563.1755600004</v>
      </c>
      <c r="CV59" s="71">
        <f t="shared" si="64"/>
        <v>6177563.1755600004</v>
      </c>
      <c r="CW59" s="71">
        <f t="shared" si="64"/>
        <v>6177563.1755600004</v>
      </c>
      <c r="CX59" s="71">
        <f t="shared" si="64"/>
        <v>6177563.1755600004</v>
      </c>
      <c r="CY59" s="71">
        <f t="shared" si="64"/>
        <v>6177563.1755600004</v>
      </c>
      <c r="CZ59" s="71">
        <f t="shared" si="64"/>
        <v>6177563.1755600004</v>
      </c>
      <c r="DA59" s="71">
        <f t="shared" si="64"/>
        <v>6177563.1755600004</v>
      </c>
      <c r="DB59" s="71">
        <f t="shared" si="64"/>
        <v>6177563.1755600004</v>
      </c>
    </row>
    <row r="60" spans="1:106" x14ac:dyDescent="0.2">
      <c r="A60" s="6" t="s">
        <v>171</v>
      </c>
      <c r="B60" s="6">
        <v>1</v>
      </c>
      <c r="C60" s="37">
        <v>1</v>
      </c>
      <c r="D60" s="37">
        <v>1</v>
      </c>
      <c r="E60" s="37"/>
      <c r="F60" s="2">
        <v>8</v>
      </c>
      <c r="G60">
        <v>0</v>
      </c>
      <c r="H60" s="6">
        <v>34</v>
      </c>
      <c r="I60" s="2" t="s">
        <v>210</v>
      </c>
      <c r="J60" s="57"/>
      <c r="K60" s="79"/>
      <c r="L60" s="59"/>
      <c r="M60" s="79"/>
      <c r="N60" s="61">
        <f t="shared" si="34"/>
        <v>0</v>
      </c>
      <c r="O60" s="61">
        <f t="shared" si="35"/>
        <v>0</v>
      </c>
      <c r="P60" s="61">
        <f t="shared" si="36"/>
        <v>0</v>
      </c>
      <c r="Q60" s="61">
        <f t="shared" si="37"/>
        <v>0</v>
      </c>
      <c r="R60" s="62" t="e">
        <f t="shared" si="38"/>
        <v>#DIV/0!</v>
      </c>
      <c r="S60" s="62" t="e">
        <f t="shared" si="7"/>
        <v>#DIV/0!</v>
      </c>
      <c r="T60" s="61" t="e">
        <f t="shared" si="8"/>
        <v>#DIV/0!</v>
      </c>
      <c r="U60" s="61" t="e">
        <f t="shared" si="39"/>
        <v>#DIV/0!</v>
      </c>
      <c r="V60" s="79"/>
      <c r="W60" s="61">
        <f t="shared" si="40"/>
        <v>0</v>
      </c>
      <c r="X60" s="24">
        <f t="shared" si="41"/>
        <v>0</v>
      </c>
      <c r="Y60" s="80">
        <f>IF(AND(I60=Overview!$D$14,'ECS Formula'!$D$38&lt;&gt;""),'ECS Formula'!$D$38,INDEX('FY 26'!Y:Y,MATCH('FY 26 - Changed'!I60,'FY 26'!I:I,0),0))</f>
        <v>14987.18</v>
      </c>
      <c r="Z60" s="58"/>
      <c r="AA60" s="60"/>
      <c r="AB60" s="81">
        <f>IF(AND('FY 26 - Changed'!I60=Overview!$D$14, 'ECS Formula'!$K$20&lt;&gt;""),'ECS Formula'!$K$20,INDEX('FY 26'!AB:AB,MATCH('FY 26 - Changed'!I60,'FY 26'!I:I,0),0))</f>
        <v>170449.96</v>
      </c>
      <c r="AC60" s="10">
        <f t="shared" si="9"/>
        <v>0.66449100000000005</v>
      </c>
      <c r="AD60" s="79">
        <f>IF(AND('FY 26 - Changed'!I60=Overview!$D$14, 'ECS Formula'!$K$21&lt;&gt;""),'ECS Formula'!$K$21,INDEX('FY 26'!AD:AD,MATCH('FY 26 - Changed'!I60,'FY 26'!I:I,0),0))</f>
        <v>79983</v>
      </c>
      <c r="AE60" s="10">
        <f t="shared" si="10"/>
        <v>0.57986000000000004</v>
      </c>
      <c r="AF60" s="10">
        <f t="shared" si="59"/>
        <v>0.360898</v>
      </c>
      <c r="AG60" s="63">
        <f t="shared" si="65"/>
        <v>0.360898</v>
      </c>
      <c r="AH60" s="64">
        <f t="shared" si="66"/>
        <v>0</v>
      </c>
      <c r="AI60" s="65">
        <f t="shared" si="42"/>
        <v>0.360898</v>
      </c>
      <c r="AJ60" s="60">
        <v>0</v>
      </c>
      <c r="AK60">
        <v>0</v>
      </c>
      <c r="AL60" s="23">
        <f t="shared" si="43"/>
        <v>0</v>
      </c>
      <c r="AM60" s="60">
        <v>0</v>
      </c>
      <c r="AN60">
        <v>0</v>
      </c>
      <c r="AO60" s="23">
        <f t="shared" si="44"/>
        <v>0</v>
      </c>
      <c r="AP60" s="23">
        <f t="shared" si="67"/>
        <v>62336919</v>
      </c>
      <c r="AQ60" s="23">
        <f t="shared" si="45"/>
        <v>62336919</v>
      </c>
      <c r="AR60" s="66">
        <v>31290480</v>
      </c>
      <c r="AS60" s="66">
        <f t="shared" si="60"/>
        <v>62336919</v>
      </c>
      <c r="AT60" s="60">
        <v>53201306</v>
      </c>
      <c r="AU60" s="23">
        <f t="shared" si="61"/>
        <v>9135613</v>
      </c>
      <c r="AV60" s="67" t="str">
        <f t="shared" si="62"/>
        <v>Yes</v>
      </c>
      <c r="AW60" s="66">
        <f t="shared" si="46"/>
        <v>9135613</v>
      </c>
      <c r="AX60" s="68">
        <f t="shared" si="47"/>
        <v>62336919</v>
      </c>
      <c r="AY60" s="69">
        <f t="shared" si="68"/>
        <v>62336919</v>
      </c>
      <c r="AZ60" s="70">
        <f t="shared" si="48"/>
        <v>9135613</v>
      </c>
      <c r="BA60" s="23"/>
      <c r="BC60" s="13">
        <f>($AI60*$AP$21*IF(AND($I60=Overview!$D$14,'ECS Formula'!F$38&lt;&gt;""),'ECS Formula'!F$38,INDEX('FY 26'!$Y:$Y,MATCH('FY 26 - Changed'!$I60,'FY 26'!$I:$I,0),0)))+$AL60+$AO60</f>
        <v>62336918.890051</v>
      </c>
      <c r="BD60" s="13">
        <f>($AI60*$AP$21*IF(AND($I60=Overview!$D$14,'ECS Formula'!G$38&lt;&gt;""),'ECS Formula'!G$38,INDEX('FY 26'!$Y:$Y,MATCH('FY 26 - Changed'!$I60,'FY 26'!$I:$I,0),0)))+$AL60+$AO60</f>
        <v>62336918.890051</v>
      </c>
      <c r="BE60" s="13">
        <f>($AI60*$AP$21*IF(AND($I60=Overview!$D$14,'ECS Formula'!H$38&lt;&gt;""),'ECS Formula'!H$38,INDEX('FY 26'!$Y:$Y,MATCH('FY 26 - Changed'!$I60,'FY 26'!$I:$I,0),0)))+$AL60+$AO60</f>
        <v>62336918.890051</v>
      </c>
      <c r="BF60" s="13">
        <f>($AI60*$AP$21*IF(AND($I60=Overview!$D$14,'ECS Formula'!I$38&lt;&gt;""),'ECS Formula'!I$38,INDEX('FY 26'!$Y:$Y,MATCH('FY 26 - Changed'!$I60,'FY 26'!$I:$I,0),0)))+$AL60+$AO60</f>
        <v>62336918.890051</v>
      </c>
      <c r="BG60" s="13">
        <f>($AI60*$AP$21*IF(AND($I60=Overview!$D$14,'ECS Formula'!J$38&lt;&gt;""),'ECS Formula'!J$38,INDEX('FY 26'!$Y:$Y,MATCH('FY 26 - Changed'!$I60,'FY 26'!$I:$I,0),0)))+$AL60+$AO60</f>
        <v>62336918.890051</v>
      </c>
      <c r="BH60" s="13">
        <f>($AI60*$AP$21*IF(AND($I60=Overview!$D$14,'ECS Formula'!K$38&lt;&gt;""),'ECS Formula'!K$38,INDEX('FY 26'!$Y:$Y,MATCH('FY 26 - Changed'!$I60,'FY 26'!$I:$I,0),0)))+$AL60+$AO60</f>
        <v>62336918.890051</v>
      </c>
      <c r="BI60" s="13">
        <f>($AI60*$AP$21*IF(AND($I60=Overview!$D$14,'ECS Formula'!L$38&lt;&gt;""),'ECS Formula'!L$38,INDEX('FY 26'!$Y:$Y,MATCH('FY 26 - Changed'!$I60,'FY 26'!$I:$I,0),0)))+$AL60+$AO60</f>
        <v>62336918.890051</v>
      </c>
      <c r="BJ60" s="13">
        <f>($AI60*$AP$21*IF(AND($I60=Overview!$D$14,'ECS Formula'!M$38&lt;&gt;""),'ECS Formula'!M$38,INDEX('FY 26'!$Y:$Y,MATCH('FY 26 - Changed'!$I60,'FY 26'!$I:$I,0),0)))+$AL60+$AO60</f>
        <v>62336918.890051</v>
      </c>
      <c r="BO60" s="71">
        <f t="shared" si="49"/>
        <v>9135613</v>
      </c>
      <c r="BP60" s="71">
        <f t="shared" si="69"/>
        <v>-0.10994900017976761</v>
      </c>
      <c r="BQ60" s="71">
        <f t="shared" si="70"/>
        <v>-0.10994900017976761</v>
      </c>
      <c r="BR60" s="71">
        <f t="shared" si="71"/>
        <v>-0.10994900017976761</v>
      </c>
      <c r="BS60" s="71">
        <f t="shared" si="72"/>
        <v>-0.10994900017976761</v>
      </c>
      <c r="BT60" s="71">
        <f t="shared" si="73"/>
        <v>-0.10994900017976761</v>
      </c>
      <c r="BU60" s="71">
        <f t="shared" si="74"/>
        <v>-0.10994900017976761</v>
      </c>
      <c r="BV60" s="71">
        <f t="shared" si="75"/>
        <v>-0.10994900017976761</v>
      </c>
      <c r="BW60" s="71">
        <f t="shared" si="76"/>
        <v>-0.10994900017976761</v>
      </c>
      <c r="BX60" s="71"/>
      <c r="BZ60" s="71">
        <f t="shared" si="50"/>
        <v>9135613</v>
      </c>
      <c r="CA60" s="71">
        <f t="shared" si="51"/>
        <v>0</v>
      </c>
      <c r="CB60" s="71">
        <f t="shared" si="23"/>
        <v>-1.5711712125688792E-2</v>
      </c>
      <c r="CC60" s="71">
        <f t="shared" si="24"/>
        <v>-1.832849832996726E-2</v>
      </c>
      <c r="CD60" s="71">
        <f t="shared" si="25"/>
        <v>-2.1989800035953522E-2</v>
      </c>
      <c r="CE60" s="71">
        <f t="shared" si="26"/>
        <v>-2.7487250044941902E-2</v>
      </c>
      <c r="CF60" s="71">
        <f t="shared" si="27"/>
        <v>-3.6646001759916544E-2</v>
      </c>
      <c r="CG60" s="71">
        <f t="shared" si="28"/>
        <v>-5.4974500089883804E-2</v>
      </c>
      <c r="CH60" s="71">
        <f t="shared" si="29"/>
        <v>-0.10994900017976761</v>
      </c>
      <c r="CJ60" s="71">
        <f t="shared" si="77"/>
        <v>62336919</v>
      </c>
      <c r="CK60" s="71">
        <f t="shared" ref="CK60:CK91" si="79">CT60+CA60</f>
        <v>62336919</v>
      </c>
      <c r="CL60" s="71">
        <f t="shared" ref="CL60:CL91" si="80">CU60+CB60</f>
        <v>62336918.98428829</v>
      </c>
      <c r="CM60" s="71">
        <f t="shared" ref="CM60:CM91" si="81">CV60+CC60</f>
        <v>62336918.981671505</v>
      </c>
      <c r="CN60" s="71">
        <f t="shared" ref="CN60:CN91" si="82">CW60+CD60</f>
        <v>62336918.9780102</v>
      </c>
      <c r="CO60" s="71">
        <f t="shared" ref="CO60:CO91" si="83">CX60+CE60</f>
        <v>62336918.972512752</v>
      </c>
      <c r="CP60" s="71">
        <f t="shared" ref="CP60:CR75" si="84">CY60+CF60</f>
        <v>62336918.963353999</v>
      </c>
      <c r="CQ60" s="71">
        <f t="shared" si="84"/>
        <v>62336918.945025504</v>
      </c>
      <c r="CR60" s="71">
        <f t="shared" si="84"/>
        <v>62336918.890051</v>
      </c>
      <c r="CS60" s="71"/>
      <c r="CT60" s="71">
        <f t="shared" si="78"/>
        <v>62336919</v>
      </c>
      <c r="CU60" s="71">
        <f t="shared" ref="CU60:DB75" si="85">IF(OR($C60=1,$B60=1),MAX(CK60,CT60,$AR60),CK60)</f>
        <v>62336919</v>
      </c>
      <c r="CV60" s="71">
        <f t="shared" si="85"/>
        <v>62336919</v>
      </c>
      <c r="CW60" s="71">
        <f t="shared" si="85"/>
        <v>62336919</v>
      </c>
      <c r="CX60" s="71">
        <f t="shared" si="85"/>
        <v>62336919</v>
      </c>
      <c r="CY60" s="71">
        <f t="shared" si="85"/>
        <v>62336919</v>
      </c>
      <c r="CZ60" s="71">
        <f t="shared" si="85"/>
        <v>62336919</v>
      </c>
      <c r="DA60" s="71">
        <f t="shared" si="85"/>
        <v>62336919</v>
      </c>
      <c r="DB60" s="71">
        <f t="shared" si="85"/>
        <v>62336919</v>
      </c>
    </row>
    <row r="61" spans="1:106" x14ac:dyDescent="0.2">
      <c r="A61" s="6" t="s">
        <v>211</v>
      </c>
      <c r="B61" s="6"/>
      <c r="C61" s="37"/>
      <c r="D61" s="37"/>
      <c r="E61" s="37"/>
      <c r="F61" s="2">
        <v>1</v>
      </c>
      <c r="G61">
        <v>0</v>
      </c>
      <c r="H61" s="6">
        <v>35</v>
      </c>
      <c r="I61" s="2" t="s">
        <v>212</v>
      </c>
      <c r="J61" s="57"/>
      <c r="K61" s="79"/>
      <c r="L61" s="59"/>
      <c r="M61" s="79"/>
      <c r="N61" s="61">
        <f t="shared" si="34"/>
        <v>0</v>
      </c>
      <c r="O61" s="61">
        <f t="shared" si="35"/>
        <v>0</v>
      </c>
      <c r="P61" s="61">
        <f t="shared" si="36"/>
        <v>0</v>
      </c>
      <c r="Q61" s="61">
        <f t="shared" si="37"/>
        <v>0</v>
      </c>
      <c r="R61" s="62" t="e">
        <f t="shared" si="38"/>
        <v>#DIV/0!</v>
      </c>
      <c r="S61" s="62" t="e">
        <f t="shared" si="7"/>
        <v>#DIV/0!</v>
      </c>
      <c r="T61" s="61" t="e">
        <f t="shared" si="8"/>
        <v>#DIV/0!</v>
      </c>
      <c r="U61" s="61" t="e">
        <f t="shared" si="39"/>
        <v>#DIV/0!</v>
      </c>
      <c r="V61" s="79"/>
      <c r="W61" s="61">
        <f t="shared" si="40"/>
        <v>0</v>
      </c>
      <c r="X61" s="24">
        <f t="shared" si="41"/>
        <v>0</v>
      </c>
      <c r="Y61" s="80">
        <f>IF(AND(I61=Overview!$D$14,'ECS Formula'!$D$38&lt;&gt;""),'ECS Formula'!$D$38,INDEX('FY 26'!Y:Y,MATCH('FY 26 - Changed'!I61,'FY 26'!I:I,0),0))</f>
        <v>4692.6900000000005</v>
      </c>
      <c r="Z61" s="58"/>
      <c r="AA61" s="60"/>
      <c r="AB61" s="81">
        <f>IF(AND('FY 26 - Changed'!I61=Overview!$D$14, 'ECS Formula'!$K$20&lt;&gt;""),'ECS Formula'!$K$20,INDEX('FY 26'!AB:AB,MATCH('FY 26 - Changed'!I61,'FY 26'!I:I,0),0))</f>
        <v>730638.69</v>
      </c>
      <c r="AC61" s="10">
        <f t="shared" si="9"/>
        <v>2.8483589999999999</v>
      </c>
      <c r="AD61" s="79">
        <f>IF(AND('FY 26 - Changed'!I61=Overview!$D$14, 'ECS Formula'!$K$21&lt;&gt;""),'ECS Formula'!$K$21,INDEX('FY 26'!AD:AD,MATCH('FY 26 - Changed'!I61,'FY 26'!I:I,0),0))</f>
        <v>250000</v>
      </c>
      <c r="AE61" s="10">
        <f t="shared" si="10"/>
        <v>1.812449</v>
      </c>
      <c r="AF61" s="10">
        <f t="shared" si="59"/>
        <v>-1.5375859999999999</v>
      </c>
      <c r="AG61" s="63">
        <f t="shared" si="65"/>
        <v>0.01</v>
      </c>
      <c r="AH61" s="64">
        <f t="shared" si="66"/>
        <v>0</v>
      </c>
      <c r="AI61" s="65">
        <f t="shared" si="42"/>
        <v>0.01</v>
      </c>
      <c r="AJ61" s="60">
        <v>0</v>
      </c>
      <c r="AK61">
        <v>0</v>
      </c>
      <c r="AL61" s="23">
        <f t="shared" si="43"/>
        <v>0</v>
      </c>
      <c r="AM61" s="60">
        <v>0</v>
      </c>
      <c r="AN61">
        <v>0</v>
      </c>
      <c r="AO61" s="23">
        <f t="shared" si="44"/>
        <v>0</v>
      </c>
      <c r="AP61" s="23">
        <f t="shared" si="67"/>
        <v>540833</v>
      </c>
      <c r="AQ61" s="23">
        <f t="shared" si="45"/>
        <v>540833</v>
      </c>
      <c r="AR61" s="66">
        <v>406683</v>
      </c>
      <c r="AS61" s="66">
        <f t="shared" ref="AS61:AS92" si="86">IF(C61=1, MAX(AR61, AQ61, AT61), AQ61)</f>
        <v>540833</v>
      </c>
      <c r="AT61" s="60">
        <v>515629</v>
      </c>
      <c r="AU61" s="23">
        <f t="shared" si="61"/>
        <v>25204</v>
      </c>
      <c r="AV61" s="67" t="str">
        <f t="shared" si="62"/>
        <v>Yes</v>
      </c>
      <c r="AW61" s="66">
        <f t="shared" si="46"/>
        <v>25204</v>
      </c>
      <c r="AX61" s="68">
        <f t="shared" si="47"/>
        <v>540833</v>
      </c>
      <c r="AY61" s="69">
        <f t="shared" si="68"/>
        <v>540833</v>
      </c>
      <c r="AZ61" s="70">
        <f t="shared" si="48"/>
        <v>25204</v>
      </c>
      <c r="BA61" s="23"/>
      <c r="BC61" s="13">
        <f>($AI61*$AP$21*IF(AND($I61=Overview!$D$14,'ECS Formula'!F$38&lt;&gt;""),'ECS Formula'!F$38,INDEX('FY 26'!$Y:$Y,MATCH('FY 26 - Changed'!$I61,'FY 26'!$I:$I,0),0)))+$AL61+$AO61</f>
        <v>540832.52250000008</v>
      </c>
      <c r="BD61" s="13">
        <f>($AI61*$AP$21*IF(AND($I61=Overview!$D$14,'ECS Formula'!G$38&lt;&gt;""),'ECS Formula'!G$38,INDEX('FY 26'!$Y:$Y,MATCH('FY 26 - Changed'!$I61,'FY 26'!$I:$I,0),0)))+$AL61+$AO61</f>
        <v>540832.52250000008</v>
      </c>
      <c r="BE61" s="13">
        <f>($AI61*$AP$21*IF(AND($I61=Overview!$D$14,'ECS Formula'!H$38&lt;&gt;""),'ECS Formula'!H$38,INDEX('FY 26'!$Y:$Y,MATCH('FY 26 - Changed'!$I61,'FY 26'!$I:$I,0),0)))+$AL61+$AO61</f>
        <v>540832.52250000008</v>
      </c>
      <c r="BF61" s="13">
        <f>($AI61*$AP$21*IF(AND($I61=Overview!$D$14,'ECS Formula'!I$38&lt;&gt;""),'ECS Formula'!I$38,INDEX('FY 26'!$Y:$Y,MATCH('FY 26 - Changed'!$I61,'FY 26'!$I:$I,0),0)))+$AL61+$AO61</f>
        <v>540832.52250000008</v>
      </c>
      <c r="BG61" s="13">
        <f>($AI61*$AP$21*IF(AND($I61=Overview!$D$14,'ECS Formula'!J$38&lt;&gt;""),'ECS Formula'!J$38,INDEX('FY 26'!$Y:$Y,MATCH('FY 26 - Changed'!$I61,'FY 26'!$I:$I,0),0)))+$AL61+$AO61</f>
        <v>540832.52250000008</v>
      </c>
      <c r="BH61" s="13">
        <f>($AI61*$AP$21*IF(AND($I61=Overview!$D$14,'ECS Formula'!K$38&lt;&gt;""),'ECS Formula'!K$38,INDEX('FY 26'!$Y:$Y,MATCH('FY 26 - Changed'!$I61,'FY 26'!$I:$I,0),0)))+$AL61+$AO61</f>
        <v>540832.52250000008</v>
      </c>
      <c r="BI61" s="13">
        <f>($AI61*$AP$21*IF(AND($I61=Overview!$D$14,'ECS Formula'!L$38&lt;&gt;""),'ECS Formula'!L$38,INDEX('FY 26'!$Y:$Y,MATCH('FY 26 - Changed'!$I61,'FY 26'!$I:$I,0),0)))+$AL61+$AO61</f>
        <v>540832.52250000008</v>
      </c>
      <c r="BJ61" s="13">
        <f>($AI61*$AP$21*IF(AND($I61=Overview!$D$14,'ECS Formula'!M$38&lt;&gt;""),'ECS Formula'!M$38,INDEX('FY 26'!$Y:$Y,MATCH('FY 26 - Changed'!$I61,'FY 26'!$I:$I,0),0)))+$AL61+$AO61</f>
        <v>540832.52250000008</v>
      </c>
      <c r="BO61" s="71">
        <f t="shared" si="49"/>
        <v>25204</v>
      </c>
      <c r="BP61" s="71">
        <f t="shared" si="69"/>
        <v>-0.47749999992083758</v>
      </c>
      <c r="BQ61" s="71">
        <f t="shared" si="70"/>
        <v>-0.47749999992083758</v>
      </c>
      <c r="BR61" s="71">
        <f t="shared" si="71"/>
        <v>-0.40926524996757507</v>
      </c>
      <c r="BS61" s="71">
        <f t="shared" si="72"/>
        <v>-0.34104073280468583</v>
      </c>
      <c r="BT61" s="71">
        <f t="shared" si="73"/>
        <v>-0.27283258619718254</v>
      </c>
      <c r="BU61" s="71">
        <f t="shared" si="74"/>
        <v>-0.20462443970609456</v>
      </c>
      <c r="BV61" s="71">
        <f t="shared" si="75"/>
        <v>-0.13642311398871243</v>
      </c>
      <c r="BW61" s="71">
        <f t="shared" si="76"/>
        <v>-6.8211556994356215E-2</v>
      </c>
      <c r="BX61" s="71"/>
      <c r="BZ61" s="71">
        <f t="shared" si="50"/>
        <v>25204</v>
      </c>
      <c r="CA61" s="71">
        <f t="shared" si="51"/>
        <v>0</v>
      </c>
      <c r="CB61" s="71">
        <f t="shared" si="23"/>
        <v>-6.8234749988687685E-2</v>
      </c>
      <c r="CC61" s="71">
        <f t="shared" si="24"/>
        <v>-6.8224517169594753E-2</v>
      </c>
      <c r="CD61" s="71">
        <f t="shared" si="25"/>
        <v>-6.8208146560937169E-2</v>
      </c>
      <c r="CE61" s="71">
        <f t="shared" si="26"/>
        <v>-6.8208146549295634E-2</v>
      </c>
      <c r="CF61" s="71">
        <f t="shared" si="27"/>
        <v>-6.8201325754041309E-2</v>
      </c>
      <c r="CG61" s="71">
        <f t="shared" si="28"/>
        <v>-6.8211556994356215E-2</v>
      </c>
      <c r="CH61" s="71">
        <f t="shared" si="29"/>
        <v>-6.8211556994356215E-2</v>
      </c>
      <c r="CJ61" s="71">
        <f t="shared" si="77"/>
        <v>540833</v>
      </c>
      <c r="CK61" s="71">
        <f t="shared" si="79"/>
        <v>540833</v>
      </c>
      <c r="CL61" s="71">
        <f t="shared" si="80"/>
        <v>540832.93176525005</v>
      </c>
      <c r="CM61" s="71">
        <f t="shared" si="81"/>
        <v>540832.86354073288</v>
      </c>
      <c r="CN61" s="71">
        <f t="shared" si="82"/>
        <v>540832.79533258628</v>
      </c>
      <c r="CO61" s="71">
        <f t="shared" si="83"/>
        <v>540832.72712443979</v>
      </c>
      <c r="CP61" s="71">
        <f t="shared" si="84"/>
        <v>540832.65892311407</v>
      </c>
      <c r="CQ61" s="71">
        <f t="shared" si="84"/>
        <v>540832.59071155707</v>
      </c>
      <c r="CR61" s="71">
        <f t="shared" si="84"/>
        <v>540832.52250000008</v>
      </c>
      <c r="CS61" s="71"/>
      <c r="CT61" s="71">
        <f t="shared" si="78"/>
        <v>540833</v>
      </c>
      <c r="CU61" s="71">
        <f t="shared" si="85"/>
        <v>540833</v>
      </c>
      <c r="CV61" s="71">
        <f t="shared" si="85"/>
        <v>540832.93176525005</v>
      </c>
      <c r="CW61" s="71">
        <f t="shared" si="85"/>
        <v>540832.86354073288</v>
      </c>
      <c r="CX61" s="71">
        <f t="shared" si="85"/>
        <v>540832.79533258628</v>
      </c>
      <c r="CY61" s="71">
        <f t="shared" si="85"/>
        <v>540832.72712443979</v>
      </c>
      <c r="CZ61" s="71">
        <f t="shared" si="85"/>
        <v>540832.65892311407</v>
      </c>
      <c r="DA61" s="71">
        <f t="shared" si="85"/>
        <v>540832.59071155707</v>
      </c>
      <c r="DB61" s="71">
        <f t="shared" si="85"/>
        <v>540832.52250000008</v>
      </c>
    </row>
    <row r="62" spans="1:106" x14ac:dyDescent="0.2">
      <c r="A62" s="6" t="s">
        <v>173</v>
      </c>
      <c r="B62" s="6"/>
      <c r="C62" s="37"/>
      <c r="D62" s="37"/>
      <c r="E62" s="37"/>
      <c r="F62" s="2">
        <v>6</v>
      </c>
      <c r="G62">
        <v>0</v>
      </c>
      <c r="H62" s="6">
        <v>36</v>
      </c>
      <c r="I62" s="2" t="s">
        <v>213</v>
      </c>
      <c r="J62" s="57"/>
      <c r="K62" s="79"/>
      <c r="L62" s="59"/>
      <c r="M62" s="79"/>
      <c r="N62" s="61">
        <f t="shared" si="34"/>
        <v>0</v>
      </c>
      <c r="O62" s="61">
        <f t="shared" si="35"/>
        <v>0</v>
      </c>
      <c r="P62" s="61">
        <f t="shared" si="36"/>
        <v>0</v>
      </c>
      <c r="Q62" s="61">
        <f t="shared" si="37"/>
        <v>0</v>
      </c>
      <c r="R62" s="62" t="e">
        <f t="shared" si="38"/>
        <v>#DIV/0!</v>
      </c>
      <c r="S62" s="62" t="e">
        <f t="shared" si="7"/>
        <v>#DIV/0!</v>
      </c>
      <c r="T62" s="61" t="e">
        <f t="shared" si="8"/>
        <v>#DIV/0!</v>
      </c>
      <c r="U62" s="61" t="e">
        <f t="shared" si="39"/>
        <v>#DIV/0!</v>
      </c>
      <c r="V62" s="79"/>
      <c r="W62" s="61">
        <f t="shared" si="40"/>
        <v>0</v>
      </c>
      <c r="X62" s="24">
        <f t="shared" si="41"/>
        <v>0</v>
      </c>
      <c r="Y62" s="80">
        <f>IF(AND(I62=Overview!$D$14,'ECS Formula'!$D$38&lt;&gt;""),'ECS Formula'!$D$38,INDEX('FY 26'!Y:Y,MATCH('FY 26 - Changed'!I62,'FY 26'!I:I,0),0))</f>
        <v>489.08</v>
      </c>
      <c r="Z62" s="58"/>
      <c r="AA62" s="60"/>
      <c r="AB62" s="81">
        <f>IF(AND('FY 26 - Changed'!I62=Overview!$D$14, 'ECS Formula'!$K$20&lt;&gt;""),'ECS Formula'!$K$20,INDEX('FY 26'!AB:AB,MATCH('FY 26 - Changed'!I62,'FY 26'!I:I,0),0))</f>
        <v>207738.52</v>
      </c>
      <c r="AC62" s="10">
        <f t="shared" si="9"/>
        <v>0.80985799999999997</v>
      </c>
      <c r="AD62" s="79">
        <f>IF(AND('FY 26 - Changed'!I62=Overview!$D$14, 'ECS Formula'!$K$21&lt;&gt;""),'ECS Formula'!$K$21,INDEX('FY 26'!AD:AD,MATCH('FY 26 - Changed'!I62,'FY 26'!I:I,0),0))</f>
        <v>85859</v>
      </c>
      <c r="AE62" s="10">
        <f t="shared" si="10"/>
        <v>0.62246000000000001</v>
      </c>
      <c r="AF62" s="10">
        <f t="shared" si="59"/>
        <v>0.246361</v>
      </c>
      <c r="AG62" s="63">
        <f t="shared" si="65"/>
        <v>0.246361</v>
      </c>
      <c r="AH62" s="64">
        <f t="shared" si="66"/>
        <v>0</v>
      </c>
      <c r="AI62" s="65">
        <f t="shared" si="42"/>
        <v>0.246361</v>
      </c>
      <c r="AJ62" s="60">
        <v>226</v>
      </c>
      <c r="AK62">
        <v>6</v>
      </c>
      <c r="AL62" s="23">
        <f t="shared" si="43"/>
        <v>135600</v>
      </c>
      <c r="AM62" s="60">
        <v>0</v>
      </c>
      <c r="AN62">
        <v>0</v>
      </c>
      <c r="AO62" s="23">
        <f t="shared" si="44"/>
        <v>0</v>
      </c>
      <c r="AP62" s="23">
        <f t="shared" si="67"/>
        <v>1388650</v>
      </c>
      <c r="AQ62" s="23">
        <f t="shared" si="45"/>
        <v>1524250</v>
      </c>
      <c r="AR62" s="66">
        <v>1675092</v>
      </c>
      <c r="AS62" s="66">
        <f t="shared" si="86"/>
        <v>1524250</v>
      </c>
      <c r="AT62" s="60">
        <v>1676105</v>
      </c>
      <c r="AU62" s="23">
        <f t="shared" si="61"/>
        <v>151855</v>
      </c>
      <c r="AV62" s="67" t="str">
        <f t="shared" si="62"/>
        <v>No</v>
      </c>
      <c r="AW62" s="66">
        <f t="shared" si="46"/>
        <v>0</v>
      </c>
      <c r="AX62" s="68">
        <f t="shared" si="47"/>
        <v>1676105</v>
      </c>
      <c r="AY62" s="69">
        <f t="shared" si="68"/>
        <v>1676105</v>
      </c>
      <c r="AZ62" s="70">
        <f t="shared" si="48"/>
        <v>0</v>
      </c>
      <c r="BA62" s="23"/>
      <c r="BC62" s="13">
        <f>($AI62*$AP$21*IF(AND($I62=Overview!$D$14,'ECS Formula'!F$38&lt;&gt;""),'ECS Formula'!F$38,INDEX('FY 26'!$Y:$Y,MATCH('FY 26 - Changed'!$I62,'FY 26'!$I:$I,0),0)))+$AL62+$AO62</f>
        <v>1524249.9915669998</v>
      </c>
      <c r="BD62" s="13">
        <f>($AI62*$AP$21*IF(AND($I62=Overview!$D$14,'ECS Formula'!G$38&lt;&gt;""),'ECS Formula'!G$38,INDEX('FY 26'!$Y:$Y,MATCH('FY 26 - Changed'!$I62,'FY 26'!$I:$I,0),0)))+$AL62+$AO62</f>
        <v>1524249.9915669998</v>
      </c>
      <c r="BE62" s="13">
        <f>($AI62*$AP$21*IF(AND($I62=Overview!$D$14,'ECS Formula'!H$38&lt;&gt;""),'ECS Formula'!H$38,INDEX('FY 26'!$Y:$Y,MATCH('FY 26 - Changed'!$I62,'FY 26'!$I:$I,0),0)))+$AL62+$AO62</f>
        <v>1524249.9915669998</v>
      </c>
      <c r="BF62" s="13">
        <f>($AI62*$AP$21*IF(AND($I62=Overview!$D$14,'ECS Formula'!I$38&lt;&gt;""),'ECS Formula'!I$38,INDEX('FY 26'!$Y:$Y,MATCH('FY 26 - Changed'!$I62,'FY 26'!$I:$I,0),0)))+$AL62+$AO62</f>
        <v>1524249.9915669998</v>
      </c>
      <c r="BG62" s="13">
        <f>($AI62*$AP$21*IF(AND($I62=Overview!$D$14,'ECS Formula'!J$38&lt;&gt;""),'ECS Formula'!J$38,INDEX('FY 26'!$Y:$Y,MATCH('FY 26 - Changed'!$I62,'FY 26'!$I:$I,0),0)))+$AL62+$AO62</f>
        <v>1524249.9915669998</v>
      </c>
      <c r="BH62" s="13">
        <f>($AI62*$AP$21*IF(AND($I62=Overview!$D$14,'ECS Formula'!K$38&lt;&gt;""),'ECS Formula'!K$38,INDEX('FY 26'!$Y:$Y,MATCH('FY 26 - Changed'!$I62,'FY 26'!$I:$I,0),0)))+$AL62+$AO62</f>
        <v>1524249.9915669998</v>
      </c>
      <c r="BI62" s="13">
        <f>($AI62*$AP$21*IF(AND($I62=Overview!$D$14,'ECS Formula'!L$38&lt;&gt;""),'ECS Formula'!L$38,INDEX('FY 26'!$Y:$Y,MATCH('FY 26 - Changed'!$I62,'FY 26'!$I:$I,0),0)))+$AL62+$AO62</f>
        <v>1524249.9915669998</v>
      </c>
      <c r="BJ62" s="13">
        <f>($AI62*$AP$21*IF(AND($I62=Overview!$D$14,'ECS Formula'!M$38&lt;&gt;""),'ECS Formula'!M$38,INDEX('FY 26'!$Y:$Y,MATCH('FY 26 - Changed'!$I62,'FY 26'!$I:$I,0),0)))+$AL62+$AO62</f>
        <v>1524249.9915669998</v>
      </c>
      <c r="BO62" s="71">
        <f t="shared" si="49"/>
        <v>151855</v>
      </c>
      <c r="BP62" s="71">
        <f t="shared" si="69"/>
        <v>-151855.00843300018</v>
      </c>
      <c r="BQ62" s="71">
        <f t="shared" si="70"/>
        <v>-151855.00843300018</v>
      </c>
      <c r="BR62" s="71">
        <f t="shared" si="71"/>
        <v>-130154.92772792443</v>
      </c>
      <c r="BS62" s="71">
        <f t="shared" si="72"/>
        <v>-108458.10127567942</v>
      </c>
      <c r="BT62" s="71">
        <f t="shared" si="73"/>
        <v>-86766.481020543491</v>
      </c>
      <c r="BU62" s="71">
        <f t="shared" si="74"/>
        <v>-65074.86076540756</v>
      </c>
      <c r="BV62" s="71">
        <f t="shared" si="75"/>
        <v>-43385.409672297304</v>
      </c>
      <c r="BW62" s="71">
        <f t="shared" si="76"/>
        <v>-21692.704836148769</v>
      </c>
      <c r="BX62" s="71"/>
      <c r="BZ62" s="71">
        <f t="shared" si="50"/>
        <v>0</v>
      </c>
      <c r="CA62" s="71">
        <f t="shared" si="51"/>
        <v>0</v>
      </c>
      <c r="CB62" s="71">
        <f t="shared" si="23"/>
        <v>-21700.080705075725</v>
      </c>
      <c r="CC62" s="71">
        <f t="shared" si="24"/>
        <v>-21696.826452245001</v>
      </c>
      <c r="CD62" s="71">
        <f t="shared" si="25"/>
        <v>-21691.620255135887</v>
      </c>
      <c r="CE62" s="71">
        <f t="shared" si="26"/>
        <v>-21691.620255135873</v>
      </c>
      <c r="CF62" s="71">
        <f t="shared" si="27"/>
        <v>-21689.45109311034</v>
      </c>
      <c r="CG62" s="71">
        <f t="shared" si="28"/>
        <v>-21692.704836148652</v>
      </c>
      <c r="CH62" s="71">
        <f t="shared" si="29"/>
        <v>-21692.704836148769</v>
      </c>
      <c r="CJ62" s="71">
        <f t="shared" si="77"/>
        <v>1676105</v>
      </c>
      <c r="CK62" s="71">
        <f t="shared" si="79"/>
        <v>1676105</v>
      </c>
      <c r="CL62" s="71">
        <f t="shared" si="80"/>
        <v>1654404.9192949242</v>
      </c>
      <c r="CM62" s="71">
        <f t="shared" si="81"/>
        <v>1632708.0928426792</v>
      </c>
      <c r="CN62" s="71">
        <f t="shared" si="82"/>
        <v>1611016.4725875433</v>
      </c>
      <c r="CO62" s="71">
        <f t="shared" si="83"/>
        <v>1589324.8523324074</v>
      </c>
      <c r="CP62" s="71">
        <f t="shared" si="84"/>
        <v>1567635.4012392971</v>
      </c>
      <c r="CQ62" s="71">
        <f t="shared" si="84"/>
        <v>1545942.6964031486</v>
      </c>
      <c r="CR62" s="71">
        <f t="shared" si="84"/>
        <v>1524249.9915669998</v>
      </c>
      <c r="CS62" s="71"/>
      <c r="CT62" s="71">
        <f t="shared" si="78"/>
        <v>1676105</v>
      </c>
      <c r="CU62" s="71">
        <f t="shared" si="85"/>
        <v>1676105</v>
      </c>
      <c r="CV62" s="71">
        <f t="shared" si="85"/>
        <v>1654404.9192949242</v>
      </c>
      <c r="CW62" s="71">
        <f t="shared" si="85"/>
        <v>1632708.0928426792</v>
      </c>
      <c r="CX62" s="71">
        <f t="shared" si="85"/>
        <v>1611016.4725875433</v>
      </c>
      <c r="CY62" s="71">
        <f t="shared" si="85"/>
        <v>1589324.8523324074</v>
      </c>
      <c r="CZ62" s="71">
        <f t="shared" si="85"/>
        <v>1567635.4012392971</v>
      </c>
      <c r="DA62" s="71">
        <f t="shared" si="85"/>
        <v>1545942.6964031486</v>
      </c>
      <c r="DB62" s="71">
        <f t="shared" si="85"/>
        <v>1524249.9915669998</v>
      </c>
    </row>
    <row r="63" spans="1:106" x14ac:dyDescent="0.2">
      <c r="A63" s="6" t="s">
        <v>171</v>
      </c>
      <c r="B63" s="37">
        <v>1</v>
      </c>
      <c r="C63" s="37">
        <v>1</v>
      </c>
      <c r="D63" s="37">
        <v>1</v>
      </c>
      <c r="E63" s="37"/>
      <c r="F63" s="2">
        <v>10</v>
      </c>
      <c r="G63">
        <v>9</v>
      </c>
      <c r="H63" s="6">
        <v>37</v>
      </c>
      <c r="I63" s="2" t="s">
        <v>214</v>
      </c>
      <c r="J63" s="57"/>
      <c r="K63" s="79"/>
      <c r="L63" s="73"/>
      <c r="M63" s="79"/>
      <c r="N63" s="61">
        <f t="shared" si="34"/>
        <v>0</v>
      </c>
      <c r="O63" s="61">
        <f t="shared" si="35"/>
        <v>0</v>
      </c>
      <c r="P63" s="61">
        <f t="shared" si="36"/>
        <v>0</v>
      </c>
      <c r="Q63" s="61">
        <f t="shared" si="37"/>
        <v>0</v>
      </c>
      <c r="R63" s="62" t="e">
        <f t="shared" si="38"/>
        <v>#DIV/0!</v>
      </c>
      <c r="S63" s="62" t="e">
        <f t="shared" si="7"/>
        <v>#DIV/0!</v>
      </c>
      <c r="T63" s="61" t="e">
        <f t="shared" si="8"/>
        <v>#DIV/0!</v>
      </c>
      <c r="U63" s="61" t="e">
        <f t="shared" si="39"/>
        <v>#DIV/0!</v>
      </c>
      <c r="V63" s="79"/>
      <c r="W63" s="61">
        <f t="shared" si="40"/>
        <v>0</v>
      </c>
      <c r="X63" s="24">
        <f t="shared" si="41"/>
        <v>0</v>
      </c>
      <c r="Y63" s="80">
        <f>IF(AND(I63=Overview!$D$14,'ECS Formula'!$D$38&lt;&gt;""),'ECS Formula'!$D$38,INDEX('FY 26'!Y:Y,MATCH('FY 26 - Changed'!I63,'FY 26'!I:I,0),0))</f>
        <v>1676.86</v>
      </c>
      <c r="Z63" s="58"/>
      <c r="AA63" s="60"/>
      <c r="AB63" s="81">
        <f>IF(AND('FY 26 - Changed'!I63=Overview!$D$14, 'ECS Formula'!$K$20&lt;&gt;""),'ECS Formula'!$K$20,INDEX('FY 26'!AB:AB,MATCH('FY 26 - Changed'!I63,'FY 26'!I:I,0),0))</f>
        <v>120714.73</v>
      </c>
      <c r="AC63" s="10">
        <f t="shared" si="9"/>
        <v>0.47060000000000002</v>
      </c>
      <c r="AD63" s="79">
        <f>IF(AND('FY 26 - Changed'!I63=Overview!$D$14, 'ECS Formula'!$K$21&lt;&gt;""),'ECS Formula'!$K$21,INDEX('FY 26'!AD:AD,MATCH('FY 26 - Changed'!I63,'FY 26'!I:I,0),0))</f>
        <v>69835</v>
      </c>
      <c r="AE63" s="10">
        <f t="shared" si="10"/>
        <v>0.50629000000000002</v>
      </c>
      <c r="AF63" s="10">
        <f t="shared" si="59"/>
        <v>0.51869299999999996</v>
      </c>
      <c r="AG63" s="63">
        <f t="shared" si="65"/>
        <v>0.51869299999999996</v>
      </c>
      <c r="AH63" s="64">
        <f t="shared" si="66"/>
        <v>0.05</v>
      </c>
      <c r="AI63" s="65">
        <f t="shared" si="42"/>
        <v>0.568693</v>
      </c>
      <c r="AJ63" s="60">
        <v>0</v>
      </c>
      <c r="AK63">
        <v>0</v>
      </c>
      <c r="AL63" s="23">
        <f t="shared" si="43"/>
        <v>0</v>
      </c>
      <c r="AM63" s="60">
        <v>0</v>
      </c>
      <c r="AN63">
        <v>0</v>
      </c>
      <c r="AO63" s="23">
        <f t="shared" si="44"/>
        <v>0</v>
      </c>
      <c r="AP63" s="23">
        <f t="shared" si="67"/>
        <v>10990454</v>
      </c>
      <c r="AQ63" s="23">
        <f t="shared" si="45"/>
        <v>10990454</v>
      </c>
      <c r="AR63" s="66">
        <v>7902388</v>
      </c>
      <c r="AS63" s="66">
        <f t="shared" si="86"/>
        <v>10990454</v>
      </c>
      <c r="AT63" s="60">
        <v>10597864</v>
      </c>
      <c r="AU63" s="23">
        <f t="shared" si="61"/>
        <v>392590</v>
      </c>
      <c r="AV63" s="67" t="str">
        <f t="shared" si="62"/>
        <v>Yes</v>
      </c>
      <c r="AW63" s="66">
        <f t="shared" si="46"/>
        <v>392590</v>
      </c>
      <c r="AX63" s="68">
        <f t="shared" si="47"/>
        <v>10990454</v>
      </c>
      <c r="AY63" s="69">
        <f t="shared" si="68"/>
        <v>10990454</v>
      </c>
      <c r="AZ63" s="70">
        <f t="shared" si="48"/>
        <v>392590</v>
      </c>
      <c r="BA63" s="23"/>
      <c r="BC63" s="13">
        <f>($AI63*$AP$21*IF(AND($I63=Overview!$D$14,'ECS Formula'!F$38&lt;&gt;""),'ECS Formula'!F$38,INDEX('FY 26'!$Y:$Y,MATCH('FY 26 - Changed'!$I63,'FY 26'!$I:$I,0),0)))+$AL63+$AO63</f>
        <v>10990453.719369499</v>
      </c>
      <c r="BD63" s="13">
        <f>($AI63*$AP$21*IF(AND($I63=Overview!$D$14,'ECS Formula'!G$38&lt;&gt;""),'ECS Formula'!G$38,INDEX('FY 26'!$Y:$Y,MATCH('FY 26 - Changed'!$I63,'FY 26'!$I:$I,0),0)))+$AL63+$AO63</f>
        <v>10990453.719369499</v>
      </c>
      <c r="BE63" s="13">
        <f>($AI63*$AP$21*IF(AND($I63=Overview!$D$14,'ECS Formula'!H$38&lt;&gt;""),'ECS Formula'!H$38,INDEX('FY 26'!$Y:$Y,MATCH('FY 26 - Changed'!$I63,'FY 26'!$I:$I,0),0)))+$AL63+$AO63</f>
        <v>10990453.719369499</v>
      </c>
      <c r="BF63" s="13">
        <f>($AI63*$AP$21*IF(AND($I63=Overview!$D$14,'ECS Formula'!I$38&lt;&gt;""),'ECS Formula'!I$38,INDEX('FY 26'!$Y:$Y,MATCH('FY 26 - Changed'!$I63,'FY 26'!$I:$I,0),0)))+$AL63+$AO63</f>
        <v>10990453.719369499</v>
      </c>
      <c r="BG63" s="13">
        <f>($AI63*$AP$21*IF(AND($I63=Overview!$D$14,'ECS Formula'!J$38&lt;&gt;""),'ECS Formula'!J$38,INDEX('FY 26'!$Y:$Y,MATCH('FY 26 - Changed'!$I63,'FY 26'!$I:$I,0),0)))+$AL63+$AO63</f>
        <v>10990453.719369499</v>
      </c>
      <c r="BH63" s="13">
        <f>($AI63*$AP$21*IF(AND($I63=Overview!$D$14,'ECS Formula'!K$38&lt;&gt;""),'ECS Formula'!K$38,INDEX('FY 26'!$Y:$Y,MATCH('FY 26 - Changed'!$I63,'FY 26'!$I:$I,0),0)))+$AL63+$AO63</f>
        <v>10990453.719369499</v>
      </c>
      <c r="BI63" s="13">
        <f>($AI63*$AP$21*IF(AND($I63=Overview!$D$14,'ECS Formula'!L$38&lt;&gt;""),'ECS Formula'!L$38,INDEX('FY 26'!$Y:$Y,MATCH('FY 26 - Changed'!$I63,'FY 26'!$I:$I,0),0)))+$AL63+$AO63</f>
        <v>10990453.719369499</v>
      </c>
      <c r="BJ63" s="13">
        <f>($AI63*$AP$21*IF(AND($I63=Overview!$D$14,'ECS Formula'!M$38&lt;&gt;""),'ECS Formula'!M$38,INDEX('FY 26'!$Y:$Y,MATCH('FY 26 - Changed'!$I63,'FY 26'!$I:$I,0),0)))+$AL63+$AO63</f>
        <v>10990453.719369499</v>
      </c>
      <c r="BO63" s="71">
        <f t="shared" si="49"/>
        <v>392590</v>
      </c>
      <c r="BP63" s="71">
        <f t="shared" si="69"/>
        <v>-0.28063050098717213</v>
      </c>
      <c r="BQ63" s="71">
        <f t="shared" si="70"/>
        <v>-0.28063050098717213</v>
      </c>
      <c r="BR63" s="71">
        <f t="shared" si="71"/>
        <v>-0.28063050098717213</v>
      </c>
      <c r="BS63" s="71">
        <f t="shared" si="72"/>
        <v>-0.28063050098717213</v>
      </c>
      <c r="BT63" s="71">
        <f t="shared" si="73"/>
        <v>-0.28063050098717213</v>
      </c>
      <c r="BU63" s="71">
        <f t="shared" si="74"/>
        <v>-0.28063050098717213</v>
      </c>
      <c r="BV63" s="71">
        <f t="shared" si="75"/>
        <v>-0.28063050098717213</v>
      </c>
      <c r="BW63" s="71">
        <f t="shared" si="76"/>
        <v>-0.28063050098717213</v>
      </c>
      <c r="BX63" s="71"/>
      <c r="BZ63" s="71">
        <f t="shared" si="50"/>
        <v>392590</v>
      </c>
      <c r="CA63" s="71">
        <f t="shared" si="51"/>
        <v>0</v>
      </c>
      <c r="CB63" s="71">
        <f t="shared" si="23"/>
        <v>-4.01020985910669E-2</v>
      </c>
      <c r="CC63" s="71">
        <f t="shared" si="24"/>
        <v>-4.6781104514561592E-2</v>
      </c>
      <c r="CD63" s="71">
        <f t="shared" si="25"/>
        <v>-5.6126100197434428E-2</v>
      </c>
      <c r="CE63" s="71">
        <f t="shared" si="26"/>
        <v>-7.0157625246793032E-2</v>
      </c>
      <c r="CF63" s="71">
        <f t="shared" si="27"/>
        <v>-9.3534145979024472E-2</v>
      </c>
      <c r="CG63" s="71">
        <f t="shared" si="28"/>
        <v>-0.14031525049358606</v>
      </c>
      <c r="CH63" s="71">
        <f t="shared" si="29"/>
        <v>-0.28063050098717213</v>
      </c>
      <c r="CJ63" s="71">
        <f t="shared" si="77"/>
        <v>10990454</v>
      </c>
      <c r="CK63" s="71">
        <f t="shared" si="79"/>
        <v>10990454</v>
      </c>
      <c r="CL63" s="71">
        <f t="shared" si="80"/>
        <v>10990453.959897902</v>
      </c>
      <c r="CM63" s="71">
        <f t="shared" si="81"/>
        <v>10990453.953218896</v>
      </c>
      <c r="CN63" s="71">
        <f t="shared" si="82"/>
        <v>10990453.943873899</v>
      </c>
      <c r="CO63" s="71">
        <f t="shared" si="83"/>
        <v>10990453.929842375</v>
      </c>
      <c r="CP63" s="71">
        <f t="shared" si="84"/>
        <v>10990453.906465854</v>
      </c>
      <c r="CQ63" s="71">
        <f t="shared" si="84"/>
        <v>10990453.85968475</v>
      </c>
      <c r="CR63" s="71">
        <f t="shared" si="84"/>
        <v>10990453.719369499</v>
      </c>
      <c r="CS63" s="71"/>
      <c r="CT63" s="71">
        <f t="shared" si="78"/>
        <v>10990454</v>
      </c>
      <c r="CU63" s="71">
        <f t="shared" si="85"/>
        <v>10990454</v>
      </c>
      <c r="CV63" s="71">
        <f t="shared" si="85"/>
        <v>10990454</v>
      </c>
      <c r="CW63" s="71">
        <f t="shared" si="85"/>
        <v>10990454</v>
      </c>
      <c r="CX63" s="71">
        <f t="shared" si="85"/>
        <v>10990454</v>
      </c>
      <c r="CY63" s="71">
        <f t="shared" si="85"/>
        <v>10990454</v>
      </c>
      <c r="CZ63" s="71">
        <f t="shared" si="85"/>
        <v>10990454</v>
      </c>
      <c r="DA63" s="71">
        <f t="shared" si="85"/>
        <v>10990454</v>
      </c>
      <c r="DB63" s="71">
        <f t="shared" si="85"/>
        <v>10990454</v>
      </c>
    </row>
    <row r="64" spans="1:106" x14ac:dyDescent="0.2">
      <c r="A64" s="6" t="s">
        <v>169</v>
      </c>
      <c r="B64" s="6"/>
      <c r="C64" s="37"/>
      <c r="D64" s="37"/>
      <c r="E64" s="37"/>
      <c r="F64" s="2">
        <v>3</v>
      </c>
      <c r="G64">
        <v>0</v>
      </c>
      <c r="H64" s="6">
        <v>38</v>
      </c>
      <c r="I64" s="2" t="s">
        <v>215</v>
      </c>
      <c r="J64" s="57"/>
      <c r="K64" s="79"/>
      <c r="L64" s="59"/>
      <c r="M64" s="79"/>
      <c r="N64" s="61">
        <f t="shared" si="34"/>
        <v>0</v>
      </c>
      <c r="O64" s="61">
        <f t="shared" si="35"/>
        <v>0</v>
      </c>
      <c r="P64" s="61">
        <f t="shared" si="36"/>
        <v>0</v>
      </c>
      <c r="Q64" s="61">
        <f t="shared" si="37"/>
        <v>0</v>
      </c>
      <c r="R64" s="62" t="e">
        <f t="shared" si="38"/>
        <v>#DIV/0!</v>
      </c>
      <c r="S64" s="62" t="e">
        <f t="shared" si="7"/>
        <v>#DIV/0!</v>
      </c>
      <c r="T64" s="61" t="e">
        <f t="shared" si="8"/>
        <v>#DIV/0!</v>
      </c>
      <c r="U64" s="61" t="e">
        <f t="shared" si="39"/>
        <v>#DIV/0!</v>
      </c>
      <c r="V64" s="79"/>
      <c r="W64" s="61">
        <f t="shared" si="40"/>
        <v>0</v>
      </c>
      <c r="X64" s="24">
        <f t="shared" si="41"/>
        <v>0</v>
      </c>
      <c r="Y64" s="80">
        <f>IF(AND(I64=Overview!$D$14,'ECS Formula'!$D$38&lt;&gt;""),'ECS Formula'!$D$38,INDEX('FY 26'!Y:Y,MATCH('FY 26 - Changed'!I64,'FY 26'!I:I,0),0))</f>
        <v>923.99</v>
      </c>
      <c r="Z64" s="58"/>
      <c r="AA64" s="60"/>
      <c r="AB64" s="81">
        <f>IF(AND('FY 26 - Changed'!I64=Overview!$D$14, 'ECS Formula'!$K$20&lt;&gt;""),'ECS Formula'!$K$20,INDEX('FY 26'!AB:AB,MATCH('FY 26 - Changed'!I64,'FY 26'!I:I,0),0))</f>
        <v>180257.69</v>
      </c>
      <c r="AC64" s="10">
        <f t="shared" si="9"/>
        <v>0.70272599999999996</v>
      </c>
      <c r="AD64" s="79">
        <f>IF(AND('FY 26 - Changed'!I64=Overview!$D$14, 'ECS Formula'!$K$21&lt;&gt;""),'ECS Formula'!$K$21,INDEX('FY 26'!AD:AD,MATCH('FY 26 - Changed'!I64,'FY 26'!I:I,0),0))</f>
        <v>148095</v>
      </c>
      <c r="AE64" s="10">
        <f t="shared" si="10"/>
        <v>1.0736589999999999</v>
      </c>
      <c r="AF64" s="10">
        <f t="shared" si="59"/>
        <v>0.18599399999999999</v>
      </c>
      <c r="AG64" s="63">
        <f t="shared" si="65"/>
        <v>0.18599399999999999</v>
      </c>
      <c r="AH64" s="64">
        <f t="shared" si="66"/>
        <v>0</v>
      </c>
      <c r="AI64" s="65">
        <f t="shared" si="42"/>
        <v>0.18599399999999999</v>
      </c>
      <c r="AJ64" s="60">
        <v>886</v>
      </c>
      <c r="AK64">
        <v>13</v>
      </c>
      <c r="AL64" s="23">
        <f t="shared" si="43"/>
        <v>1151800</v>
      </c>
      <c r="AM64" s="60">
        <v>0</v>
      </c>
      <c r="AN64">
        <v>0</v>
      </c>
      <c r="AO64" s="23">
        <f t="shared" si="44"/>
        <v>0</v>
      </c>
      <c r="AP64" s="23">
        <f t="shared" si="67"/>
        <v>1980647</v>
      </c>
      <c r="AQ64" s="23">
        <f t="shared" si="45"/>
        <v>3132447</v>
      </c>
      <c r="AR64" s="66">
        <v>3895303</v>
      </c>
      <c r="AS64" s="66">
        <f t="shared" si="86"/>
        <v>3132447</v>
      </c>
      <c r="AT64" s="60">
        <v>3293232</v>
      </c>
      <c r="AU64" s="23">
        <f t="shared" si="61"/>
        <v>160785</v>
      </c>
      <c r="AV64" s="67" t="str">
        <f t="shared" si="62"/>
        <v>No</v>
      </c>
      <c r="AW64" s="66">
        <f t="shared" si="46"/>
        <v>0</v>
      </c>
      <c r="AX64" s="68">
        <f t="shared" si="47"/>
        <v>3293232</v>
      </c>
      <c r="AY64" s="69">
        <f t="shared" si="68"/>
        <v>3293232</v>
      </c>
      <c r="AZ64" s="70">
        <f t="shared" si="48"/>
        <v>0</v>
      </c>
      <c r="BA64" s="23"/>
      <c r="BC64" s="13">
        <f>($AI64*$AP$21*IF(AND($I64=Overview!$D$14,'ECS Formula'!F$38&lt;&gt;""),'ECS Formula'!F$38,INDEX('FY 26'!$Y:$Y,MATCH('FY 26 - Changed'!$I64,'FY 26'!$I:$I,0),0)))+$AL64+$AO64</f>
        <v>3132447.2695915001</v>
      </c>
      <c r="BD64" s="13">
        <f>($AI64*$AP$21*IF(AND($I64=Overview!$D$14,'ECS Formula'!G$38&lt;&gt;""),'ECS Formula'!G$38,INDEX('FY 26'!$Y:$Y,MATCH('FY 26 - Changed'!$I64,'FY 26'!$I:$I,0),0)))+$AL64+$AO64</f>
        <v>3132447.2695915001</v>
      </c>
      <c r="BE64" s="13">
        <f>($AI64*$AP$21*IF(AND($I64=Overview!$D$14,'ECS Formula'!H$38&lt;&gt;""),'ECS Formula'!H$38,INDEX('FY 26'!$Y:$Y,MATCH('FY 26 - Changed'!$I64,'FY 26'!$I:$I,0),0)))+$AL64+$AO64</f>
        <v>3132447.2695915001</v>
      </c>
      <c r="BF64" s="13">
        <f>($AI64*$AP$21*IF(AND($I64=Overview!$D$14,'ECS Formula'!I$38&lt;&gt;""),'ECS Formula'!I$38,INDEX('FY 26'!$Y:$Y,MATCH('FY 26 - Changed'!$I64,'FY 26'!$I:$I,0),0)))+$AL64+$AO64</f>
        <v>3132447.2695915001</v>
      </c>
      <c r="BG64" s="13">
        <f>($AI64*$AP$21*IF(AND($I64=Overview!$D$14,'ECS Formula'!J$38&lt;&gt;""),'ECS Formula'!J$38,INDEX('FY 26'!$Y:$Y,MATCH('FY 26 - Changed'!$I64,'FY 26'!$I:$I,0),0)))+$AL64+$AO64</f>
        <v>3132447.2695915001</v>
      </c>
      <c r="BH64" s="13">
        <f>($AI64*$AP$21*IF(AND($I64=Overview!$D$14,'ECS Formula'!K$38&lt;&gt;""),'ECS Formula'!K$38,INDEX('FY 26'!$Y:$Y,MATCH('FY 26 - Changed'!$I64,'FY 26'!$I:$I,0),0)))+$AL64+$AO64</f>
        <v>3132447.2695915001</v>
      </c>
      <c r="BI64" s="13">
        <f>($AI64*$AP$21*IF(AND($I64=Overview!$D$14,'ECS Formula'!L$38&lt;&gt;""),'ECS Formula'!L$38,INDEX('FY 26'!$Y:$Y,MATCH('FY 26 - Changed'!$I64,'FY 26'!$I:$I,0),0)))+$AL64+$AO64</f>
        <v>3132447.2695915001</v>
      </c>
      <c r="BJ64" s="13">
        <f>($AI64*$AP$21*IF(AND($I64=Overview!$D$14,'ECS Formula'!M$38&lt;&gt;""),'ECS Formula'!M$38,INDEX('FY 26'!$Y:$Y,MATCH('FY 26 - Changed'!$I64,'FY 26'!$I:$I,0),0)))+$AL64+$AO64</f>
        <v>3132447.2695915001</v>
      </c>
      <c r="BO64" s="71">
        <f t="shared" si="49"/>
        <v>160785</v>
      </c>
      <c r="BP64" s="71">
        <f t="shared" si="69"/>
        <v>-160784.73040849995</v>
      </c>
      <c r="BQ64" s="71">
        <f t="shared" si="70"/>
        <v>-160784.73040849995</v>
      </c>
      <c r="BR64" s="71">
        <f t="shared" si="71"/>
        <v>-137808.59243312525</v>
      </c>
      <c r="BS64" s="71">
        <f t="shared" si="72"/>
        <v>-114835.90007452341</v>
      </c>
      <c r="BT64" s="71">
        <f t="shared" si="73"/>
        <v>-91868.72005961882</v>
      </c>
      <c r="BU64" s="71">
        <f t="shared" si="74"/>
        <v>-68901.540044714231</v>
      </c>
      <c r="BV64" s="71">
        <f t="shared" si="75"/>
        <v>-45936.656747811008</v>
      </c>
      <c r="BW64" s="71">
        <f t="shared" si="76"/>
        <v>-22968.328373905271</v>
      </c>
      <c r="BX64" s="71"/>
      <c r="BZ64" s="71">
        <f t="shared" si="50"/>
        <v>0</v>
      </c>
      <c r="CA64" s="71">
        <f t="shared" si="51"/>
        <v>0</v>
      </c>
      <c r="CB64" s="71">
        <f t="shared" si="23"/>
        <v>-22976.137975374644</v>
      </c>
      <c r="CC64" s="71">
        <f t="shared" si="24"/>
        <v>-22972.692358601977</v>
      </c>
      <c r="CD64" s="71">
        <f t="shared" si="25"/>
        <v>-22967.180014904683</v>
      </c>
      <c r="CE64" s="71">
        <f t="shared" si="26"/>
        <v>-22967.180014904705</v>
      </c>
      <c r="CF64" s="71">
        <f t="shared" si="27"/>
        <v>-22964.883296903252</v>
      </c>
      <c r="CG64" s="71">
        <f t="shared" si="28"/>
        <v>-22968.328373905504</v>
      </c>
      <c r="CH64" s="71">
        <f t="shared" si="29"/>
        <v>-22968.328373905271</v>
      </c>
      <c r="CJ64" s="71">
        <f t="shared" si="77"/>
        <v>3293232</v>
      </c>
      <c r="CK64" s="71">
        <f t="shared" si="79"/>
        <v>3293232</v>
      </c>
      <c r="CL64" s="71">
        <f t="shared" si="80"/>
        <v>3270255.8620246253</v>
      </c>
      <c r="CM64" s="71">
        <f t="shared" si="81"/>
        <v>3247283.1696660235</v>
      </c>
      <c r="CN64" s="71">
        <f t="shared" si="82"/>
        <v>3224315.9896511189</v>
      </c>
      <c r="CO64" s="71">
        <f t="shared" si="83"/>
        <v>3201348.8096362143</v>
      </c>
      <c r="CP64" s="71">
        <f t="shared" si="84"/>
        <v>3178383.9263393111</v>
      </c>
      <c r="CQ64" s="71">
        <f t="shared" si="84"/>
        <v>3155415.5979654053</v>
      </c>
      <c r="CR64" s="71">
        <f t="shared" si="84"/>
        <v>3132447.2695915001</v>
      </c>
      <c r="CS64" s="71"/>
      <c r="CT64" s="71">
        <f t="shared" si="78"/>
        <v>3293232</v>
      </c>
      <c r="CU64" s="71">
        <f t="shared" si="85"/>
        <v>3293232</v>
      </c>
      <c r="CV64" s="71">
        <f t="shared" si="85"/>
        <v>3270255.8620246253</v>
      </c>
      <c r="CW64" s="71">
        <f t="shared" si="85"/>
        <v>3247283.1696660235</v>
      </c>
      <c r="CX64" s="71">
        <f t="shared" si="85"/>
        <v>3224315.9896511189</v>
      </c>
      <c r="CY64" s="71">
        <f t="shared" si="85"/>
        <v>3201348.8096362143</v>
      </c>
      <c r="CZ64" s="71">
        <f t="shared" si="85"/>
        <v>3178383.9263393111</v>
      </c>
      <c r="DA64" s="71">
        <f t="shared" si="85"/>
        <v>3155415.5979654053</v>
      </c>
      <c r="DB64" s="71">
        <f t="shared" si="85"/>
        <v>3132447.2695915001</v>
      </c>
    </row>
    <row r="65" spans="1:106" x14ac:dyDescent="0.2">
      <c r="A65" s="6" t="s">
        <v>173</v>
      </c>
      <c r="B65" s="6"/>
      <c r="C65" s="37"/>
      <c r="D65" s="37"/>
      <c r="E65" s="37"/>
      <c r="F65" s="2">
        <v>7</v>
      </c>
      <c r="G65">
        <v>0</v>
      </c>
      <c r="H65" s="6">
        <v>39</v>
      </c>
      <c r="I65" s="2" t="s">
        <v>216</v>
      </c>
      <c r="J65" s="57"/>
      <c r="K65" s="79"/>
      <c r="L65" s="59"/>
      <c r="M65" s="79"/>
      <c r="N65" s="61">
        <f t="shared" si="34"/>
        <v>0</v>
      </c>
      <c r="O65" s="61">
        <f t="shared" si="35"/>
        <v>0</v>
      </c>
      <c r="P65" s="61">
        <f t="shared" si="36"/>
        <v>0</v>
      </c>
      <c r="Q65" s="61">
        <f t="shared" si="37"/>
        <v>0</v>
      </c>
      <c r="R65" s="62" t="e">
        <f t="shared" si="38"/>
        <v>#DIV/0!</v>
      </c>
      <c r="S65" s="62" t="e">
        <f t="shared" si="7"/>
        <v>#DIV/0!</v>
      </c>
      <c r="T65" s="61" t="e">
        <f t="shared" si="8"/>
        <v>#DIV/0!</v>
      </c>
      <c r="U65" s="61" t="e">
        <f t="shared" si="39"/>
        <v>#DIV/0!</v>
      </c>
      <c r="V65" s="79"/>
      <c r="W65" s="61">
        <f t="shared" si="40"/>
        <v>0</v>
      </c>
      <c r="X65" s="24">
        <f t="shared" si="41"/>
        <v>0</v>
      </c>
      <c r="Y65" s="80">
        <f>IF(AND(I65=Overview!$D$14,'ECS Formula'!$D$38&lt;&gt;""),'ECS Formula'!$D$38,INDEX('FY 26'!Y:Y,MATCH('FY 26 - Changed'!I65,'FY 26'!I:I,0),0))</f>
        <v>220.42</v>
      </c>
      <c r="Z65" s="58"/>
      <c r="AA65" s="60"/>
      <c r="AB65" s="81">
        <f>IF(AND('FY 26 - Changed'!I65=Overview!$D$14, 'ECS Formula'!$K$20&lt;&gt;""),'ECS Formula'!$K$20,INDEX('FY 26'!AB:AB,MATCH('FY 26 - Changed'!I65,'FY 26'!I:I,0),0))</f>
        <v>184424.75</v>
      </c>
      <c r="AC65" s="10">
        <f t="shared" si="9"/>
        <v>0.71897100000000003</v>
      </c>
      <c r="AD65" s="79">
        <f>IF(AND('FY 26 - Changed'!I65=Overview!$D$14, 'ECS Formula'!$K$21&lt;&gt;""),'ECS Formula'!$K$21,INDEX('FY 26'!AD:AD,MATCH('FY 26 - Changed'!I65,'FY 26'!I:I,0),0))</f>
        <v>100673</v>
      </c>
      <c r="AE65" s="10">
        <f t="shared" si="10"/>
        <v>0.72985900000000004</v>
      </c>
      <c r="AF65" s="10">
        <f t="shared" si="59"/>
        <v>0.27776299999999998</v>
      </c>
      <c r="AG65" s="63">
        <f t="shared" si="65"/>
        <v>0.27776299999999998</v>
      </c>
      <c r="AH65" s="64">
        <f t="shared" si="66"/>
        <v>0</v>
      </c>
      <c r="AI65" s="65">
        <f t="shared" si="42"/>
        <v>0.27776299999999998</v>
      </c>
      <c r="AJ65" s="60">
        <v>0</v>
      </c>
      <c r="AK65">
        <v>0</v>
      </c>
      <c r="AL65" s="23">
        <f t="shared" si="43"/>
        <v>0</v>
      </c>
      <c r="AM65" s="60">
        <v>42</v>
      </c>
      <c r="AN65">
        <v>4</v>
      </c>
      <c r="AO65" s="23">
        <f t="shared" si="44"/>
        <v>16800</v>
      </c>
      <c r="AP65" s="23">
        <f t="shared" si="67"/>
        <v>705613</v>
      </c>
      <c r="AQ65" s="23">
        <f t="shared" si="45"/>
        <v>722413</v>
      </c>
      <c r="AR65" s="66">
        <v>1091881</v>
      </c>
      <c r="AS65" s="66">
        <f t="shared" si="86"/>
        <v>722413</v>
      </c>
      <c r="AT65" s="60">
        <v>947176</v>
      </c>
      <c r="AU65" s="23">
        <f t="shared" si="61"/>
        <v>224763</v>
      </c>
      <c r="AV65" s="67" t="str">
        <f t="shared" si="62"/>
        <v>No</v>
      </c>
      <c r="AW65" s="66">
        <f t="shared" si="46"/>
        <v>0</v>
      </c>
      <c r="AX65" s="68">
        <f t="shared" si="47"/>
        <v>947176</v>
      </c>
      <c r="AY65" s="69">
        <f t="shared" si="68"/>
        <v>947176</v>
      </c>
      <c r="AZ65" s="70">
        <f t="shared" si="48"/>
        <v>0</v>
      </c>
      <c r="BA65" s="23"/>
      <c r="BC65" s="13">
        <f>($AI65*$AP$21*IF(AND($I65=Overview!$D$14,'ECS Formula'!F$38&lt;&gt;""),'ECS Formula'!F$38,INDEX('FY 26'!$Y:$Y,MATCH('FY 26 - Changed'!$I65,'FY 26'!$I:$I,0),0)))+$AL65+$AO65</f>
        <v>722412.59830149997</v>
      </c>
      <c r="BD65" s="13">
        <f>($AI65*$AP$21*IF(AND($I65=Overview!$D$14,'ECS Formula'!G$38&lt;&gt;""),'ECS Formula'!G$38,INDEX('FY 26'!$Y:$Y,MATCH('FY 26 - Changed'!$I65,'FY 26'!$I:$I,0),0)))+$AL65+$AO65</f>
        <v>722412.59830149997</v>
      </c>
      <c r="BE65" s="13">
        <f>($AI65*$AP$21*IF(AND($I65=Overview!$D$14,'ECS Formula'!H$38&lt;&gt;""),'ECS Formula'!H$38,INDEX('FY 26'!$Y:$Y,MATCH('FY 26 - Changed'!$I65,'FY 26'!$I:$I,0),0)))+$AL65+$AO65</f>
        <v>722412.59830149997</v>
      </c>
      <c r="BF65" s="13">
        <f>($AI65*$AP$21*IF(AND($I65=Overview!$D$14,'ECS Formula'!I$38&lt;&gt;""),'ECS Formula'!I$38,INDEX('FY 26'!$Y:$Y,MATCH('FY 26 - Changed'!$I65,'FY 26'!$I:$I,0),0)))+$AL65+$AO65</f>
        <v>722412.59830149997</v>
      </c>
      <c r="BG65" s="13">
        <f>($AI65*$AP$21*IF(AND($I65=Overview!$D$14,'ECS Formula'!J$38&lt;&gt;""),'ECS Formula'!J$38,INDEX('FY 26'!$Y:$Y,MATCH('FY 26 - Changed'!$I65,'FY 26'!$I:$I,0),0)))+$AL65+$AO65</f>
        <v>722412.59830149997</v>
      </c>
      <c r="BH65" s="13">
        <f>($AI65*$AP$21*IF(AND($I65=Overview!$D$14,'ECS Formula'!K$38&lt;&gt;""),'ECS Formula'!K$38,INDEX('FY 26'!$Y:$Y,MATCH('FY 26 - Changed'!$I65,'FY 26'!$I:$I,0),0)))+$AL65+$AO65</f>
        <v>722412.59830149997</v>
      </c>
      <c r="BI65" s="13">
        <f>($AI65*$AP$21*IF(AND($I65=Overview!$D$14,'ECS Formula'!L$38&lt;&gt;""),'ECS Formula'!L$38,INDEX('FY 26'!$Y:$Y,MATCH('FY 26 - Changed'!$I65,'FY 26'!$I:$I,0),0)))+$AL65+$AO65</f>
        <v>722412.59830149997</v>
      </c>
      <c r="BJ65" s="13">
        <f>($AI65*$AP$21*IF(AND($I65=Overview!$D$14,'ECS Formula'!M$38&lt;&gt;""),'ECS Formula'!M$38,INDEX('FY 26'!$Y:$Y,MATCH('FY 26 - Changed'!$I65,'FY 26'!$I:$I,0),0)))+$AL65+$AO65</f>
        <v>722412.59830149997</v>
      </c>
      <c r="BO65" s="71">
        <f t="shared" si="49"/>
        <v>224763</v>
      </c>
      <c r="BP65" s="71">
        <f t="shared" si="69"/>
        <v>-224763.40169850003</v>
      </c>
      <c r="BQ65" s="71">
        <f t="shared" si="70"/>
        <v>-224763.40169850003</v>
      </c>
      <c r="BR65" s="71">
        <f t="shared" si="71"/>
        <v>-192644.71159578441</v>
      </c>
      <c r="BS65" s="71">
        <f t="shared" si="72"/>
        <v>-160530.83817276719</v>
      </c>
      <c r="BT65" s="71">
        <f t="shared" si="73"/>
        <v>-128424.6705382138</v>
      </c>
      <c r="BU65" s="71">
        <f t="shared" si="74"/>
        <v>-96318.50290366041</v>
      </c>
      <c r="BV65" s="71">
        <f t="shared" si="75"/>
        <v>-64215.54588587035</v>
      </c>
      <c r="BW65" s="71">
        <f t="shared" si="76"/>
        <v>-32107.772942935233</v>
      </c>
      <c r="BX65" s="71"/>
      <c r="BZ65" s="71">
        <f t="shared" si="50"/>
        <v>0</v>
      </c>
      <c r="CA65" s="71">
        <f t="shared" si="51"/>
        <v>0</v>
      </c>
      <c r="CB65" s="71">
        <f t="shared" si="23"/>
        <v>-32118.690102715656</v>
      </c>
      <c r="CC65" s="71">
        <f t="shared" si="24"/>
        <v>-32113.873423017259</v>
      </c>
      <c r="CD65" s="71">
        <f t="shared" si="25"/>
        <v>-32106.16763455344</v>
      </c>
      <c r="CE65" s="71">
        <f t="shared" si="26"/>
        <v>-32106.167634553451</v>
      </c>
      <c r="CF65" s="71">
        <f t="shared" si="27"/>
        <v>-32102.957017790013</v>
      </c>
      <c r="CG65" s="71">
        <f t="shared" si="28"/>
        <v>-32107.772942935175</v>
      </c>
      <c r="CH65" s="71">
        <f t="shared" si="29"/>
        <v>-32107.772942935233</v>
      </c>
      <c r="CJ65" s="71">
        <f t="shared" si="77"/>
        <v>947176</v>
      </c>
      <c r="CK65" s="71">
        <f t="shared" si="79"/>
        <v>947176</v>
      </c>
      <c r="CL65" s="71">
        <f t="shared" si="80"/>
        <v>915057.30989728437</v>
      </c>
      <c r="CM65" s="71">
        <f t="shared" si="81"/>
        <v>882943.43647426716</v>
      </c>
      <c r="CN65" s="71">
        <f t="shared" si="82"/>
        <v>850837.26883971377</v>
      </c>
      <c r="CO65" s="71">
        <f t="shared" si="83"/>
        <v>818731.10120516038</v>
      </c>
      <c r="CP65" s="71">
        <f t="shared" si="84"/>
        <v>786628.14418737032</v>
      </c>
      <c r="CQ65" s="71">
        <f t="shared" si="84"/>
        <v>754520.3712444352</v>
      </c>
      <c r="CR65" s="71">
        <f t="shared" si="84"/>
        <v>722412.59830149997</v>
      </c>
      <c r="CS65" s="71"/>
      <c r="CT65" s="71">
        <f t="shared" si="78"/>
        <v>947176</v>
      </c>
      <c r="CU65" s="71">
        <f t="shared" si="85"/>
        <v>947176</v>
      </c>
      <c r="CV65" s="71">
        <f t="shared" si="85"/>
        <v>915057.30989728437</v>
      </c>
      <c r="CW65" s="71">
        <f t="shared" si="85"/>
        <v>882943.43647426716</v>
      </c>
      <c r="CX65" s="71">
        <f t="shared" si="85"/>
        <v>850837.26883971377</v>
      </c>
      <c r="CY65" s="71">
        <f t="shared" si="85"/>
        <v>818731.10120516038</v>
      </c>
      <c r="CZ65" s="71">
        <f t="shared" si="85"/>
        <v>786628.14418737032</v>
      </c>
      <c r="DA65" s="71">
        <f t="shared" si="85"/>
        <v>754520.3712444352</v>
      </c>
      <c r="DB65" s="71">
        <f t="shared" si="85"/>
        <v>722412.59830149997</v>
      </c>
    </row>
    <row r="66" spans="1:106" x14ac:dyDescent="0.2">
      <c r="A66" s="6" t="s">
        <v>179</v>
      </c>
      <c r="B66" s="6"/>
      <c r="C66" s="37"/>
      <c r="D66" s="37"/>
      <c r="E66" s="37"/>
      <c r="F66" s="2">
        <v>5</v>
      </c>
      <c r="G66">
        <v>0</v>
      </c>
      <c r="H66" s="6">
        <v>40</v>
      </c>
      <c r="I66" s="2" t="s">
        <v>217</v>
      </c>
      <c r="J66" s="57"/>
      <c r="K66" s="79"/>
      <c r="L66" s="59"/>
      <c r="M66" s="79"/>
      <c r="N66" s="61">
        <f t="shared" si="34"/>
        <v>0</v>
      </c>
      <c r="O66" s="61">
        <f t="shared" si="35"/>
        <v>0</v>
      </c>
      <c r="P66" s="61">
        <f t="shared" si="36"/>
        <v>0</v>
      </c>
      <c r="Q66" s="61">
        <f t="shared" si="37"/>
        <v>0</v>
      </c>
      <c r="R66" s="62" t="e">
        <f t="shared" si="38"/>
        <v>#DIV/0!</v>
      </c>
      <c r="S66" s="62" t="e">
        <f t="shared" si="7"/>
        <v>#DIV/0!</v>
      </c>
      <c r="T66" s="61" t="e">
        <f t="shared" si="8"/>
        <v>#DIV/0!</v>
      </c>
      <c r="U66" s="61" t="e">
        <f t="shared" si="39"/>
        <v>#DIV/0!</v>
      </c>
      <c r="V66" s="79"/>
      <c r="W66" s="61">
        <f t="shared" si="40"/>
        <v>0</v>
      </c>
      <c r="X66" s="24">
        <f t="shared" si="41"/>
        <v>0</v>
      </c>
      <c r="Y66" s="80">
        <f>IF(AND(I66=Overview!$D$14,'ECS Formula'!$D$38&lt;&gt;""),'ECS Formula'!$D$38,INDEX('FY 26'!Y:Y,MATCH('FY 26 - Changed'!I66,'FY 26'!I:I,0),0))</f>
        <v>928.11</v>
      </c>
      <c r="Z66" s="58"/>
      <c r="AA66" s="60"/>
      <c r="AB66" s="81">
        <f>IF(AND('FY 26 - Changed'!I66=Overview!$D$14, 'ECS Formula'!$K$20&lt;&gt;""),'ECS Formula'!$K$20,INDEX('FY 26'!AB:AB,MATCH('FY 26 - Changed'!I66,'FY 26'!I:I,0),0))</f>
        <v>210755.91</v>
      </c>
      <c r="AC66" s="10">
        <f t="shared" si="9"/>
        <v>0.82162199999999996</v>
      </c>
      <c r="AD66" s="79">
        <f>IF(AND('FY 26 - Changed'!I66=Overview!$D$14, 'ECS Formula'!$K$21&lt;&gt;""),'ECS Formula'!$K$21,INDEX('FY 26'!AD:AD,MATCH('FY 26 - Changed'!I66,'FY 26'!I:I,0),0))</f>
        <v>107478</v>
      </c>
      <c r="AE66" s="10">
        <f t="shared" si="10"/>
        <v>0.77919400000000005</v>
      </c>
      <c r="AF66" s="10">
        <f t="shared" si="59"/>
        <v>0.191106</v>
      </c>
      <c r="AG66" s="63">
        <f t="shared" si="65"/>
        <v>0.191106</v>
      </c>
      <c r="AH66" s="64">
        <f t="shared" si="66"/>
        <v>0</v>
      </c>
      <c r="AI66" s="65">
        <f t="shared" si="42"/>
        <v>0.191106</v>
      </c>
      <c r="AJ66" s="60">
        <v>0</v>
      </c>
      <c r="AK66">
        <v>0</v>
      </c>
      <c r="AL66" s="23">
        <f t="shared" si="43"/>
        <v>0</v>
      </c>
      <c r="AM66" s="60">
        <v>0</v>
      </c>
      <c r="AN66">
        <v>0</v>
      </c>
      <c r="AO66" s="23">
        <f t="shared" si="44"/>
        <v>0</v>
      </c>
      <c r="AP66" s="23">
        <f t="shared" si="67"/>
        <v>2044159</v>
      </c>
      <c r="AQ66" s="23">
        <f t="shared" si="45"/>
        <v>2044159</v>
      </c>
      <c r="AR66" s="66">
        <v>1439845</v>
      </c>
      <c r="AS66" s="66">
        <f t="shared" si="86"/>
        <v>2044159</v>
      </c>
      <c r="AT66" s="60">
        <v>1510105</v>
      </c>
      <c r="AU66" s="23">
        <f t="shared" si="61"/>
        <v>534054</v>
      </c>
      <c r="AV66" s="67" t="str">
        <f t="shared" si="62"/>
        <v>Yes</v>
      </c>
      <c r="AW66" s="66">
        <f t="shared" si="46"/>
        <v>534054</v>
      </c>
      <c r="AX66" s="68">
        <f t="shared" si="47"/>
        <v>2044159</v>
      </c>
      <c r="AY66" s="69">
        <f t="shared" si="68"/>
        <v>2044159</v>
      </c>
      <c r="AZ66" s="70">
        <f t="shared" si="48"/>
        <v>534054</v>
      </c>
      <c r="BA66" s="23"/>
      <c r="BC66" s="13">
        <f>($AI66*$AP$21*IF(AND($I66=Overview!$D$14,'ECS Formula'!F$38&lt;&gt;""),'ECS Formula'!F$38,INDEX('FY 26'!$Y:$Y,MATCH('FY 26 - Changed'!$I66,'FY 26'!$I:$I,0),0)))+$AL66+$AO66</f>
        <v>2044159.1658315</v>
      </c>
      <c r="BD66" s="13">
        <f>($AI66*$AP$21*IF(AND($I66=Overview!$D$14,'ECS Formula'!G$38&lt;&gt;""),'ECS Formula'!G$38,INDEX('FY 26'!$Y:$Y,MATCH('FY 26 - Changed'!$I66,'FY 26'!$I:$I,0),0)))+$AL66+$AO66</f>
        <v>2044159.1658315</v>
      </c>
      <c r="BE66" s="13">
        <f>($AI66*$AP$21*IF(AND($I66=Overview!$D$14,'ECS Formula'!H$38&lt;&gt;""),'ECS Formula'!H$38,INDEX('FY 26'!$Y:$Y,MATCH('FY 26 - Changed'!$I66,'FY 26'!$I:$I,0),0)))+$AL66+$AO66</f>
        <v>2044159.1658315</v>
      </c>
      <c r="BF66" s="13">
        <f>($AI66*$AP$21*IF(AND($I66=Overview!$D$14,'ECS Formula'!I$38&lt;&gt;""),'ECS Formula'!I$38,INDEX('FY 26'!$Y:$Y,MATCH('FY 26 - Changed'!$I66,'FY 26'!$I:$I,0),0)))+$AL66+$AO66</f>
        <v>2044159.1658315</v>
      </c>
      <c r="BG66" s="13">
        <f>($AI66*$AP$21*IF(AND($I66=Overview!$D$14,'ECS Formula'!J$38&lt;&gt;""),'ECS Formula'!J$38,INDEX('FY 26'!$Y:$Y,MATCH('FY 26 - Changed'!$I66,'FY 26'!$I:$I,0),0)))+$AL66+$AO66</f>
        <v>2044159.1658315</v>
      </c>
      <c r="BH66" s="13">
        <f>($AI66*$AP$21*IF(AND($I66=Overview!$D$14,'ECS Formula'!K$38&lt;&gt;""),'ECS Formula'!K$38,INDEX('FY 26'!$Y:$Y,MATCH('FY 26 - Changed'!$I66,'FY 26'!$I:$I,0),0)))+$AL66+$AO66</f>
        <v>2044159.1658315</v>
      </c>
      <c r="BI66" s="13">
        <f>($AI66*$AP$21*IF(AND($I66=Overview!$D$14,'ECS Formula'!L$38&lt;&gt;""),'ECS Formula'!L$38,INDEX('FY 26'!$Y:$Y,MATCH('FY 26 - Changed'!$I66,'FY 26'!$I:$I,0),0)))+$AL66+$AO66</f>
        <v>2044159.1658315</v>
      </c>
      <c r="BJ66" s="13">
        <f>($AI66*$AP$21*IF(AND($I66=Overview!$D$14,'ECS Formula'!M$38&lt;&gt;""),'ECS Formula'!M$38,INDEX('FY 26'!$Y:$Y,MATCH('FY 26 - Changed'!$I66,'FY 26'!$I:$I,0),0)))+$AL66+$AO66</f>
        <v>2044159.1658315</v>
      </c>
      <c r="BO66" s="71">
        <f t="shared" si="49"/>
        <v>534054</v>
      </c>
      <c r="BP66" s="71">
        <f t="shared" si="69"/>
        <v>0.16583149996586144</v>
      </c>
      <c r="BQ66" s="71">
        <f t="shared" si="70"/>
        <v>0</v>
      </c>
      <c r="BR66" s="71">
        <f t="shared" si="71"/>
        <v>0</v>
      </c>
      <c r="BS66" s="71">
        <f t="shared" si="72"/>
        <v>0</v>
      </c>
      <c r="BT66" s="71">
        <f t="shared" si="73"/>
        <v>0</v>
      </c>
      <c r="BU66" s="71">
        <f t="shared" si="74"/>
        <v>0</v>
      </c>
      <c r="BV66" s="71">
        <f t="shared" si="75"/>
        <v>0</v>
      </c>
      <c r="BW66" s="71">
        <f t="shared" si="76"/>
        <v>0</v>
      </c>
      <c r="BX66" s="71"/>
      <c r="BZ66" s="71">
        <f t="shared" si="50"/>
        <v>534054</v>
      </c>
      <c r="CA66" s="71">
        <f t="shared" si="51"/>
        <v>0.16583149996586144</v>
      </c>
      <c r="CB66" s="71">
        <f t="shared" si="23"/>
        <v>0</v>
      </c>
      <c r="CC66" s="71">
        <f t="shared" si="24"/>
        <v>0</v>
      </c>
      <c r="CD66" s="71">
        <f t="shared" si="25"/>
        <v>0</v>
      </c>
      <c r="CE66" s="71">
        <f t="shared" si="26"/>
        <v>0</v>
      </c>
      <c r="CF66" s="71">
        <f t="shared" si="27"/>
        <v>0</v>
      </c>
      <c r="CG66" s="71">
        <f t="shared" si="28"/>
        <v>0</v>
      </c>
      <c r="CH66" s="71">
        <f t="shared" si="29"/>
        <v>0</v>
      </c>
      <c r="CJ66" s="71">
        <f t="shared" si="77"/>
        <v>2044159</v>
      </c>
      <c r="CK66" s="71">
        <f t="shared" si="79"/>
        <v>2044159.1658315</v>
      </c>
      <c r="CL66" s="71">
        <f t="shared" si="80"/>
        <v>2044159.1658315</v>
      </c>
      <c r="CM66" s="71">
        <f t="shared" si="81"/>
        <v>2044159.1658315</v>
      </c>
      <c r="CN66" s="71">
        <f t="shared" si="82"/>
        <v>2044159.1658315</v>
      </c>
      <c r="CO66" s="71">
        <f t="shared" si="83"/>
        <v>2044159.1658315</v>
      </c>
      <c r="CP66" s="71">
        <f t="shared" si="84"/>
        <v>2044159.1658315</v>
      </c>
      <c r="CQ66" s="71">
        <f t="shared" si="84"/>
        <v>2044159.1658315</v>
      </c>
      <c r="CR66" s="71">
        <f t="shared" si="84"/>
        <v>2044159.1658315</v>
      </c>
      <c r="CS66" s="71"/>
      <c r="CT66" s="71">
        <f t="shared" si="78"/>
        <v>2044159</v>
      </c>
      <c r="CU66" s="71">
        <f t="shared" si="85"/>
        <v>2044159.1658315</v>
      </c>
      <c r="CV66" s="71">
        <f t="shared" si="85"/>
        <v>2044159.1658315</v>
      </c>
      <c r="CW66" s="71">
        <f t="shared" si="85"/>
        <v>2044159.1658315</v>
      </c>
      <c r="CX66" s="71">
        <f t="shared" si="85"/>
        <v>2044159.1658315</v>
      </c>
      <c r="CY66" s="71">
        <f t="shared" si="85"/>
        <v>2044159.1658315</v>
      </c>
      <c r="CZ66" s="71">
        <f t="shared" si="85"/>
        <v>2044159.1658315</v>
      </c>
      <c r="DA66" s="71">
        <f t="shared" si="85"/>
        <v>2044159.1658315</v>
      </c>
      <c r="DB66" s="71">
        <f t="shared" si="85"/>
        <v>2044159.1658315</v>
      </c>
    </row>
    <row r="67" spans="1:106" x14ac:dyDescent="0.2">
      <c r="A67" s="6" t="s">
        <v>173</v>
      </c>
      <c r="B67" s="6"/>
      <c r="C67" s="37"/>
      <c r="D67" s="37"/>
      <c r="E67" s="37"/>
      <c r="F67" s="2">
        <v>5</v>
      </c>
      <c r="G67">
        <v>0</v>
      </c>
      <c r="H67" s="6">
        <v>41</v>
      </c>
      <c r="I67" s="2" t="s">
        <v>218</v>
      </c>
      <c r="J67" s="57"/>
      <c r="K67" s="79"/>
      <c r="L67" s="59"/>
      <c r="M67" s="79"/>
      <c r="N67" s="61">
        <f t="shared" si="34"/>
        <v>0</v>
      </c>
      <c r="O67" s="61">
        <f t="shared" si="35"/>
        <v>0</v>
      </c>
      <c r="P67" s="61">
        <f t="shared" si="36"/>
        <v>0</v>
      </c>
      <c r="Q67" s="61">
        <f t="shared" si="37"/>
        <v>0</v>
      </c>
      <c r="R67" s="62" t="e">
        <f t="shared" si="38"/>
        <v>#DIV/0!</v>
      </c>
      <c r="S67" s="62" t="e">
        <f t="shared" si="7"/>
        <v>#DIV/0!</v>
      </c>
      <c r="T67" s="61" t="e">
        <f t="shared" si="8"/>
        <v>#DIV/0!</v>
      </c>
      <c r="U67" s="61" t="e">
        <f t="shared" si="39"/>
        <v>#DIV/0!</v>
      </c>
      <c r="V67" s="79"/>
      <c r="W67" s="61">
        <f t="shared" si="40"/>
        <v>0</v>
      </c>
      <c r="X67" s="24">
        <f t="shared" si="41"/>
        <v>0</v>
      </c>
      <c r="Y67" s="80">
        <f>IF(AND(I67=Overview!$D$14,'ECS Formula'!$D$38&lt;&gt;""),'ECS Formula'!$D$38,INDEX('FY 26'!Y:Y,MATCH('FY 26 - Changed'!I67,'FY 26'!I:I,0),0))</f>
        <v>1024.81</v>
      </c>
      <c r="Z67" s="58"/>
      <c r="AA67" s="60"/>
      <c r="AB67" s="81">
        <f>IF(AND('FY 26 - Changed'!I67=Overview!$D$14, 'ECS Formula'!$K$20&lt;&gt;""),'ECS Formula'!$K$20,INDEX('FY 26'!AB:AB,MATCH('FY 26 - Changed'!I67,'FY 26'!I:I,0),0))</f>
        <v>186818.67</v>
      </c>
      <c r="AC67" s="10">
        <f t="shared" si="9"/>
        <v>0.72830300000000003</v>
      </c>
      <c r="AD67" s="79">
        <f>IF(AND('FY 26 - Changed'!I67=Overview!$D$14, 'ECS Formula'!$K$21&lt;&gt;""),'ECS Formula'!$K$21,INDEX('FY 26'!AD:AD,MATCH('FY 26 - Changed'!I67,'FY 26'!I:I,0),0))</f>
        <v>107096</v>
      </c>
      <c r="AE67" s="10">
        <f t="shared" si="10"/>
        <v>0.776424</v>
      </c>
      <c r="AF67" s="10">
        <f t="shared" si="59"/>
        <v>0.25726100000000002</v>
      </c>
      <c r="AG67" s="63">
        <f t="shared" si="65"/>
        <v>0.25726100000000002</v>
      </c>
      <c r="AH67" s="64">
        <f t="shared" si="66"/>
        <v>0</v>
      </c>
      <c r="AI67" s="65">
        <f t="shared" si="42"/>
        <v>0.25726100000000002</v>
      </c>
      <c r="AJ67" s="60">
        <v>0</v>
      </c>
      <c r="AK67">
        <v>0</v>
      </c>
      <c r="AL67" s="23">
        <f t="shared" si="43"/>
        <v>0</v>
      </c>
      <c r="AM67" s="60">
        <v>0</v>
      </c>
      <c r="AN67">
        <v>0</v>
      </c>
      <c r="AO67" s="23">
        <f t="shared" si="44"/>
        <v>0</v>
      </c>
      <c r="AP67" s="23">
        <f t="shared" si="67"/>
        <v>3038493</v>
      </c>
      <c r="AQ67" s="23">
        <f t="shared" si="45"/>
        <v>3038493</v>
      </c>
      <c r="AR67" s="66">
        <v>3686134</v>
      </c>
      <c r="AS67" s="66">
        <f t="shared" si="86"/>
        <v>3038493</v>
      </c>
      <c r="AT67" s="60">
        <v>3555957</v>
      </c>
      <c r="AU67" s="23">
        <f t="shared" si="61"/>
        <v>517464</v>
      </c>
      <c r="AV67" s="67" t="str">
        <f t="shared" si="62"/>
        <v>No</v>
      </c>
      <c r="AW67" s="66">
        <f t="shared" si="46"/>
        <v>0</v>
      </c>
      <c r="AX67" s="68">
        <f t="shared" si="47"/>
        <v>3555957</v>
      </c>
      <c r="AY67" s="69">
        <f t="shared" si="68"/>
        <v>3555957</v>
      </c>
      <c r="AZ67" s="70">
        <f t="shared" si="48"/>
        <v>0</v>
      </c>
      <c r="BA67" s="23"/>
      <c r="BC67" s="13">
        <f>($AI67*$AP$21*IF(AND($I67=Overview!$D$14,'ECS Formula'!F$38&lt;&gt;""),'ECS Formula'!F$38,INDEX('FY 26'!$Y:$Y,MATCH('FY 26 - Changed'!$I67,'FY 26'!$I:$I,0),0)))+$AL67+$AO67</f>
        <v>3038493.0133502502</v>
      </c>
      <c r="BD67" s="13">
        <f>($AI67*$AP$21*IF(AND($I67=Overview!$D$14,'ECS Formula'!G$38&lt;&gt;""),'ECS Formula'!G$38,INDEX('FY 26'!$Y:$Y,MATCH('FY 26 - Changed'!$I67,'FY 26'!$I:$I,0),0)))+$AL67+$AO67</f>
        <v>3038493.0133502502</v>
      </c>
      <c r="BE67" s="13">
        <f>($AI67*$AP$21*IF(AND($I67=Overview!$D$14,'ECS Formula'!H$38&lt;&gt;""),'ECS Formula'!H$38,INDEX('FY 26'!$Y:$Y,MATCH('FY 26 - Changed'!$I67,'FY 26'!$I:$I,0),0)))+$AL67+$AO67</f>
        <v>3038493.0133502502</v>
      </c>
      <c r="BF67" s="13">
        <f>($AI67*$AP$21*IF(AND($I67=Overview!$D$14,'ECS Formula'!I$38&lt;&gt;""),'ECS Formula'!I$38,INDEX('FY 26'!$Y:$Y,MATCH('FY 26 - Changed'!$I67,'FY 26'!$I:$I,0),0)))+$AL67+$AO67</f>
        <v>3038493.0133502502</v>
      </c>
      <c r="BG67" s="13">
        <f>($AI67*$AP$21*IF(AND($I67=Overview!$D$14,'ECS Formula'!J$38&lt;&gt;""),'ECS Formula'!J$38,INDEX('FY 26'!$Y:$Y,MATCH('FY 26 - Changed'!$I67,'FY 26'!$I:$I,0),0)))+$AL67+$AO67</f>
        <v>3038493.0133502502</v>
      </c>
      <c r="BH67" s="13">
        <f>($AI67*$AP$21*IF(AND($I67=Overview!$D$14,'ECS Formula'!K$38&lt;&gt;""),'ECS Formula'!K$38,INDEX('FY 26'!$Y:$Y,MATCH('FY 26 - Changed'!$I67,'FY 26'!$I:$I,0),0)))+$AL67+$AO67</f>
        <v>3038493.0133502502</v>
      </c>
      <c r="BI67" s="13">
        <f>($AI67*$AP$21*IF(AND($I67=Overview!$D$14,'ECS Formula'!L$38&lt;&gt;""),'ECS Formula'!L$38,INDEX('FY 26'!$Y:$Y,MATCH('FY 26 - Changed'!$I67,'FY 26'!$I:$I,0),0)))+$AL67+$AO67</f>
        <v>3038493.0133502502</v>
      </c>
      <c r="BJ67" s="13">
        <f>($AI67*$AP$21*IF(AND($I67=Overview!$D$14,'ECS Formula'!M$38&lt;&gt;""),'ECS Formula'!M$38,INDEX('FY 26'!$Y:$Y,MATCH('FY 26 - Changed'!$I67,'FY 26'!$I:$I,0),0)))+$AL67+$AO67</f>
        <v>3038493.0133502502</v>
      </c>
      <c r="BO67" s="71">
        <f t="shared" si="49"/>
        <v>517464</v>
      </c>
      <c r="BP67" s="71">
        <f t="shared" si="69"/>
        <v>-517463.9866497498</v>
      </c>
      <c r="BQ67" s="71">
        <f t="shared" si="70"/>
        <v>-517463.9866497498</v>
      </c>
      <c r="BR67" s="71">
        <f t="shared" si="71"/>
        <v>-443518.38295750041</v>
      </c>
      <c r="BS67" s="71">
        <f t="shared" si="72"/>
        <v>-369583.86851848522</v>
      </c>
      <c r="BT67" s="71">
        <f t="shared" si="73"/>
        <v>-295667.09481478808</v>
      </c>
      <c r="BU67" s="71">
        <f t="shared" si="74"/>
        <v>-221750.32111109095</v>
      </c>
      <c r="BV67" s="71">
        <f t="shared" si="75"/>
        <v>-147840.93908476457</v>
      </c>
      <c r="BW67" s="71">
        <f t="shared" si="76"/>
        <v>-73920.469542382285</v>
      </c>
      <c r="BX67" s="71"/>
      <c r="BZ67" s="71">
        <f t="shared" si="50"/>
        <v>0</v>
      </c>
      <c r="CA67" s="71">
        <f t="shared" si="51"/>
        <v>0</v>
      </c>
      <c r="CB67" s="71">
        <f t="shared" si="23"/>
        <v>-73945.603692249249</v>
      </c>
      <c r="CC67" s="71">
        <f t="shared" si="24"/>
        <v>-73934.514439015315</v>
      </c>
      <c r="CD67" s="71">
        <f t="shared" si="25"/>
        <v>-73916.77370369705</v>
      </c>
      <c r="CE67" s="71">
        <f t="shared" si="26"/>
        <v>-73916.773703697021</v>
      </c>
      <c r="CF67" s="71">
        <f t="shared" si="27"/>
        <v>-73909.38202632661</v>
      </c>
      <c r="CG67" s="71">
        <f t="shared" si="28"/>
        <v>-73920.469542382285</v>
      </c>
      <c r="CH67" s="71">
        <f t="shared" si="29"/>
        <v>-73920.469542382285</v>
      </c>
      <c r="CJ67" s="71">
        <f t="shared" si="77"/>
        <v>3555957</v>
      </c>
      <c r="CK67" s="71">
        <f t="shared" si="79"/>
        <v>3555957</v>
      </c>
      <c r="CL67" s="71">
        <f t="shared" si="80"/>
        <v>3482011.3963077506</v>
      </c>
      <c r="CM67" s="71">
        <f t="shared" si="81"/>
        <v>3408076.8818687354</v>
      </c>
      <c r="CN67" s="71">
        <f t="shared" si="82"/>
        <v>3334160.1081650383</v>
      </c>
      <c r="CO67" s="71">
        <f t="shared" si="83"/>
        <v>3260243.3344613411</v>
      </c>
      <c r="CP67" s="71">
        <f t="shared" si="84"/>
        <v>3186333.9524350148</v>
      </c>
      <c r="CQ67" s="71">
        <f t="shared" si="84"/>
        <v>3112413.4828926325</v>
      </c>
      <c r="CR67" s="71">
        <f t="shared" si="84"/>
        <v>3038493.0133502502</v>
      </c>
      <c r="CS67" s="71"/>
      <c r="CT67" s="71">
        <f t="shared" si="78"/>
        <v>3555957</v>
      </c>
      <c r="CU67" s="71">
        <f t="shared" si="85"/>
        <v>3555957</v>
      </c>
      <c r="CV67" s="71">
        <f t="shared" si="85"/>
        <v>3482011.3963077506</v>
      </c>
      <c r="CW67" s="71">
        <f t="shared" si="85"/>
        <v>3408076.8818687354</v>
      </c>
      <c r="CX67" s="71">
        <f t="shared" si="85"/>
        <v>3334160.1081650383</v>
      </c>
      <c r="CY67" s="71">
        <f t="shared" si="85"/>
        <v>3260243.3344613411</v>
      </c>
      <c r="CZ67" s="71">
        <f t="shared" si="85"/>
        <v>3186333.9524350148</v>
      </c>
      <c r="DA67" s="71">
        <f t="shared" si="85"/>
        <v>3112413.4828926325</v>
      </c>
      <c r="DB67" s="71">
        <f t="shared" si="85"/>
        <v>3038493.0133502502</v>
      </c>
    </row>
    <row r="68" spans="1:106" x14ac:dyDescent="0.2">
      <c r="A68" s="6" t="s">
        <v>179</v>
      </c>
      <c r="B68" s="6"/>
      <c r="C68" s="37"/>
      <c r="D68" s="37"/>
      <c r="E68" s="37"/>
      <c r="F68" s="2">
        <v>6</v>
      </c>
      <c r="G68">
        <v>0</v>
      </c>
      <c r="H68" s="6">
        <v>42</v>
      </c>
      <c r="I68" s="2" t="s">
        <v>219</v>
      </c>
      <c r="J68" s="57"/>
      <c r="K68" s="79"/>
      <c r="L68" s="59"/>
      <c r="M68" s="79"/>
      <c r="N68" s="61">
        <f t="shared" si="34"/>
        <v>0</v>
      </c>
      <c r="O68" s="61">
        <f t="shared" si="35"/>
        <v>0</v>
      </c>
      <c r="P68" s="61">
        <f t="shared" si="36"/>
        <v>0</v>
      </c>
      <c r="Q68" s="61">
        <f t="shared" si="37"/>
        <v>0</v>
      </c>
      <c r="R68" s="62" t="e">
        <f t="shared" si="38"/>
        <v>#DIV/0!</v>
      </c>
      <c r="S68" s="62" t="e">
        <f t="shared" si="7"/>
        <v>#DIV/0!</v>
      </c>
      <c r="T68" s="61" t="e">
        <f t="shared" si="8"/>
        <v>#DIV/0!</v>
      </c>
      <c r="U68" s="61" t="e">
        <f t="shared" si="39"/>
        <v>#DIV/0!</v>
      </c>
      <c r="V68" s="79"/>
      <c r="W68" s="61">
        <f t="shared" si="40"/>
        <v>0</v>
      </c>
      <c r="X68" s="24">
        <f t="shared" si="41"/>
        <v>0</v>
      </c>
      <c r="Y68" s="80">
        <f>IF(AND(I68=Overview!$D$14,'ECS Formula'!$D$38&lt;&gt;""),'ECS Formula'!$D$38,INDEX('FY 26'!Y:Y,MATCH('FY 26 - Changed'!I68,'FY 26'!I:I,0),0))</f>
        <v>1826.68</v>
      </c>
      <c r="Z68" s="58"/>
      <c r="AA68" s="60"/>
      <c r="AB68" s="81">
        <f>IF(AND('FY 26 - Changed'!I68=Overview!$D$14, 'ECS Formula'!$K$20&lt;&gt;""),'ECS Formula'!$K$20,INDEX('FY 26'!AB:AB,MATCH('FY 26 - Changed'!I68,'FY 26'!I:I,0),0))</f>
        <v>164525.56</v>
      </c>
      <c r="AC68" s="10">
        <f t="shared" si="9"/>
        <v>0.64139500000000005</v>
      </c>
      <c r="AD68" s="79">
        <f>IF(AND('FY 26 - Changed'!I68=Overview!$D$14, 'ECS Formula'!$K$21&lt;&gt;""),'ECS Formula'!$K$21,INDEX('FY 26'!AD:AD,MATCH('FY 26 - Changed'!I68,'FY 26'!I:I,0),0))</f>
        <v>116163</v>
      </c>
      <c r="AE68" s="10">
        <f t="shared" si="10"/>
        <v>0.84215799999999996</v>
      </c>
      <c r="AF68" s="10">
        <f t="shared" si="59"/>
        <v>0.29837599999999997</v>
      </c>
      <c r="AG68" s="63">
        <f t="shared" si="65"/>
        <v>0.29837599999999997</v>
      </c>
      <c r="AH68" s="64">
        <f t="shared" si="66"/>
        <v>0</v>
      </c>
      <c r="AI68" s="65">
        <f t="shared" si="42"/>
        <v>0.29837599999999997</v>
      </c>
      <c r="AJ68" s="60">
        <v>0</v>
      </c>
      <c r="AK68">
        <v>0</v>
      </c>
      <c r="AL68" s="23">
        <f t="shared" si="43"/>
        <v>0</v>
      </c>
      <c r="AM68" s="60">
        <v>0</v>
      </c>
      <c r="AN68">
        <v>0</v>
      </c>
      <c r="AO68" s="23">
        <f t="shared" si="44"/>
        <v>0</v>
      </c>
      <c r="AP68" s="23">
        <f t="shared" si="67"/>
        <v>6281557</v>
      </c>
      <c r="AQ68" s="23">
        <f t="shared" si="45"/>
        <v>6281557</v>
      </c>
      <c r="AR68" s="66">
        <v>7538993</v>
      </c>
      <c r="AS68" s="66">
        <f t="shared" si="86"/>
        <v>6281557</v>
      </c>
      <c r="AT68" s="60">
        <v>6960947</v>
      </c>
      <c r="AU68" s="23">
        <f t="shared" si="61"/>
        <v>679390</v>
      </c>
      <c r="AV68" s="67" t="str">
        <f t="shared" si="62"/>
        <v>No</v>
      </c>
      <c r="AW68" s="66">
        <f t="shared" si="46"/>
        <v>0</v>
      </c>
      <c r="AX68" s="68">
        <f t="shared" si="47"/>
        <v>6960947</v>
      </c>
      <c r="AY68" s="69">
        <f t="shared" si="68"/>
        <v>6960947</v>
      </c>
      <c r="AZ68" s="70">
        <f t="shared" si="48"/>
        <v>0</v>
      </c>
      <c r="BA68" s="23"/>
      <c r="BC68" s="13">
        <f>($AI68*$AP$21*IF(AND($I68=Overview!$D$14,'ECS Formula'!F$38&lt;&gt;""),'ECS Formula'!F$38,INDEX('FY 26'!$Y:$Y,MATCH('FY 26 - Changed'!$I68,'FY 26'!$I:$I,0),0)))+$AL68+$AO68</f>
        <v>6281556.8611119995</v>
      </c>
      <c r="BD68" s="13">
        <f>($AI68*$AP$21*IF(AND($I68=Overview!$D$14,'ECS Formula'!G$38&lt;&gt;""),'ECS Formula'!G$38,INDEX('FY 26'!$Y:$Y,MATCH('FY 26 - Changed'!$I68,'FY 26'!$I:$I,0),0)))+$AL68+$AO68</f>
        <v>6281556.8611119995</v>
      </c>
      <c r="BE68" s="13">
        <f>($AI68*$AP$21*IF(AND($I68=Overview!$D$14,'ECS Formula'!H$38&lt;&gt;""),'ECS Formula'!H$38,INDEX('FY 26'!$Y:$Y,MATCH('FY 26 - Changed'!$I68,'FY 26'!$I:$I,0),0)))+$AL68+$AO68</f>
        <v>6281556.8611119995</v>
      </c>
      <c r="BF68" s="13">
        <f>($AI68*$AP$21*IF(AND($I68=Overview!$D$14,'ECS Formula'!I$38&lt;&gt;""),'ECS Formula'!I$38,INDEX('FY 26'!$Y:$Y,MATCH('FY 26 - Changed'!$I68,'FY 26'!$I:$I,0),0)))+$AL68+$AO68</f>
        <v>6281556.8611119995</v>
      </c>
      <c r="BG68" s="13">
        <f>($AI68*$AP$21*IF(AND($I68=Overview!$D$14,'ECS Formula'!J$38&lt;&gt;""),'ECS Formula'!J$38,INDEX('FY 26'!$Y:$Y,MATCH('FY 26 - Changed'!$I68,'FY 26'!$I:$I,0),0)))+$AL68+$AO68</f>
        <v>6281556.8611119995</v>
      </c>
      <c r="BH68" s="13">
        <f>($AI68*$AP$21*IF(AND($I68=Overview!$D$14,'ECS Formula'!K$38&lt;&gt;""),'ECS Formula'!K$38,INDEX('FY 26'!$Y:$Y,MATCH('FY 26 - Changed'!$I68,'FY 26'!$I:$I,0),0)))+$AL68+$AO68</f>
        <v>6281556.8611119995</v>
      </c>
      <c r="BI68" s="13">
        <f>($AI68*$AP$21*IF(AND($I68=Overview!$D$14,'ECS Formula'!L$38&lt;&gt;""),'ECS Formula'!L$38,INDEX('FY 26'!$Y:$Y,MATCH('FY 26 - Changed'!$I68,'FY 26'!$I:$I,0),0)))+$AL68+$AO68</f>
        <v>6281556.8611119995</v>
      </c>
      <c r="BJ68" s="13">
        <f>($AI68*$AP$21*IF(AND($I68=Overview!$D$14,'ECS Formula'!M$38&lt;&gt;""),'ECS Formula'!M$38,INDEX('FY 26'!$Y:$Y,MATCH('FY 26 - Changed'!$I68,'FY 26'!$I:$I,0),0)))+$AL68+$AO68</f>
        <v>6281556.8611119995</v>
      </c>
      <c r="BO68" s="71">
        <f t="shared" si="49"/>
        <v>679390</v>
      </c>
      <c r="BP68" s="71">
        <f t="shared" si="69"/>
        <v>-679390.13888800051</v>
      </c>
      <c r="BQ68" s="71">
        <f t="shared" si="70"/>
        <v>-679390.13888800051</v>
      </c>
      <c r="BR68" s="71">
        <f t="shared" si="71"/>
        <v>-582305.28804090526</v>
      </c>
      <c r="BS68" s="71">
        <f t="shared" si="72"/>
        <v>-485234.99652448669</v>
      </c>
      <c r="BT68" s="71">
        <f t="shared" si="73"/>
        <v>-388187.99721958954</v>
      </c>
      <c r="BU68" s="71">
        <f t="shared" si="74"/>
        <v>-291140.99791469239</v>
      </c>
      <c r="BV68" s="71">
        <f t="shared" si="75"/>
        <v>-194103.70330972504</v>
      </c>
      <c r="BW68" s="71">
        <f t="shared" si="76"/>
        <v>-97051.851654862054</v>
      </c>
      <c r="BX68" s="71"/>
      <c r="BZ68" s="71">
        <f t="shared" si="50"/>
        <v>0</v>
      </c>
      <c r="CA68" s="71">
        <f t="shared" si="51"/>
        <v>0</v>
      </c>
      <c r="CB68" s="71">
        <f t="shared" si="23"/>
        <v>-97084.850847095266</v>
      </c>
      <c r="CC68" s="71">
        <f t="shared" si="24"/>
        <v>-97070.291516418903</v>
      </c>
      <c r="CD68" s="71">
        <f t="shared" si="25"/>
        <v>-97046.999304897341</v>
      </c>
      <c r="CE68" s="71">
        <f t="shared" si="26"/>
        <v>-97046.999304897385</v>
      </c>
      <c r="CF68" s="71">
        <f t="shared" si="27"/>
        <v>-97037.29460496697</v>
      </c>
      <c r="CG68" s="71">
        <f t="shared" si="28"/>
        <v>-97051.851654862519</v>
      </c>
      <c r="CH68" s="71">
        <f t="shared" si="29"/>
        <v>-97051.851654862054</v>
      </c>
      <c r="CJ68" s="71">
        <f t="shared" si="77"/>
        <v>6960947</v>
      </c>
      <c r="CK68" s="71">
        <f t="shared" si="79"/>
        <v>6960947</v>
      </c>
      <c r="CL68" s="71">
        <f t="shared" si="80"/>
        <v>6863862.1491529047</v>
      </c>
      <c r="CM68" s="71">
        <f t="shared" si="81"/>
        <v>6766791.8576364862</v>
      </c>
      <c r="CN68" s="71">
        <f t="shared" si="82"/>
        <v>6669744.858331589</v>
      </c>
      <c r="CO68" s="71">
        <f t="shared" si="83"/>
        <v>6572697.8590266919</v>
      </c>
      <c r="CP68" s="71">
        <f t="shared" si="84"/>
        <v>6475660.5644217245</v>
      </c>
      <c r="CQ68" s="71">
        <f t="shared" si="84"/>
        <v>6378608.7127668615</v>
      </c>
      <c r="CR68" s="71">
        <f t="shared" si="84"/>
        <v>6281556.8611119995</v>
      </c>
      <c r="CS68" s="71"/>
      <c r="CT68" s="71">
        <f t="shared" si="78"/>
        <v>6960947</v>
      </c>
      <c r="CU68" s="71">
        <f t="shared" si="85"/>
        <v>6960947</v>
      </c>
      <c r="CV68" s="71">
        <f t="shared" si="85"/>
        <v>6863862.1491529047</v>
      </c>
      <c r="CW68" s="71">
        <f t="shared" si="85"/>
        <v>6766791.8576364862</v>
      </c>
      <c r="CX68" s="71">
        <f t="shared" si="85"/>
        <v>6669744.858331589</v>
      </c>
      <c r="CY68" s="71">
        <f t="shared" si="85"/>
        <v>6572697.8590266919</v>
      </c>
      <c r="CZ68" s="71">
        <f t="shared" si="85"/>
        <v>6475660.5644217245</v>
      </c>
      <c r="DA68" s="71">
        <f t="shared" si="85"/>
        <v>6378608.7127668615</v>
      </c>
      <c r="DB68" s="71">
        <f t="shared" si="85"/>
        <v>6281556.8611119995</v>
      </c>
    </row>
    <row r="69" spans="1:106" x14ac:dyDescent="0.2">
      <c r="A69" s="6" t="s">
        <v>171</v>
      </c>
      <c r="B69" s="6">
        <v>1</v>
      </c>
      <c r="C69" s="37">
        <v>1</v>
      </c>
      <c r="D69" s="37">
        <v>1</v>
      </c>
      <c r="E69" s="37">
        <v>0</v>
      </c>
      <c r="F69" s="2">
        <v>10</v>
      </c>
      <c r="G69">
        <v>8</v>
      </c>
      <c r="H69" s="6">
        <v>43</v>
      </c>
      <c r="I69" s="2" t="s">
        <v>220</v>
      </c>
      <c r="J69" s="57"/>
      <c r="K69" s="79"/>
      <c r="L69" s="73"/>
      <c r="M69" s="79"/>
      <c r="N69" s="61">
        <f t="shared" si="34"/>
        <v>0</v>
      </c>
      <c r="O69" s="61">
        <f t="shared" si="35"/>
        <v>0</v>
      </c>
      <c r="P69" s="61">
        <f t="shared" si="36"/>
        <v>0</v>
      </c>
      <c r="Q69" s="61">
        <f t="shared" si="37"/>
        <v>0</v>
      </c>
      <c r="R69" s="62" t="e">
        <f t="shared" si="38"/>
        <v>#DIV/0!</v>
      </c>
      <c r="S69" s="62" t="e">
        <f t="shared" si="7"/>
        <v>#DIV/0!</v>
      </c>
      <c r="T69" s="61" t="e">
        <f t="shared" si="8"/>
        <v>#DIV/0!</v>
      </c>
      <c r="U69" s="61" t="e">
        <f t="shared" si="39"/>
        <v>#DIV/0!</v>
      </c>
      <c r="V69" s="79"/>
      <c r="W69" s="61">
        <f t="shared" si="40"/>
        <v>0</v>
      </c>
      <c r="X69" s="24">
        <f t="shared" si="41"/>
        <v>0</v>
      </c>
      <c r="Y69" s="80">
        <f>IF(AND(I69=Overview!$D$14,'ECS Formula'!$D$38&lt;&gt;""),'ECS Formula'!$D$38,INDEX('FY 26'!Y:Y,MATCH('FY 26 - Changed'!I69,'FY 26'!I:I,0),0))</f>
        <v>9860.7999999999993</v>
      </c>
      <c r="Z69" s="58"/>
      <c r="AA69" s="60"/>
      <c r="AB69" s="81">
        <f>IF(AND('FY 26 - Changed'!I69=Overview!$D$14, 'ECS Formula'!$K$20&lt;&gt;""),'ECS Formula'!$K$20,INDEX('FY 26'!AB:AB,MATCH('FY 26 - Changed'!I69,'FY 26'!I:I,0),0))</f>
        <v>104728.3</v>
      </c>
      <c r="AC69" s="10">
        <f t="shared" si="9"/>
        <v>0.40827799999999997</v>
      </c>
      <c r="AD69" s="79">
        <f>IF(AND('FY 26 - Changed'!I69=Overview!$D$14, 'ECS Formula'!$K$21&lt;&gt;""),'ECS Formula'!$K$21,INDEX('FY 26'!AD:AD,MATCH('FY 26 - Changed'!I69,'FY 26'!I:I,0),0))</f>
        <v>64244</v>
      </c>
      <c r="AE69" s="10">
        <f t="shared" si="10"/>
        <v>0.465756</v>
      </c>
      <c r="AF69" s="10">
        <f t="shared" si="59"/>
        <v>0.57447899999999996</v>
      </c>
      <c r="AG69" s="63">
        <f t="shared" si="65"/>
        <v>0.57447899999999996</v>
      </c>
      <c r="AH69" s="64">
        <f t="shared" si="66"/>
        <v>0.05</v>
      </c>
      <c r="AI69" s="65">
        <f t="shared" si="42"/>
        <v>0.62447900000000001</v>
      </c>
      <c r="AJ69" s="60">
        <v>0</v>
      </c>
      <c r="AK69">
        <v>0</v>
      </c>
      <c r="AL69" s="23">
        <f t="shared" si="43"/>
        <v>0</v>
      </c>
      <c r="AM69" s="60">
        <v>0</v>
      </c>
      <c r="AN69">
        <v>0</v>
      </c>
      <c r="AO69" s="23">
        <f t="shared" si="44"/>
        <v>0</v>
      </c>
      <c r="AP69" s="23">
        <f t="shared" si="67"/>
        <v>70969366</v>
      </c>
      <c r="AQ69" s="23">
        <f t="shared" si="45"/>
        <v>70969366</v>
      </c>
      <c r="AR69" s="66">
        <v>49075156</v>
      </c>
      <c r="AS69" s="66">
        <f t="shared" si="86"/>
        <v>70969366</v>
      </c>
      <c r="AT69" s="60">
        <v>66388025</v>
      </c>
      <c r="AU69" s="23">
        <f t="shared" si="61"/>
        <v>4581341</v>
      </c>
      <c r="AV69" s="67" t="str">
        <f t="shared" si="62"/>
        <v>Yes</v>
      </c>
      <c r="AW69" s="66">
        <f t="shared" si="46"/>
        <v>4581341</v>
      </c>
      <c r="AX69" s="68">
        <f t="shared" si="47"/>
        <v>70969366</v>
      </c>
      <c r="AY69" s="69">
        <f t="shared" si="68"/>
        <v>70969366</v>
      </c>
      <c r="AZ69" s="70">
        <f t="shared" si="48"/>
        <v>4581341</v>
      </c>
      <c r="BA69" s="23"/>
      <c r="BC69" s="13">
        <f>($AI69*$AP$21*IF(AND($I69=Overview!$D$14,'ECS Formula'!F$38&lt;&gt;""),'ECS Formula'!F$38,INDEX('FY 26'!$Y:$Y,MATCH('FY 26 - Changed'!$I69,'FY 26'!$I:$I,0),0)))+$AL69+$AO69</f>
        <v>70969365.579879999</v>
      </c>
      <c r="BD69" s="13">
        <f>($AI69*$AP$21*IF(AND($I69=Overview!$D$14,'ECS Formula'!G$38&lt;&gt;""),'ECS Formula'!G$38,INDEX('FY 26'!$Y:$Y,MATCH('FY 26 - Changed'!$I69,'FY 26'!$I:$I,0),0)))+$AL69+$AO69</f>
        <v>70969365.579879999</v>
      </c>
      <c r="BE69" s="13">
        <f>($AI69*$AP$21*IF(AND($I69=Overview!$D$14,'ECS Formula'!H$38&lt;&gt;""),'ECS Formula'!H$38,INDEX('FY 26'!$Y:$Y,MATCH('FY 26 - Changed'!$I69,'FY 26'!$I:$I,0),0)))+$AL69+$AO69</f>
        <v>70969365.579879999</v>
      </c>
      <c r="BF69" s="13">
        <f>($AI69*$AP$21*IF(AND($I69=Overview!$D$14,'ECS Formula'!I$38&lt;&gt;""),'ECS Formula'!I$38,INDEX('FY 26'!$Y:$Y,MATCH('FY 26 - Changed'!$I69,'FY 26'!$I:$I,0),0)))+$AL69+$AO69</f>
        <v>70969365.579879999</v>
      </c>
      <c r="BG69" s="13">
        <f>($AI69*$AP$21*IF(AND($I69=Overview!$D$14,'ECS Formula'!J$38&lt;&gt;""),'ECS Formula'!J$38,INDEX('FY 26'!$Y:$Y,MATCH('FY 26 - Changed'!$I69,'FY 26'!$I:$I,0),0)))+$AL69+$AO69</f>
        <v>70969365.579879999</v>
      </c>
      <c r="BH69" s="13">
        <f>($AI69*$AP$21*IF(AND($I69=Overview!$D$14,'ECS Formula'!K$38&lt;&gt;""),'ECS Formula'!K$38,INDEX('FY 26'!$Y:$Y,MATCH('FY 26 - Changed'!$I69,'FY 26'!$I:$I,0),0)))+$AL69+$AO69</f>
        <v>70969365.579879999</v>
      </c>
      <c r="BI69" s="13">
        <f>($AI69*$AP$21*IF(AND($I69=Overview!$D$14,'ECS Formula'!L$38&lt;&gt;""),'ECS Formula'!L$38,INDEX('FY 26'!$Y:$Y,MATCH('FY 26 - Changed'!$I69,'FY 26'!$I:$I,0),0)))+$AL69+$AO69</f>
        <v>70969365.579879999</v>
      </c>
      <c r="BJ69" s="13">
        <f>($AI69*$AP$21*IF(AND($I69=Overview!$D$14,'ECS Formula'!M$38&lt;&gt;""),'ECS Formula'!M$38,INDEX('FY 26'!$Y:$Y,MATCH('FY 26 - Changed'!$I69,'FY 26'!$I:$I,0),0)))+$AL69+$AO69</f>
        <v>70969365.579879999</v>
      </c>
      <c r="BO69" s="71">
        <f t="shared" si="49"/>
        <v>4581341</v>
      </c>
      <c r="BP69" s="71">
        <f t="shared" si="69"/>
        <v>-0.4201200008392334</v>
      </c>
      <c r="BQ69" s="71">
        <f t="shared" si="70"/>
        <v>-0.4201200008392334</v>
      </c>
      <c r="BR69" s="71">
        <f t="shared" si="71"/>
        <v>-0.4201200008392334</v>
      </c>
      <c r="BS69" s="71">
        <f t="shared" si="72"/>
        <v>-0.4201200008392334</v>
      </c>
      <c r="BT69" s="71">
        <f t="shared" si="73"/>
        <v>-0.4201200008392334</v>
      </c>
      <c r="BU69" s="71">
        <f t="shared" si="74"/>
        <v>-0.4201200008392334</v>
      </c>
      <c r="BV69" s="71">
        <f t="shared" si="75"/>
        <v>-0.4201200008392334</v>
      </c>
      <c r="BW69" s="71">
        <f t="shared" si="76"/>
        <v>-0.4201200008392334</v>
      </c>
      <c r="BX69" s="71"/>
      <c r="BZ69" s="71">
        <f t="shared" si="50"/>
        <v>4581341</v>
      </c>
      <c r="CA69" s="71">
        <f t="shared" si="51"/>
        <v>0</v>
      </c>
      <c r="CB69" s="71">
        <f t="shared" si="23"/>
        <v>-6.0035148119926454E-2</v>
      </c>
      <c r="CC69" s="71">
        <f t="shared" si="24"/>
        <v>-7.0034004139900199E-2</v>
      </c>
      <c r="CD69" s="71">
        <f t="shared" si="25"/>
        <v>-8.4024000167846682E-2</v>
      </c>
      <c r="CE69" s="71">
        <f t="shared" si="26"/>
        <v>-0.10503000020980835</v>
      </c>
      <c r="CF69" s="71">
        <f t="shared" si="27"/>
        <v>-0.14002599627971649</v>
      </c>
      <c r="CG69" s="71">
        <f t="shared" si="28"/>
        <v>-0.2100600004196167</v>
      </c>
      <c r="CH69" s="71">
        <f t="shared" si="29"/>
        <v>-0.4201200008392334</v>
      </c>
      <c r="CJ69" s="71">
        <f t="shared" si="77"/>
        <v>70969366</v>
      </c>
      <c r="CK69" s="71">
        <f t="shared" si="79"/>
        <v>70969366</v>
      </c>
      <c r="CL69" s="71">
        <f t="shared" si="80"/>
        <v>70969365.939964846</v>
      </c>
      <c r="CM69" s="71">
        <f t="shared" si="81"/>
        <v>70969365.929966003</v>
      </c>
      <c r="CN69" s="71">
        <f t="shared" si="82"/>
        <v>70969365.915976003</v>
      </c>
      <c r="CO69" s="71">
        <f t="shared" si="83"/>
        <v>70969365.89497</v>
      </c>
      <c r="CP69" s="71">
        <f t="shared" si="84"/>
        <v>70969365.859973997</v>
      </c>
      <c r="CQ69" s="71">
        <f t="shared" si="84"/>
        <v>70969365.78994</v>
      </c>
      <c r="CR69" s="71">
        <f t="shared" si="84"/>
        <v>70969365.579879999</v>
      </c>
      <c r="CS69" s="71"/>
      <c r="CT69" s="71">
        <f t="shared" si="78"/>
        <v>70969366</v>
      </c>
      <c r="CU69" s="71">
        <f t="shared" si="85"/>
        <v>70969366</v>
      </c>
      <c r="CV69" s="71">
        <f t="shared" si="85"/>
        <v>70969366</v>
      </c>
      <c r="CW69" s="71">
        <f t="shared" si="85"/>
        <v>70969366</v>
      </c>
      <c r="CX69" s="71">
        <f t="shared" si="85"/>
        <v>70969366</v>
      </c>
      <c r="CY69" s="71">
        <f t="shared" si="85"/>
        <v>70969366</v>
      </c>
      <c r="CZ69" s="71">
        <f t="shared" si="85"/>
        <v>70969366</v>
      </c>
      <c r="DA69" s="71">
        <f t="shared" si="85"/>
        <v>70969366</v>
      </c>
      <c r="DB69" s="71">
        <f t="shared" si="85"/>
        <v>70969366</v>
      </c>
    </row>
    <row r="70" spans="1:106" x14ac:dyDescent="0.2">
      <c r="A70" s="6" t="s">
        <v>184</v>
      </c>
      <c r="B70" s="6"/>
      <c r="C70" s="37">
        <v>1</v>
      </c>
      <c r="D70" s="37">
        <v>1</v>
      </c>
      <c r="E70" s="37"/>
      <c r="F70" s="2">
        <v>9</v>
      </c>
      <c r="G70">
        <v>24</v>
      </c>
      <c r="H70" s="6">
        <v>44</v>
      </c>
      <c r="I70" s="2" t="s">
        <v>221</v>
      </c>
      <c r="J70" s="57"/>
      <c r="K70" s="79"/>
      <c r="L70" s="73"/>
      <c r="M70" s="79"/>
      <c r="N70" s="61">
        <f t="shared" si="34"/>
        <v>0</v>
      </c>
      <c r="O70" s="61">
        <f t="shared" si="35"/>
        <v>0</v>
      </c>
      <c r="P70" s="61">
        <f t="shared" si="36"/>
        <v>0</v>
      </c>
      <c r="Q70" s="61">
        <f t="shared" si="37"/>
        <v>0</v>
      </c>
      <c r="R70" s="62" t="e">
        <f t="shared" si="38"/>
        <v>#DIV/0!</v>
      </c>
      <c r="S70" s="62" t="e">
        <f t="shared" si="7"/>
        <v>#DIV/0!</v>
      </c>
      <c r="T70" s="61" t="e">
        <f t="shared" si="8"/>
        <v>#DIV/0!</v>
      </c>
      <c r="U70" s="61" t="e">
        <f t="shared" si="39"/>
        <v>#DIV/0!</v>
      </c>
      <c r="V70" s="79"/>
      <c r="W70" s="61">
        <f t="shared" si="40"/>
        <v>0</v>
      </c>
      <c r="X70" s="24">
        <f t="shared" si="41"/>
        <v>0</v>
      </c>
      <c r="Y70" s="80">
        <f>IF(AND(I70=Overview!$D$14,'ECS Formula'!$D$38&lt;&gt;""),'ECS Formula'!$D$38,INDEX('FY 26'!Y:Y,MATCH('FY 26 - Changed'!I70,'FY 26'!I:I,0),0))</f>
        <v>3672.09</v>
      </c>
      <c r="Z70" s="58"/>
      <c r="AA70" s="60"/>
      <c r="AB70" s="81">
        <f>IF(AND('FY 26 - Changed'!I70=Overview!$D$14, 'ECS Formula'!$K$20&lt;&gt;""),'ECS Formula'!$K$20,INDEX('FY 26'!AB:AB,MATCH('FY 26 - Changed'!I70,'FY 26'!I:I,0),0))</f>
        <v>134744.15</v>
      </c>
      <c r="AC70" s="10">
        <f t="shared" si="9"/>
        <v>0.52529300000000001</v>
      </c>
      <c r="AD70" s="79">
        <f>IF(AND('FY 26 - Changed'!I70=Overview!$D$14, 'ECS Formula'!$K$21&lt;&gt;""),'ECS Formula'!$K$21,INDEX('FY 26'!AD:AD,MATCH('FY 26 - Changed'!I70,'FY 26'!I:I,0),0))</f>
        <v>83489</v>
      </c>
      <c r="AE70" s="10">
        <f t="shared" si="10"/>
        <v>0.60527799999999998</v>
      </c>
      <c r="AF70" s="10">
        <f t="shared" si="59"/>
        <v>0.450712</v>
      </c>
      <c r="AG70" s="63">
        <f t="shared" si="65"/>
        <v>0.450712</v>
      </c>
      <c r="AH70" s="64">
        <f t="shared" si="66"/>
        <v>0</v>
      </c>
      <c r="AI70" s="65">
        <f t="shared" si="42"/>
        <v>0.450712</v>
      </c>
      <c r="AJ70" s="60">
        <v>0</v>
      </c>
      <c r="AK70">
        <v>0</v>
      </c>
      <c r="AL70" s="23">
        <f t="shared" si="43"/>
        <v>0</v>
      </c>
      <c r="AM70" s="60">
        <v>0</v>
      </c>
      <c r="AN70">
        <v>0</v>
      </c>
      <c r="AO70" s="23">
        <f t="shared" si="44"/>
        <v>0</v>
      </c>
      <c r="AP70" s="23">
        <f t="shared" si="67"/>
        <v>19074509</v>
      </c>
      <c r="AQ70" s="23">
        <f t="shared" si="45"/>
        <v>19074509</v>
      </c>
      <c r="AR70" s="66">
        <v>19595415</v>
      </c>
      <c r="AS70" s="66">
        <f t="shared" si="86"/>
        <v>20005957</v>
      </c>
      <c r="AT70" s="60">
        <v>20005957</v>
      </c>
      <c r="AU70" s="23">
        <f t="shared" si="61"/>
        <v>931448</v>
      </c>
      <c r="AV70" s="67" t="str">
        <f t="shared" si="62"/>
        <v>No</v>
      </c>
      <c r="AW70" s="66">
        <f t="shared" si="46"/>
        <v>0</v>
      </c>
      <c r="AX70" s="68">
        <f t="shared" si="47"/>
        <v>20005957</v>
      </c>
      <c r="AY70" s="69">
        <f t="shared" si="68"/>
        <v>20005957</v>
      </c>
      <c r="AZ70" s="70">
        <f t="shared" si="48"/>
        <v>0</v>
      </c>
      <c r="BA70" s="23"/>
      <c r="BC70" s="13">
        <f>($AI70*$AP$21*IF(AND($I70=Overview!$D$14,'ECS Formula'!F$38&lt;&gt;""),'ECS Formula'!F$38,INDEX('FY 26'!$Y:$Y,MATCH('FY 26 - Changed'!$I70,'FY 26'!$I:$I,0),0)))+$AL70+$AO70</f>
        <v>19074509.198621999</v>
      </c>
      <c r="BD70" s="13">
        <f>($AI70*$AP$21*IF(AND($I70=Overview!$D$14,'ECS Formula'!G$38&lt;&gt;""),'ECS Formula'!G$38,INDEX('FY 26'!$Y:$Y,MATCH('FY 26 - Changed'!$I70,'FY 26'!$I:$I,0),0)))+$AL70+$AO70</f>
        <v>19074509.198621999</v>
      </c>
      <c r="BE70" s="13">
        <f>($AI70*$AP$21*IF(AND($I70=Overview!$D$14,'ECS Formula'!H$38&lt;&gt;""),'ECS Formula'!H$38,INDEX('FY 26'!$Y:$Y,MATCH('FY 26 - Changed'!$I70,'FY 26'!$I:$I,0),0)))+$AL70+$AO70</f>
        <v>19074509.198621999</v>
      </c>
      <c r="BF70" s="13">
        <f>($AI70*$AP$21*IF(AND($I70=Overview!$D$14,'ECS Formula'!I$38&lt;&gt;""),'ECS Formula'!I$38,INDEX('FY 26'!$Y:$Y,MATCH('FY 26 - Changed'!$I70,'FY 26'!$I:$I,0),0)))+$AL70+$AO70</f>
        <v>19074509.198621999</v>
      </c>
      <c r="BG70" s="13">
        <f>($AI70*$AP$21*IF(AND($I70=Overview!$D$14,'ECS Formula'!J$38&lt;&gt;""),'ECS Formula'!J$38,INDEX('FY 26'!$Y:$Y,MATCH('FY 26 - Changed'!$I70,'FY 26'!$I:$I,0),0)))+$AL70+$AO70</f>
        <v>19074509.198621999</v>
      </c>
      <c r="BH70" s="13">
        <f>($AI70*$AP$21*IF(AND($I70=Overview!$D$14,'ECS Formula'!K$38&lt;&gt;""),'ECS Formula'!K$38,INDEX('FY 26'!$Y:$Y,MATCH('FY 26 - Changed'!$I70,'FY 26'!$I:$I,0),0)))+$AL70+$AO70</f>
        <v>19074509.198621999</v>
      </c>
      <c r="BI70" s="13">
        <f>($AI70*$AP$21*IF(AND($I70=Overview!$D$14,'ECS Formula'!L$38&lt;&gt;""),'ECS Formula'!L$38,INDEX('FY 26'!$Y:$Y,MATCH('FY 26 - Changed'!$I70,'FY 26'!$I:$I,0),0)))+$AL70+$AO70</f>
        <v>19074509.198621999</v>
      </c>
      <c r="BJ70" s="13">
        <f>($AI70*$AP$21*IF(AND($I70=Overview!$D$14,'ECS Formula'!M$38&lt;&gt;""),'ECS Formula'!M$38,INDEX('FY 26'!$Y:$Y,MATCH('FY 26 - Changed'!$I70,'FY 26'!$I:$I,0),0)))+$AL70+$AO70</f>
        <v>19074509.198621999</v>
      </c>
      <c r="BO70" s="71">
        <f t="shared" si="49"/>
        <v>931448</v>
      </c>
      <c r="BP70" s="71">
        <f t="shared" si="69"/>
        <v>-931447.80137800053</v>
      </c>
      <c r="BQ70" s="71">
        <f t="shared" si="70"/>
        <v>-931447.80137800053</v>
      </c>
      <c r="BR70" s="71">
        <f t="shared" si="71"/>
        <v>-931447.80137800053</v>
      </c>
      <c r="BS70" s="71">
        <f t="shared" si="72"/>
        <v>-931447.80137800053</v>
      </c>
      <c r="BT70" s="71">
        <f t="shared" si="73"/>
        <v>-931447.80137800053</v>
      </c>
      <c r="BU70" s="71">
        <f t="shared" si="74"/>
        <v>-931447.80137800053</v>
      </c>
      <c r="BV70" s="71">
        <f t="shared" si="75"/>
        <v>-931447.80137800053</v>
      </c>
      <c r="BW70" s="71">
        <f t="shared" si="76"/>
        <v>-931447.80137800053</v>
      </c>
      <c r="BX70" s="71"/>
      <c r="BZ70" s="71">
        <f t="shared" si="50"/>
        <v>0</v>
      </c>
      <c r="CA70" s="71">
        <f t="shared" si="51"/>
        <v>0</v>
      </c>
      <c r="CB70" s="71">
        <f t="shared" si="23"/>
        <v>-133103.89081691628</v>
      </c>
      <c r="CC70" s="71">
        <f t="shared" si="24"/>
        <v>-155272.34848971266</v>
      </c>
      <c r="CD70" s="71">
        <f t="shared" si="25"/>
        <v>-186289.56027560012</v>
      </c>
      <c r="CE70" s="71">
        <f t="shared" si="26"/>
        <v>-232861.95034450013</v>
      </c>
      <c r="CF70" s="71">
        <f t="shared" si="27"/>
        <v>-310451.55219928757</v>
      </c>
      <c r="CG70" s="71">
        <f t="shared" si="28"/>
        <v>-465723.90068900026</v>
      </c>
      <c r="CH70" s="71">
        <f t="shared" si="29"/>
        <v>-931447.80137800053</v>
      </c>
      <c r="CJ70" s="71">
        <f t="shared" si="77"/>
        <v>20005957</v>
      </c>
      <c r="CK70" s="71">
        <f t="shared" si="79"/>
        <v>20005957</v>
      </c>
      <c r="CL70" s="71">
        <f t="shared" si="80"/>
        <v>19872853.109183084</v>
      </c>
      <c r="CM70" s="71">
        <f t="shared" si="81"/>
        <v>19850684.651510287</v>
      </c>
      <c r="CN70" s="71">
        <f t="shared" si="82"/>
        <v>19819667.439724401</v>
      </c>
      <c r="CO70" s="71">
        <f t="shared" si="83"/>
        <v>19773095.049655501</v>
      </c>
      <c r="CP70" s="71">
        <f t="shared" si="84"/>
        <v>19695505.447800711</v>
      </c>
      <c r="CQ70" s="71">
        <f t="shared" si="84"/>
        <v>19540233.099311002</v>
      </c>
      <c r="CR70" s="71">
        <f t="shared" si="84"/>
        <v>19074509.198621999</v>
      </c>
      <c r="CS70" s="71"/>
      <c r="CT70" s="71">
        <f t="shared" si="78"/>
        <v>20005957</v>
      </c>
      <c r="CU70" s="71">
        <f t="shared" si="85"/>
        <v>20005957</v>
      </c>
      <c r="CV70" s="71">
        <f t="shared" si="85"/>
        <v>20005957</v>
      </c>
      <c r="CW70" s="71">
        <f t="shared" si="85"/>
        <v>20005957</v>
      </c>
      <c r="CX70" s="71">
        <f t="shared" si="85"/>
        <v>20005957</v>
      </c>
      <c r="CY70" s="71">
        <f t="shared" si="85"/>
        <v>20005957</v>
      </c>
      <c r="CZ70" s="71">
        <f t="shared" si="85"/>
        <v>20005957</v>
      </c>
      <c r="DA70" s="71">
        <f t="shared" si="85"/>
        <v>20005957</v>
      </c>
      <c r="DB70" s="71">
        <f t="shared" si="85"/>
        <v>20005957</v>
      </c>
    </row>
    <row r="71" spans="1:106" x14ac:dyDescent="0.2">
      <c r="A71" s="6" t="s">
        <v>179</v>
      </c>
      <c r="B71" s="6"/>
      <c r="C71" s="37"/>
      <c r="D71" s="37"/>
      <c r="E71" s="37"/>
      <c r="F71" s="2">
        <v>4</v>
      </c>
      <c r="G71">
        <v>0</v>
      </c>
      <c r="H71" s="6">
        <v>45</v>
      </c>
      <c r="I71" s="2" t="s">
        <v>222</v>
      </c>
      <c r="J71" s="57"/>
      <c r="K71" s="79"/>
      <c r="L71" s="59"/>
      <c r="M71" s="79"/>
      <c r="N71" s="61">
        <f t="shared" si="34"/>
        <v>0</v>
      </c>
      <c r="O71" s="61">
        <f t="shared" si="35"/>
        <v>0</v>
      </c>
      <c r="P71" s="61">
        <f t="shared" si="36"/>
        <v>0</v>
      </c>
      <c r="Q71" s="61">
        <f t="shared" si="37"/>
        <v>0</v>
      </c>
      <c r="R71" s="62" t="e">
        <f t="shared" si="38"/>
        <v>#DIV/0!</v>
      </c>
      <c r="S71" s="62" t="e">
        <f t="shared" si="7"/>
        <v>#DIV/0!</v>
      </c>
      <c r="T71" s="61" t="e">
        <f t="shared" si="8"/>
        <v>#DIV/0!</v>
      </c>
      <c r="U71" s="61" t="e">
        <f t="shared" si="39"/>
        <v>#DIV/0!</v>
      </c>
      <c r="V71" s="79"/>
      <c r="W71" s="61">
        <f t="shared" si="40"/>
        <v>0</v>
      </c>
      <c r="X71" s="24">
        <f t="shared" si="41"/>
        <v>0</v>
      </c>
      <c r="Y71" s="80">
        <f>IF(AND(I71=Overview!$D$14,'ECS Formula'!$D$38&lt;&gt;""),'ECS Formula'!$D$38,INDEX('FY 26'!Y:Y,MATCH('FY 26 - Changed'!I71,'FY 26'!I:I,0),0))</f>
        <v>2580.89</v>
      </c>
      <c r="Z71" s="58"/>
      <c r="AA71" s="60"/>
      <c r="AB71" s="81">
        <f>IF(AND('FY 26 - Changed'!I71=Overview!$D$14, 'ECS Formula'!$K$20&lt;&gt;""),'ECS Formula'!$K$20,INDEX('FY 26'!AB:AB,MATCH('FY 26 - Changed'!I71,'FY 26'!I:I,0),0))</f>
        <v>232895.69</v>
      </c>
      <c r="AC71" s="10">
        <f t="shared" si="9"/>
        <v>0.90793199999999996</v>
      </c>
      <c r="AD71" s="79">
        <f>IF(AND('FY 26 - Changed'!I71=Overview!$D$14, 'ECS Formula'!$K$21&lt;&gt;""),'ECS Formula'!$K$21,INDEX('FY 26'!AD:AD,MATCH('FY 26 - Changed'!I71,'FY 26'!I:I,0),0))</f>
        <v>105064</v>
      </c>
      <c r="AE71" s="10">
        <f t="shared" si="10"/>
        <v>0.76169299999999995</v>
      </c>
      <c r="AF71" s="10">
        <f t="shared" si="59"/>
        <v>0.13594000000000001</v>
      </c>
      <c r="AG71" s="63">
        <f t="shared" si="65"/>
        <v>0.13594000000000001</v>
      </c>
      <c r="AH71" s="64">
        <f t="shared" si="66"/>
        <v>0</v>
      </c>
      <c r="AI71" s="65">
        <f t="shared" si="42"/>
        <v>0.13594000000000001</v>
      </c>
      <c r="AJ71" s="60">
        <v>0</v>
      </c>
      <c r="AK71">
        <v>0</v>
      </c>
      <c r="AL71" s="23">
        <f t="shared" si="43"/>
        <v>0</v>
      </c>
      <c r="AM71" s="60">
        <v>0</v>
      </c>
      <c r="AN71">
        <v>0</v>
      </c>
      <c r="AO71" s="23">
        <f t="shared" si="44"/>
        <v>0</v>
      </c>
      <c r="AP71" s="23">
        <f t="shared" si="67"/>
        <v>4043502</v>
      </c>
      <c r="AQ71" s="23">
        <f t="shared" si="45"/>
        <v>4043502</v>
      </c>
      <c r="AR71" s="66">
        <v>6918462</v>
      </c>
      <c r="AS71" s="66">
        <f t="shared" si="86"/>
        <v>4043502</v>
      </c>
      <c r="AT71" s="60">
        <v>6076507</v>
      </c>
      <c r="AU71" s="23">
        <f t="shared" si="61"/>
        <v>2033005</v>
      </c>
      <c r="AV71" s="67" t="str">
        <f t="shared" si="62"/>
        <v>No</v>
      </c>
      <c r="AW71" s="66">
        <f t="shared" si="46"/>
        <v>0</v>
      </c>
      <c r="AX71" s="68">
        <f t="shared" si="47"/>
        <v>6076507</v>
      </c>
      <c r="AY71" s="69">
        <f t="shared" si="68"/>
        <v>6076507</v>
      </c>
      <c r="AZ71" s="70">
        <f t="shared" si="48"/>
        <v>0</v>
      </c>
      <c r="BA71" s="23"/>
      <c r="BC71" s="13">
        <f>($AI71*$AP$21*IF(AND($I71=Overview!$D$14,'ECS Formula'!F$38&lt;&gt;""),'ECS Formula'!F$38,INDEX('FY 26'!$Y:$Y,MATCH('FY 26 - Changed'!$I71,'FY 26'!$I:$I,0),0)))+$AL71+$AO71</f>
        <v>4043502.3005649997</v>
      </c>
      <c r="BD71" s="13">
        <f>($AI71*$AP$21*IF(AND($I71=Overview!$D$14,'ECS Formula'!G$38&lt;&gt;""),'ECS Formula'!G$38,INDEX('FY 26'!$Y:$Y,MATCH('FY 26 - Changed'!$I71,'FY 26'!$I:$I,0),0)))+$AL71+$AO71</f>
        <v>4043502.3005649997</v>
      </c>
      <c r="BE71" s="13">
        <f>($AI71*$AP$21*IF(AND($I71=Overview!$D$14,'ECS Formula'!H$38&lt;&gt;""),'ECS Formula'!H$38,INDEX('FY 26'!$Y:$Y,MATCH('FY 26 - Changed'!$I71,'FY 26'!$I:$I,0),0)))+$AL71+$AO71</f>
        <v>4043502.3005649997</v>
      </c>
      <c r="BF71" s="13">
        <f>($AI71*$AP$21*IF(AND($I71=Overview!$D$14,'ECS Formula'!I$38&lt;&gt;""),'ECS Formula'!I$38,INDEX('FY 26'!$Y:$Y,MATCH('FY 26 - Changed'!$I71,'FY 26'!$I:$I,0),0)))+$AL71+$AO71</f>
        <v>4043502.3005649997</v>
      </c>
      <c r="BG71" s="13">
        <f>($AI71*$AP$21*IF(AND($I71=Overview!$D$14,'ECS Formula'!J$38&lt;&gt;""),'ECS Formula'!J$38,INDEX('FY 26'!$Y:$Y,MATCH('FY 26 - Changed'!$I71,'FY 26'!$I:$I,0),0)))+$AL71+$AO71</f>
        <v>4043502.3005649997</v>
      </c>
      <c r="BH71" s="13">
        <f>($AI71*$AP$21*IF(AND($I71=Overview!$D$14,'ECS Formula'!K$38&lt;&gt;""),'ECS Formula'!K$38,INDEX('FY 26'!$Y:$Y,MATCH('FY 26 - Changed'!$I71,'FY 26'!$I:$I,0),0)))+$AL71+$AO71</f>
        <v>4043502.3005649997</v>
      </c>
      <c r="BI71" s="13">
        <f>($AI71*$AP$21*IF(AND($I71=Overview!$D$14,'ECS Formula'!L$38&lt;&gt;""),'ECS Formula'!L$38,INDEX('FY 26'!$Y:$Y,MATCH('FY 26 - Changed'!$I71,'FY 26'!$I:$I,0),0)))+$AL71+$AO71</f>
        <v>4043502.3005649997</v>
      </c>
      <c r="BJ71" s="13">
        <f>($AI71*$AP$21*IF(AND($I71=Overview!$D$14,'ECS Formula'!M$38&lt;&gt;""),'ECS Formula'!M$38,INDEX('FY 26'!$Y:$Y,MATCH('FY 26 - Changed'!$I71,'FY 26'!$I:$I,0),0)))+$AL71+$AO71</f>
        <v>4043502.3005649997</v>
      </c>
      <c r="BO71" s="71">
        <f t="shared" si="49"/>
        <v>2033005</v>
      </c>
      <c r="BP71" s="71">
        <f t="shared" si="69"/>
        <v>-2033004.6994350003</v>
      </c>
      <c r="BQ71" s="71">
        <f t="shared" si="70"/>
        <v>-2033004.6994350003</v>
      </c>
      <c r="BR71" s="71">
        <f t="shared" si="71"/>
        <v>-1742488.3278857386</v>
      </c>
      <c r="BS71" s="71">
        <f t="shared" si="72"/>
        <v>-1452015.5236271862</v>
      </c>
      <c r="BT71" s="71">
        <f t="shared" si="73"/>
        <v>-1161612.418901749</v>
      </c>
      <c r="BU71" s="71">
        <f t="shared" si="74"/>
        <v>-871209.31417631172</v>
      </c>
      <c r="BV71" s="71">
        <f t="shared" si="75"/>
        <v>-580835.24976134673</v>
      </c>
      <c r="BW71" s="71">
        <f t="shared" si="76"/>
        <v>-290417.62488067336</v>
      </c>
      <c r="BX71" s="71"/>
      <c r="BZ71" s="71">
        <f t="shared" si="50"/>
        <v>0</v>
      </c>
      <c r="CA71" s="71">
        <f t="shared" si="51"/>
        <v>0</v>
      </c>
      <c r="CB71" s="71">
        <f t="shared" si="23"/>
        <v>-290516.37154926156</v>
      </c>
      <c r="CC71" s="71">
        <f t="shared" si="24"/>
        <v>-290472.80425855261</v>
      </c>
      <c r="CD71" s="71">
        <f t="shared" si="25"/>
        <v>-290403.10472543724</v>
      </c>
      <c r="CE71" s="71">
        <f t="shared" si="26"/>
        <v>-290403.10472543724</v>
      </c>
      <c r="CF71" s="71">
        <f t="shared" si="27"/>
        <v>-290374.0644149647</v>
      </c>
      <c r="CG71" s="71">
        <f t="shared" si="28"/>
        <v>-290417.62488067336</v>
      </c>
      <c r="CH71" s="71">
        <f t="shared" si="29"/>
        <v>-290417.62488067336</v>
      </c>
      <c r="CJ71" s="71">
        <f t="shared" si="77"/>
        <v>6076507</v>
      </c>
      <c r="CK71" s="71">
        <f t="shared" si="79"/>
        <v>6076507</v>
      </c>
      <c r="CL71" s="71">
        <f t="shared" si="80"/>
        <v>5785990.6284507383</v>
      </c>
      <c r="CM71" s="71">
        <f t="shared" si="81"/>
        <v>5495517.8241921859</v>
      </c>
      <c r="CN71" s="71">
        <f t="shared" si="82"/>
        <v>5205114.7194667486</v>
      </c>
      <c r="CO71" s="71">
        <f t="shared" si="83"/>
        <v>4914711.6147413114</v>
      </c>
      <c r="CP71" s="71">
        <f t="shared" si="84"/>
        <v>4624337.5503263464</v>
      </c>
      <c r="CQ71" s="71">
        <f t="shared" si="84"/>
        <v>4333919.9254456731</v>
      </c>
      <c r="CR71" s="71">
        <f t="shared" si="84"/>
        <v>4043502.3005649997</v>
      </c>
      <c r="CS71" s="71"/>
      <c r="CT71" s="71">
        <f t="shared" si="78"/>
        <v>6076507</v>
      </c>
      <c r="CU71" s="71">
        <f t="shared" si="85"/>
        <v>6076507</v>
      </c>
      <c r="CV71" s="71">
        <f t="shared" si="85"/>
        <v>5785990.6284507383</v>
      </c>
      <c r="CW71" s="71">
        <f t="shared" si="85"/>
        <v>5495517.8241921859</v>
      </c>
      <c r="CX71" s="71">
        <f t="shared" si="85"/>
        <v>5205114.7194667486</v>
      </c>
      <c r="CY71" s="71">
        <f t="shared" si="85"/>
        <v>4914711.6147413114</v>
      </c>
      <c r="CZ71" s="71">
        <f t="shared" si="85"/>
        <v>4624337.5503263464</v>
      </c>
      <c r="DA71" s="71">
        <f t="shared" si="85"/>
        <v>4333919.9254456731</v>
      </c>
      <c r="DB71" s="71">
        <f t="shared" si="85"/>
        <v>4043502.3005649997</v>
      </c>
    </row>
    <row r="72" spans="1:106" x14ac:dyDescent="0.2">
      <c r="A72" s="6" t="s">
        <v>211</v>
      </c>
      <c r="B72" s="6"/>
      <c r="C72" s="37"/>
      <c r="D72" s="37"/>
      <c r="E72" s="37"/>
      <c r="F72" s="2">
        <v>1</v>
      </c>
      <c r="G72">
        <v>0</v>
      </c>
      <c r="H72" s="6">
        <v>46</v>
      </c>
      <c r="I72" s="2" t="s">
        <v>223</v>
      </c>
      <c r="J72" s="57"/>
      <c r="K72" s="79"/>
      <c r="L72" s="59"/>
      <c r="M72" s="79"/>
      <c r="N72" s="61">
        <f t="shared" si="34"/>
        <v>0</v>
      </c>
      <c r="O72" s="61">
        <f t="shared" si="35"/>
        <v>0</v>
      </c>
      <c r="P72" s="61">
        <f t="shared" si="36"/>
        <v>0</v>
      </c>
      <c r="Q72" s="61">
        <f t="shared" si="37"/>
        <v>0</v>
      </c>
      <c r="R72" s="62" t="e">
        <f t="shared" si="38"/>
        <v>#DIV/0!</v>
      </c>
      <c r="S72" s="62" t="e">
        <f t="shared" si="7"/>
        <v>#DIV/0!</v>
      </c>
      <c r="T72" s="61" t="e">
        <f t="shared" si="8"/>
        <v>#DIV/0!</v>
      </c>
      <c r="U72" s="61" t="e">
        <f t="shared" si="39"/>
        <v>#DIV/0!</v>
      </c>
      <c r="V72" s="79"/>
      <c r="W72" s="61">
        <f t="shared" si="40"/>
        <v>0</v>
      </c>
      <c r="X72" s="24">
        <f t="shared" si="41"/>
        <v>0</v>
      </c>
      <c r="Y72" s="80">
        <f>IF(AND(I72=Overview!$D$14,'ECS Formula'!$D$38&lt;&gt;""),'ECS Formula'!$D$38,INDEX('FY 26'!Y:Y,MATCH('FY 26 - Changed'!I72,'FY 26'!I:I,0),0))</f>
        <v>1288.6199999999999</v>
      </c>
      <c r="Z72" s="58"/>
      <c r="AA72" s="60"/>
      <c r="AB72" s="81">
        <f>IF(AND('FY 26 - Changed'!I72=Overview!$D$14, 'ECS Formula'!$K$20&lt;&gt;""),'ECS Formula'!$K$20,INDEX('FY 26'!AB:AB,MATCH('FY 26 - Changed'!I72,'FY 26'!I:I,0),0))</f>
        <v>302483.09999999998</v>
      </c>
      <c r="AC72" s="10">
        <f t="shared" si="9"/>
        <v>1.1792149999999999</v>
      </c>
      <c r="AD72" s="79">
        <f>IF(AND('FY 26 - Changed'!I72=Overview!$D$14, 'ECS Formula'!$K$21&lt;&gt;""),'ECS Formula'!$K$21,INDEX('FY 26'!AD:AD,MATCH('FY 26 - Changed'!I72,'FY 26'!I:I,0),0))</f>
        <v>181934</v>
      </c>
      <c r="AE72" s="10">
        <f t="shared" si="10"/>
        <v>1.3189850000000001</v>
      </c>
      <c r="AF72" s="10">
        <f t="shared" si="59"/>
        <v>-0.22114600000000001</v>
      </c>
      <c r="AG72" s="63">
        <f t="shared" si="65"/>
        <v>0.01</v>
      </c>
      <c r="AH72" s="64">
        <f t="shared" si="66"/>
        <v>0</v>
      </c>
      <c r="AI72" s="65">
        <f t="shared" si="42"/>
        <v>0.01</v>
      </c>
      <c r="AJ72" s="60">
        <v>384</v>
      </c>
      <c r="AK72">
        <v>4</v>
      </c>
      <c r="AL72" s="23">
        <f t="shared" si="43"/>
        <v>153600</v>
      </c>
      <c r="AM72" s="60">
        <v>0</v>
      </c>
      <c r="AN72">
        <v>0</v>
      </c>
      <c r="AO72" s="23">
        <f t="shared" si="44"/>
        <v>0</v>
      </c>
      <c r="AP72" s="23">
        <f t="shared" si="67"/>
        <v>148513</v>
      </c>
      <c r="AQ72" s="23">
        <f t="shared" si="45"/>
        <v>302113</v>
      </c>
      <c r="AR72" s="66">
        <v>177907</v>
      </c>
      <c r="AS72" s="66">
        <f t="shared" si="86"/>
        <v>302113</v>
      </c>
      <c r="AT72" s="60">
        <v>279493</v>
      </c>
      <c r="AU72" s="23">
        <f t="shared" si="61"/>
        <v>22620</v>
      </c>
      <c r="AV72" s="67" t="str">
        <f t="shared" si="62"/>
        <v>Yes</v>
      </c>
      <c r="AW72" s="66">
        <f t="shared" si="46"/>
        <v>22620</v>
      </c>
      <c r="AX72" s="68">
        <f t="shared" si="47"/>
        <v>302113</v>
      </c>
      <c r="AY72" s="69">
        <f t="shared" si="68"/>
        <v>302113</v>
      </c>
      <c r="AZ72" s="70">
        <f t="shared" si="48"/>
        <v>22620</v>
      </c>
      <c r="BA72" s="23"/>
      <c r="BC72" s="13">
        <f>($AI72*$AP$21*IF(AND($I72=Overview!$D$14,'ECS Formula'!F$38&lt;&gt;""),'ECS Formula'!F$38,INDEX('FY 26'!$Y:$Y,MATCH('FY 26 - Changed'!$I72,'FY 26'!$I:$I,0),0)))+$AL72+$AO72</f>
        <v>302113.45499999996</v>
      </c>
      <c r="BD72" s="13">
        <f>($AI72*$AP$21*IF(AND($I72=Overview!$D$14,'ECS Formula'!G$38&lt;&gt;""),'ECS Formula'!G$38,INDEX('FY 26'!$Y:$Y,MATCH('FY 26 - Changed'!$I72,'FY 26'!$I:$I,0),0)))+$AL72+$AO72</f>
        <v>302113.45499999996</v>
      </c>
      <c r="BE72" s="13">
        <f>($AI72*$AP$21*IF(AND($I72=Overview!$D$14,'ECS Formula'!H$38&lt;&gt;""),'ECS Formula'!H$38,INDEX('FY 26'!$Y:$Y,MATCH('FY 26 - Changed'!$I72,'FY 26'!$I:$I,0),0)))+$AL72+$AO72</f>
        <v>302113.45499999996</v>
      </c>
      <c r="BF72" s="13">
        <f>($AI72*$AP$21*IF(AND($I72=Overview!$D$14,'ECS Formula'!I$38&lt;&gt;""),'ECS Formula'!I$38,INDEX('FY 26'!$Y:$Y,MATCH('FY 26 - Changed'!$I72,'FY 26'!$I:$I,0),0)))+$AL72+$AO72</f>
        <v>302113.45499999996</v>
      </c>
      <c r="BG72" s="13">
        <f>($AI72*$AP$21*IF(AND($I72=Overview!$D$14,'ECS Formula'!J$38&lt;&gt;""),'ECS Formula'!J$38,INDEX('FY 26'!$Y:$Y,MATCH('FY 26 - Changed'!$I72,'FY 26'!$I:$I,0),0)))+$AL72+$AO72</f>
        <v>302113.45499999996</v>
      </c>
      <c r="BH72" s="13">
        <f>($AI72*$AP$21*IF(AND($I72=Overview!$D$14,'ECS Formula'!K$38&lt;&gt;""),'ECS Formula'!K$38,INDEX('FY 26'!$Y:$Y,MATCH('FY 26 - Changed'!$I72,'FY 26'!$I:$I,0),0)))+$AL72+$AO72</f>
        <v>302113.45499999996</v>
      </c>
      <c r="BI72" s="13">
        <f>($AI72*$AP$21*IF(AND($I72=Overview!$D$14,'ECS Formula'!L$38&lt;&gt;""),'ECS Formula'!L$38,INDEX('FY 26'!$Y:$Y,MATCH('FY 26 - Changed'!$I72,'FY 26'!$I:$I,0),0)))+$AL72+$AO72</f>
        <v>302113.45499999996</v>
      </c>
      <c r="BJ72" s="13">
        <f>($AI72*$AP$21*IF(AND($I72=Overview!$D$14,'ECS Formula'!M$38&lt;&gt;""),'ECS Formula'!M$38,INDEX('FY 26'!$Y:$Y,MATCH('FY 26 - Changed'!$I72,'FY 26'!$I:$I,0),0)))+$AL72+$AO72</f>
        <v>302113.45499999996</v>
      </c>
      <c r="BO72" s="71">
        <f t="shared" si="49"/>
        <v>22620</v>
      </c>
      <c r="BP72" s="71">
        <f t="shared" si="69"/>
        <v>0.45499999995809048</v>
      </c>
      <c r="BQ72" s="71">
        <f t="shared" si="70"/>
        <v>0</v>
      </c>
      <c r="BR72" s="71">
        <f t="shared" si="71"/>
        <v>0</v>
      </c>
      <c r="BS72" s="71">
        <f t="shared" si="72"/>
        <v>0</v>
      </c>
      <c r="BT72" s="71">
        <f t="shared" si="73"/>
        <v>0</v>
      </c>
      <c r="BU72" s="71">
        <f t="shared" si="74"/>
        <v>0</v>
      </c>
      <c r="BV72" s="71">
        <f t="shared" si="75"/>
        <v>0</v>
      </c>
      <c r="BW72" s="71">
        <f t="shared" si="76"/>
        <v>0</v>
      </c>
      <c r="BX72" s="71"/>
      <c r="BZ72" s="71">
        <f t="shared" si="50"/>
        <v>22620</v>
      </c>
      <c r="CA72" s="71">
        <f t="shared" si="51"/>
        <v>0.45499999995809048</v>
      </c>
      <c r="CB72" s="71">
        <f t="shared" si="23"/>
        <v>0</v>
      </c>
      <c r="CC72" s="71">
        <f t="shared" si="24"/>
        <v>0</v>
      </c>
      <c r="CD72" s="71">
        <f t="shared" si="25"/>
        <v>0</v>
      </c>
      <c r="CE72" s="71">
        <f t="shared" si="26"/>
        <v>0</v>
      </c>
      <c r="CF72" s="71">
        <f t="shared" si="27"/>
        <v>0</v>
      </c>
      <c r="CG72" s="71">
        <f t="shared" si="28"/>
        <v>0</v>
      </c>
      <c r="CH72" s="71">
        <f t="shared" si="29"/>
        <v>0</v>
      </c>
      <c r="CJ72" s="71">
        <f t="shared" si="77"/>
        <v>302113</v>
      </c>
      <c r="CK72" s="71">
        <f t="shared" si="79"/>
        <v>302113.45499999996</v>
      </c>
      <c r="CL72" s="71">
        <f t="shared" si="80"/>
        <v>302113.45499999996</v>
      </c>
      <c r="CM72" s="71">
        <f t="shared" si="81"/>
        <v>302113.45499999996</v>
      </c>
      <c r="CN72" s="71">
        <f t="shared" si="82"/>
        <v>302113.45499999996</v>
      </c>
      <c r="CO72" s="71">
        <f t="shared" si="83"/>
        <v>302113.45499999996</v>
      </c>
      <c r="CP72" s="71">
        <f t="shared" si="84"/>
        <v>302113.45499999996</v>
      </c>
      <c r="CQ72" s="71">
        <f t="shared" si="84"/>
        <v>302113.45499999996</v>
      </c>
      <c r="CR72" s="71">
        <f t="shared" si="84"/>
        <v>302113.45499999996</v>
      </c>
      <c r="CS72" s="71"/>
      <c r="CT72" s="71">
        <f t="shared" si="78"/>
        <v>302113</v>
      </c>
      <c r="CU72" s="71">
        <f t="shared" si="85"/>
        <v>302113.45499999996</v>
      </c>
      <c r="CV72" s="71">
        <f t="shared" si="85"/>
        <v>302113.45499999996</v>
      </c>
      <c r="CW72" s="71">
        <f t="shared" si="85"/>
        <v>302113.45499999996</v>
      </c>
      <c r="CX72" s="71">
        <f t="shared" si="85"/>
        <v>302113.45499999996</v>
      </c>
      <c r="CY72" s="71">
        <f t="shared" si="85"/>
        <v>302113.45499999996</v>
      </c>
      <c r="CZ72" s="71">
        <f t="shared" si="85"/>
        <v>302113.45499999996</v>
      </c>
      <c r="DA72" s="71">
        <f t="shared" si="85"/>
        <v>302113.45499999996</v>
      </c>
      <c r="DB72" s="71">
        <f t="shared" si="85"/>
        <v>302113.45499999996</v>
      </c>
    </row>
    <row r="73" spans="1:106" x14ac:dyDescent="0.2">
      <c r="A73" s="6" t="s">
        <v>197</v>
      </c>
      <c r="B73" s="6"/>
      <c r="C73" s="37">
        <v>1</v>
      </c>
      <c r="D73" s="37">
        <v>1</v>
      </c>
      <c r="E73" s="37"/>
      <c r="F73" s="2">
        <v>8</v>
      </c>
      <c r="G73">
        <v>39</v>
      </c>
      <c r="H73" s="6">
        <v>47</v>
      </c>
      <c r="I73" s="2" t="s">
        <v>224</v>
      </c>
      <c r="J73" s="57"/>
      <c r="K73" s="79"/>
      <c r="L73" s="73"/>
      <c r="M73" s="79"/>
      <c r="N73" s="61">
        <f t="shared" si="34"/>
        <v>0</v>
      </c>
      <c r="O73" s="61">
        <f t="shared" si="35"/>
        <v>0</v>
      </c>
      <c r="P73" s="61">
        <f t="shared" si="36"/>
        <v>0</v>
      </c>
      <c r="Q73" s="61">
        <f t="shared" si="37"/>
        <v>0</v>
      </c>
      <c r="R73" s="62" t="e">
        <f t="shared" si="38"/>
        <v>#DIV/0!</v>
      </c>
      <c r="S73" s="62" t="e">
        <f t="shared" si="7"/>
        <v>#DIV/0!</v>
      </c>
      <c r="T73" s="61" t="e">
        <f t="shared" si="8"/>
        <v>#DIV/0!</v>
      </c>
      <c r="U73" s="61" t="e">
        <f t="shared" si="39"/>
        <v>#DIV/0!</v>
      </c>
      <c r="V73" s="79"/>
      <c r="W73" s="61">
        <f t="shared" si="40"/>
        <v>0</v>
      </c>
      <c r="X73" s="24">
        <f t="shared" si="41"/>
        <v>0</v>
      </c>
      <c r="Y73" s="80">
        <f>IF(AND(I73=Overview!$D$14,'ECS Formula'!$D$38&lt;&gt;""),'ECS Formula'!$D$38,INDEX('FY 26'!Y:Y,MATCH('FY 26 - Changed'!I73,'FY 26'!I:I,0),0))</f>
        <v>1268.3499999999999</v>
      </c>
      <c r="Z73" s="58"/>
      <c r="AA73" s="60"/>
      <c r="AB73" s="81">
        <f>IF(AND('FY 26 - Changed'!I73=Overview!$D$14, 'ECS Formula'!$K$20&lt;&gt;""),'ECS Formula'!$K$20,INDEX('FY 26'!AB:AB,MATCH('FY 26 - Changed'!I73,'FY 26'!I:I,0),0))</f>
        <v>168966.55</v>
      </c>
      <c r="AC73" s="10">
        <f t="shared" si="9"/>
        <v>0.65870799999999996</v>
      </c>
      <c r="AD73" s="79">
        <f>IF(AND('FY 26 - Changed'!I73=Overview!$D$14, 'ECS Formula'!$K$21&lt;&gt;""),'ECS Formula'!$K$21,INDEX('FY 26'!AD:AD,MATCH('FY 26 - Changed'!I73,'FY 26'!I:I,0),0))</f>
        <v>90480</v>
      </c>
      <c r="AE73" s="10">
        <f t="shared" si="10"/>
        <v>0.65596200000000005</v>
      </c>
      <c r="AF73" s="10">
        <f t="shared" si="59"/>
        <v>0.34211599999999998</v>
      </c>
      <c r="AG73" s="63">
        <f t="shared" si="65"/>
        <v>0.34211599999999998</v>
      </c>
      <c r="AH73" s="64">
        <f t="shared" si="66"/>
        <v>0</v>
      </c>
      <c r="AI73" s="65">
        <f t="shared" si="42"/>
        <v>0.34211599999999998</v>
      </c>
      <c r="AJ73" s="60">
        <v>0</v>
      </c>
      <c r="AK73">
        <v>0</v>
      </c>
      <c r="AL73" s="23">
        <f t="shared" si="43"/>
        <v>0</v>
      </c>
      <c r="AM73" s="60">
        <v>0</v>
      </c>
      <c r="AN73">
        <v>0</v>
      </c>
      <c r="AO73" s="23">
        <f t="shared" si="44"/>
        <v>0</v>
      </c>
      <c r="AP73" s="23">
        <f t="shared" si="67"/>
        <v>5000961</v>
      </c>
      <c r="AQ73" s="23">
        <f t="shared" si="45"/>
        <v>5000961</v>
      </c>
      <c r="AR73" s="66">
        <v>5669122</v>
      </c>
      <c r="AS73" s="66">
        <f t="shared" si="86"/>
        <v>5669122</v>
      </c>
      <c r="AT73" s="60">
        <v>5669122</v>
      </c>
      <c r="AU73" s="23">
        <f t="shared" si="61"/>
        <v>668161</v>
      </c>
      <c r="AV73" s="67" t="str">
        <f t="shared" si="62"/>
        <v>No</v>
      </c>
      <c r="AW73" s="66">
        <f t="shared" si="46"/>
        <v>0</v>
      </c>
      <c r="AX73" s="68">
        <f t="shared" si="47"/>
        <v>5669122</v>
      </c>
      <c r="AY73" s="69">
        <f t="shared" si="68"/>
        <v>5669122</v>
      </c>
      <c r="AZ73" s="70">
        <f t="shared" si="48"/>
        <v>0</v>
      </c>
      <c r="BA73" s="23"/>
      <c r="BC73" s="13">
        <f>($AI73*$AP$21*IF(AND($I73=Overview!$D$14,'ECS Formula'!F$38&lt;&gt;""),'ECS Formula'!F$38,INDEX('FY 26'!$Y:$Y,MATCH('FY 26 - Changed'!$I73,'FY 26'!$I:$I,0),0)))+$AL73+$AO73</f>
        <v>5000960.5996149993</v>
      </c>
      <c r="BD73" s="13">
        <f>($AI73*$AP$21*IF(AND($I73=Overview!$D$14,'ECS Formula'!G$38&lt;&gt;""),'ECS Formula'!G$38,INDEX('FY 26'!$Y:$Y,MATCH('FY 26 - Changed'!$I73,'FY 26'!$I:$I,0),0)))+$AL73+$AO73</f>
        <v>5000960.5996149993</v>
      </c>
      <c r="BE73" s="13">
        <f>($AI73*$AP$21*IF(AND($I73=Overview!$D$14,'ECS Formula'!H$38&lt;&gt;""),'ECS Formula'!H$38,INDEX('FY 26'!$Y:$Y,MATCH('FY 26 - Changed'!$I73,'FY 26'!$I:$I,0),0)))+$AL73+$AO73</f>
        <v>5000960.5996149993</v>
      </c>
      <c r="BF73" s="13">
        <f>($AI73*$AP$21*IF(AND($I73=Overview!$D$14,'ECS Formula'!I$38&lt;&gt;""),'ECS Formula'!I$38,INDEX('FY 26'!$Y:$Y,MATCH('FY 26 - Changed'!$I73,'FY 26'!$I:$I,0),0)))+$AL73+$AO73</f>
        <v>5000960.5996149993</v>
      </c>
      <c r="BG73" s="13">
        <f>($AI73*$AP$21*IF(AND($I73=Overview!$D$14,'ECS Formula'!J$38&lt;&gt;""),'ECS Formula'!J$38,INDEX('FY 26'!$Y:$Y,MATCH('FY 26 - Changed'!$I73,'FY 26'!$I:$I,0),0)))+$AL73+$AO73</f>
        <v>5000960.5996149993</v>
      </c>
      <c r="BH73" s="13">
        <f>($AI73*$AP$21*IF(AND($I73=Overview!$D$14,'ECS Formula'!K$38&lt;&gt;""),'ECS Formula'!K$38,INDEX('FY 26'!$Y:$Y,MATCH('FY 26 - Changed'!$I73,'FY 26'!$I:$I,0),0)))+$AL73+$AO73</f>
        <v>5000960.5996149993</v>
      </c>
      <c r="BI73" s="13">
        <f>($AI73*$AP$21*IF(AND($I73=Overview!$D$14,'ECS Formula'!L$38&lt;&gt;""),'ECS Formula'!L$38,INDEX('FY 26'!$Y:$Y,MATCH('FY 26 - Changed'!$I73,'FY 26'!$I:$I,0),0)))+$AL73+$AO73</f>
        <v>5000960.5996149993</v>
      </c>
      <c r="BJ73" s="13">
        <f>($AI73*$AP$21*IF(AND($I73=Overview!$D$14,'ECS Formula'!M$38&lt;&gt;""),'ECS Formula'!M$38,INDEX('FY 26'!$Y:$Y,MATCH('FY 26 - Changed'!$I73,'FY 26'!$I:$I,0),0)))+$AL73+$AO73</f>
        <v>5000960.5996149993</v>
      </c>
      <c r="BO73" s="71">
        <f t="shared" si="49"/>
        <v>668161</v>
      </c>
      <c r="BP73" s="71">
        <f t="shared" si="69"/>
        <v>-668161.40038500074</v>
      </c>
      <c r="BQ73" s="71">
        <f t="shared" si="70"/>
        <v>-668161.40038500074</v>
      </c>
      <c r="BR73" s="71">
        <f t="shared" si="71"/>
        <v>-668161.40038500074</v>
      </c>
      <c r="BS73" s="71">
        <f t="shared" si="72"/>
        <v>-668161.40038500074</v>
      </c>
      <c r="BT73" s="71">
        <f t="shared" si="73"/>
        <v>-668161.40038500074</v>
      </c>
      <c r="BU73" s="71">
        <f t="shared" si="74"/>
        <v>-668161.40038500074</v>
      </c>
      <c r="BV73" s="71">
        <f t="shared" si="75"/>
        <v>-668161.40038500074</v>
      </c>
      <c r="BW73" s="71">
        <f t="shared" si="76"/>
        <v>-668161.40038500074</v>
      </c>
      <c r="BX73" s="71"/>
      <c r="BZ73" s="71">
        <f t="shared" si="50"/>
        <v>0</v>
      </c>
      <c r="CA73" s="71">
        <f t="shared" si="51"/>
        <v>0</v>
      </c>
      <c r="CB73" s="71">
        <f t="shared" si="23"/>
        <v>-95480.264115016602</v>
      </c>
      <c r="CC73" s="71">
        <f t="shared" si="24"/>
        <v>-111382.50544417961</v>
      </c>
      <c r="CD73" s="71">
        <f t="shared" si="25"/>
        <v>-133632.28007700015</v>
      </c>
      <c r="CE73" s="71">
        <f t="shared" si="26"/>
        <v>-167040.35009625019</v>
      </c>
      <c r="CF73" s="71">
        <f t="shared" si="27"/>
        <v>-222698.19474832073</v>
      </c>
      <c r="CG73" s="71">
        <f t="shared" si="28"/>
        <v>-334080.70019250037</v>
      </c>
      <c r="CH73" s="71">
        <f t="shared" si="29"/>
        <v>-668161.40038500074</v>
      </c>
      <c r="CJ73" s="71">
        <f t="shared" si="77"/>
        <v>5669122</v>
      </c>
      <c r="CK73" s="71">
        <f t="shared" si="79"/>
        <v>5669122</v>
      </c>
      <c r="CL73" s="71">
        <f t="shared" si="80"/>
        <v>5573641.7358849831</v>
      </c>
      <c r="CM73" s="71">
        <f t="shared" si="81"/>
        <v>5557739.4945558207</v>
      </c>
      <c r="CN73" s="71">
        <f t="shared" si="82"/>
        <v>5535489.7199229999</v>
      </c>
      <c r="CO73" s="71">
        <f t="shared" si="83"/>
        <v>5502081.64990375</v>
      </c>
      <c r="CP73" s="71">
        <f t="shared" si="84"/>
        <v>5446423.8052516794</v>
      </c>
      <c r="CQ73" s="71">
        <f t="shared" si="84"/>
        <v>5335041.2998075001</v>
      </c>
      <c r="CR73" s="71">
        <f t="shared" si="84"/>
        <v>5000960.5996149993</v>
      </c>
      <c r="CS73" s="71"/>
      <c r="CT73" s="71">
        <f t="shared" si="78"/>
        <v>5669122</v>
      </c>
      <c r="CU73" s="71">
        <f t="shared" si="85"/>
        <v>5669122</v>
      </c>
      <c r="CV73" s="71">
        <f t="shared" si="85"/>
        <v>5669122</v>
      </c>
      <c r="CW73" s="71">
        <f t="shared" si="85"/>
        <v>5669122</v>
      </c>
      <c r="CX73" s="71">
        <f t="shared" si="85"/>
        <v>5669122</v>
      </c>
      <c r="CY73" s="71">
        <f t="shared" si="85"/>
        <v>5669122</v>
      </c>
      <c r="CZ73" s="71">
        <f t="shared" si="85"/>
        <v>5669122</v>
      </c>
      <c r="DA73" s="71">
        <f t="shared" si="85"/>
        <v>5669122</v>
      </c>
      <c r="DB73" s="71">
        <f t="shared" si="85"/>
        <v>5669122</v>
      </c>
    </row>
    <row r="74" spans="1:106" x14ac:dyDescent="0.2">
      <c r="A74" s="6" t="s">
        <v>169</v>
      </c>
      <c r="B74" s="6"/>
      <c r="C74" s="37"/>
      <c r="D74" s="37"/>
      <c r="E74" s="37"/>
      <c r="F74" s="2">
        <v>7</v>
      </c>
      <c r="G74">
        <v>0</v>
      </c>
      <c r="H74" s="6">
        <v>48</v>
      </c>
      <c r="I74" s="2" t="s">
        <v>225</v>
      </c>
      <c r="J74" s="57"/>
      <c r="K74" s="79"/>
      <c r="L74" s="59"/>
      <c r="M74" s="79"/>
      <c r="N74" s="61">
        <f t="shared" si="34"/>
        <v>0</v>
      </c>
      <c r="O74" s="61">
        <f t="shared" si="35"/>
        <v>0</v>
      </c>
      <c r="P74" s="61">
        <f t="shared" si="36"/>
        <v>0</v>
      </c>
      <c r="Q74" s="61">
        <f t="shared" si="37"/>
        <v>0</v>
      </c>
      <c r="R74" s="62" t="e">
        <f t="shared" si="38"/>
        <v>#DIV/0!</v>
      </c>
      <c r="S74" s="62" t="e">
        <f t="shared" si="7"/>
        <v>#DIV/0!</v>
      </c>
      <c r="T74" s="61" t="e">
        <f t="shared" si="8"/>
        <v>#DIV/0!</v>
      </c>
      <c r="U74" s="61" t="e">
        <f t="shared" si="39"/>
        <v>#DIV/0!</v>
      </c>
      <c r="V74" s="79"/>
      <c r="W74" s="61">
        <f t="shared" si="40"/>
        <v>0</v>
      </c>
      <c r="X74" s="24">
        <f t="shared" si="41"/>
        <v>0</v>
      </c>
      <c r="Y74" s="80">
        <f>IF(AND(I74=Overview!$D$14,'ECS Formula'!$D$38&lt;&gt;""),'ECS Formula'!$D$38,INDEX('FY 26'!Y:Y,MATCH('FY 26 - Changed'!I74,'FY 26'!I:I,0),0))</f>
        <v>2659.21</v>
      </c>
      <c r="Z74" s="58"/>
      <c r="AA74" s="60"/>
      <c r="AB74" s="81">
        <f>IF(AND('FY 26 - Changed'!I74=Overview!$D$14, 'ECS Formula'!$K$20&lt;&gt;""),'ECS Formula'!$K$20,INDEX('FY 26'!AB:AB,MATCH('FY 26 - Changed'!I74,'FY 26'!I:I,0),0))</f>
        <v>154975.79</v>
      </c>
      <c r="AC74" s="10">
        <f t="shared" si="9"/>
        <v>0.60416499999999995</v>
      </c>
      <c r="AD74" s="79">
        <f>IF(AND('FY 26 - Changed'!I74=Overview!$D$14, 'ECS Formula'!$K$21&lt;&gt;""),'ECS Formula'!$K$21,INDEX('FY 26'!AD:AD,MATCH('FY 26 - Changed'!I74,'FY 26'!I:I,0),0))</f>
        <v>124495</v>
      </c>
      <c r="AE74" s="10">
        <f t="shared" si="10"/>
        <v>0.902563</v>
      </c>
      <c r="AF74" s="10">
        <f t="shared" si="59"/>
        <v>0.30631599999999998</v>
      </c>
      <c r="AG74" s="63">
        <f t="shared" si="65"/>
        <v>0.30631599999999998</v>
      </c>
      <c r="AH74" s="64">
        <f t="shared" si="66"/>
        <v>0</v>
      </c>
      <c r="AI74" s="65">
        <f t="shared" si="42"/>
        <v>0.30631599999999998</v>
      </c>
      <c r="AJ74" s="60">
        <v>0</v>
      </c>
      <c r="AK74">
        <v>0</v>
      </c>
      <c r="AL74" s="23">
        <f t="shared" si="43"/>
        <v>0</v>
      </c>
      <c r="AM74" s="60">
        <v>0</v>
      </c>
      <c r="AN74">
        <v>0</v>
      </c>
      <c r="AO74" s="23">
        <f t="shared" si="44"/>
        <v>0</v>
      </c>
      <c r="AP74" s="23">
        <f t="shared" si="67"/>
        <v>9387788</v>
      </c>
      <c r="AQ74" s="23">
        <f t="shared" si="45"/>
        <v>9387788</v>
      </c>
      <c r="AR74" s="66">
        <v>9684435</v>
      </c>
      <c r="AS74" s="66">
        <f t="shared" si="86"/>
        <v>9387788</v>
      </c>
      <c r="AT74" s="60">
        <v>10341646</v>
      </c>
      <c r="AU74" s="23">
        <f t="shared" si="61"/>
        <v>953858</v>
      </c>
      <c r="AV74" s="67" t="str">
        <f t="shared" si="62"/>
        <v>No</v>
      </c>
      <c r="AW74" s="66">
        <f t="shared" si="46"/>
        <v>0</v>
      </c>
      <c r="AX74" s="68">
        <f t="shared" si="47"/>
        <v>10341646</v>
      </c>
      <c r="AY74" s="69">
        <f t="shared" si="68"/>
        <v>10341646</v>
      </c>
      <c r="AZ74" s="70">
        <f t="shared" si="48"/>
        <v>0</v>
      </c>
      <c r="BA74" s="23"/>
      <c r="BC74" s="13">
        <f>($AI74*$AP$21*IF(AND($I74=Overview!$D$14,'ECS Formula'!F$38&lt;&gt;""),'ECS Formula'!F$38,INDEX('FY 26'!$Y:$Y,MATCH('FY 26 - Changed'!$I74,'FY 26'!$I:$I,0),0)))+$AL74+$AO74</f>
        <v>9387787.5233989991</v>
      </c>
      <c r="BD74" s="13">
        <f>($AI74*$AP$21*IF(AND($I74=Overview!$D$14,'ECS Formula'!G$38&lt;&gt;""),'ECS Formula'!G$38,INDEX('FY 26'!$Y:$Y,MATCH('FY 26 - Changed'!$I74,'FY 26'!$I:$I,0),0)))+$AL74+$AO74</f>
        <v>9387787.5233989991</v>
      </c>
      <c r="BE74" s="13">
        <f>($AI74*$AP$21*IF(AND($I74=Overview!$D$14,'ECS Formula'!H$38&lt;&gt;""),'ECS Formula'!H$38,INDEX('FY 26'!$Y:$Y,MATCH('FY 26 - Changed'!$I74,'FY 26'!$I:$I,0),0)))+$AL74+$AO74</f>
        <v>9387787.5233989991</v>
      </c>
      <c r="BF74" s="13">
        <f>($AI74*$AP$21*IF(AND($I74=Overview!$D$14,'ECS Formula'!I$38&lt;&gt;""),'ECS Formula'!I$38,INDEX('FY 26'!$Y:$Y,MATCH('FY 26 - Changed'!$I74,'FY 26'!$I:$I,0),0)))+$AL74+$AO74</f>
        <v>9387787.5233989991</v>
      </c>
      <c r="BG74" s="13">
        <f>($AI74*$AP$21*IF(AND($I74=Overview!$D$14,'ECS Formula'!J$38&lt;&gt;""),'ECS Formula'!J$38,INDEX('FY 26'!$Y:$Y,MATCH('FY 26 - Changed'!$I74,'FY 26'!$I:$I,0),0)))+$AL74+$AO74</f>
        <v>9387787.5233989991</v>
      </c>
      <c r="BH74" s="13">
        <f>($AI74*$AP$21*IF(AND($I74=Overview!$D$14,'ECS Formula'!K$38&lt;&gt;""),'ECS Formula'!K$38,INDEX('FY 26'!$Y:$Y,MATCH('FY 26 - Changed'!$I74,'FY 26'!$I:$I,0),0)))+$AL74+$AO74</f>
        <v>9387787.5233989991</v>
      </c>
      <c r="BI74" s="13">
        <f>($AI74*$AP$21*IF(AND($I74=Overview!$D$14,'ECS Formula'!L$38&lt;&gt;""),'ECS Formula'!L$38,INDEX('FY 26'!$Y:$Y,MATCH('FY 26 - Changed'!$I74,'FY 26'!$I:$I,0),0)))+$AL74+$AO74</f>
        <v>9387787.5233989991</v>
      </c>
      <c r="BJ74" s="13">
        <f>($AI74*$AP$21*IF(AND($I74=Overview!$D$14,'ECS Formula'!M$38&lt;&gt;""),'ECS Formula'!M$38,INDEX('FY 26'!$Y:$Y,MATCH('FY 26 - Changed'!$I74,'FY 26'!$I:$I,0),0)))+$AL74+$AO74</f>
        <v>9387787.5233989991</v>
      </c>
      <c r="BO74" s="71">
        <f t="shared" si="49"/>
        <v>953858</v>
      </c>
      <c r="BP74" s="71">
        <f t="shared" si="69"/>
        <v>-953858.47660100088</v>
      </c>
      <c r="BQ74" s="71">
        <f t="shared" si="70"/>
        <v>-953858.47660100088</v>
      </c>
      <c r="BR74" s="71">
        <f t="shared" si="71"/>
        <v>-817552.10029471852</v>
      </c>
      <c r="BS74" s="71">
        <f t="shared" si="72"/>
        <v>-681266.1651755888</v>
      </c>
      <c r="BT74" s="71">
        <f t="shared" si="73"/>
        <v>-545012.93214047141</v>
      </c>
      <c r="BU74" s="71">
        <f t="shared" si="74"/>
        <v>-408759.69910535403</v>
      </c>
      <c r="BV74" s="71">
        <f t="shared" si="75"/>
        <v>-272520.09139353968</v>
      </c>
      <c r="BW74" s="71">
        <f t="shared" si="76"/>
        <v>-136260.04569676891</v>
      </c>
      <c r="BX74" s="71"/>
      <c r="BZ74" s="71">
        <f t="shared" si="50"/>
        <v>0</v>
      </c>
      <c r="CA74" s="71">
        <f t="shared" si="51"/>
        <v>0</v>
      </c>
      <c r="CB74" s="71">
        <f t="shared" si="23"/>
        <v>-136306.37630628303</v>
      </c>
      <c r="CC74" s="71">
        <f t="shared" si="24"/>
        <v>-136285.93511912957</v>
      </c>
      <c r="CD74" s="71">
        <f t="shared" si="25"/>
        <v>-136253.23303511777</v>
      </c>
      <c r="CE74" s="71">
        <f t="shared" si="26"/>
        <v>-136253.23303511785</v>
      </c>
      <c r="CF74" s="71">
        <f t="shared" si="27"/>
        <v>-136239.60771181449</v>
      </c>
      <c r="CG74" s="71">
        <f t="shared" si="28"/>
        <v>-136260.04569676984</v>
      </c>
      <c r="CH74" s="71">
        <f t="shared" si="29"/>
        <v>-136260.04569676891</v>
      </c>
      <c r="CJ74" s="71">
        <f t="shared" si="77"/>
        <v>10341646</v>
      </c>
      <c r="CK74" s="71">
        <f t="shared" si="79"/>
        <v>10341646</v>
      </c>
      <c r="CL74" s="71">
        <f t="shared" si="80"/>
        <v>10205339.623693718</v>
      </c>
      <c r="CM74" s="71">
        <f t="shared" si="81"/>
        <v>10069053.688574588</v>
      </c>
      <c r="CN74" s="71">
        <f t="shared" si="82"/>
        <v>9932800.4555394705</v>
      </c>
      <c r="CO74" s="71">
        <f t="shared" si="83"/>
        <v>9796547.2225043532</v>
      </c>
      <c r="CP74" s="71">
        <f t="shared" si="84"/>
        <v>9660307.6147925388</v>
      </c>
      <c r="CQ74" s="71">
        <f t="shared" si="84"/>
        <v>9524047.569095768</v>
      </c>
      <c r="CR74" s="71">
        <f t="shared" si="84"/>
        <v>9387787.5233989991</v>
      </c>
      <c r="CS74" s="71"/>
      <c r="CT74" s="71">
        <f t="shared" si="78"/>
        <v>10341646</v>
      </c>
      <c r="CU74" s="71">
        <f t="shared" si="85"/>
        <v>10341646</v>
      </c>
      <c r="CV74" s="71">
        <f t="shared" si="85"/>
        <v>10205339.623693718</v>
      </c>
      <c r="CW74" s="71">
        <f t="shared" si="85"/>
        <v>10069053.688574588</v>
      </c>
      <c r="CX74" s="71">
        <f t="shared" si="85"/>
        <v>9932800.4555394705</v>
      </c>
      <c r="CY74" s="71">
        <f t="shared" si="85"/>
        <v>9796547.2225043532</v>
      </c>
      <c r="CZ74" s="71">
        <f t="shared" si="85"/>
        <v>9660307.6147925388</v>
      </c>
      <c r="DA74" s="71">
        <f t="shared" si="85"/>
        <v>9524047.569095768</v>
      </c>
      <c r="DB74" s="71">
        <f t="shared" si="85"/>
        <v>9387787.5233989991</v>
      </c>
    </row>
    <row r="75" spans="1:106" x14ac:dyDescent="0.2">
      <c r="A75" s="6" t="s">
        <v>197</v>
      </c>
      <c r="B75" s="6"/>
      <c r="C75" s="75">
        <v>1</v>
      </c>
      <c r="D75" s="75">
        <v>1</v>
      </c>
      <c r="E75" s="37"/>
      <c r="F75" s="2">
        <v>9</v>
      </c>
      <c r="G75">
        <v>33</v>
      </c>
      <c r="H75" s="6">
        <v>49</v>
      </c>
      <c r="I75" s="2" t="s">
        <v>226</v>
      </c>
      <c r="J75" s="57"/>
      <c r="K75" s="79"/>
      <c r="L75" s="73"/>
      <c r="M75" s="79"/>
      <c r="N75" s="61">
        <f t="shared" si="34"/>
        <v>0</v>
      </c>
      <c r="O75" s="61">
        <f t="shared" si="35"/>
        <v>0</v>
      </c>
      <c r="P75" s="61">
        <f t="shared" si="36"/>
        <v>0</v>
      </c>
      <c r="Q75" s="61">
        <f t="shared" si="37"/>
        <v>0</v>
      </c>
      <c r="R75" s="62" t="e">
        <f t="shared" si="38"/>
        <v>#DIV/0!</v>
      </c>
      <c r="S75" s="62" t="e">
        <f t="shared" si="7"/>
        <v>#DIV/0!</v>
      </c>
      <c r="T75" s="61" t="e">
        <f t="shared" si="8"/>
        <v>#DIV/0!</v>
      </c>
      <c r="U75" s="61" t="e">
        <f t="shared" si="39"/>
        <v>#DIV/0!</v>
      </c>
      <c r="V75" s="79"/>
      <c r="W75" s="61">
        <f t="shared" si="40"/>
        <v>0</v>
      </c>
      <c r="X75" s="24">
        <f t="shared" si="41"/>
        <v>0</v>
      </c>
      <c r="Y75" s="80">
        <f>IF(AND(I75=Overview!$D$14,'ECS Formula'!$D$38&lt;&gt;""),'ECS Formula'!$D$38,INDEX('FY 26'!Y:Y,MATCH('FY 26 - Changed'!I75,'FY 26'!I:I,0),0))</f>
        <v>5626.21</v>
      </c>
      <c r="Z75" s="58"/>
      <c r="AA75" s="60"/>
      <c r="AB75" s="81">
        <f>IF(AND('FY 26 - Changed'!I75=Overview!$D$14, 'ECS Formula'!$K$20&lt;&gt;""),'ECS Formula'!$K$20,INDEX('FY 26'!AB:AB,MATCH('FY 26 - Changed'!I75,'FY 26'!I:I,0),0))</f>
        <v>134582.75</v>
      </c>
      <c r="AC75" s="10">
        <f t="shared" si="9"/>
        <v>0.52466400000000002</v>
      </c>
      <c r="AD75" s="79">
        <f>IF(AND('FY 26 - Changed'!I75=Overview!$D$14, 'ECS Formula'!$K$21&lt;&gt;""),'ECS Formula'!$K$21,INDEX('FY 26'!AD:AD,MATCH('FY 26 - Changed'!I75,'FY 26'!I:I,0),0))</f>
        <v>90741</v>
      </c>
      <c r="AE75" s="10">
        <f t="shared" si="10"/>
        <v>0.65785400000000005</v>
      </c>
      <c r="AF75" s="10">
        <f t="shared" si="59"/>
        <v>0.43537900000000002</v>
      </c>
      <c r="AG75" s="63">
        <f t="shared" si="65"/>
        <v>0.43537900000000002</v>
      </c>
      <c r="AH75" s="64">
        <f t="shared" si="66"/>
        <v>0</v>
      </c>
      <c r="AI75" s="65">
        <f t="shared" si="42"/>
        <v>0.43537900000000002</v>
      </c>
      <c r="AJ75" s="60">
        <v>0</v>
      </c>
      <c r="AK75">
        <v>0</v>
      </c>
      <c r="AL75" s="23">
        <f t="shared" si="43"/>
        <v>0</v>
      </c>
      <c r="AM75" s="60">
        <v>0</v>
      </c>
      <c r="AN75">
        <v>0</v>
      </c>
      <c r="AO75" s="23">
        <f t="shared" si="44"/>
        <v>0</v>
      </c>
      <c r="AP75" s="23">
        <f t="shared" si="67"/>
        <v>28230876</v>
      </c>
      <c r="AQ75" s="23">
        <f t="shared" si="45"/>
        <v>28230876</v>
      </c>
      <c r="AR75" s="66">
        <v>28585010</v>
      </c>
      <c r="AS75" s="66">
        <f t="shared" si="86"/>
        <v>29823645</v>
      </c>
      <c r="AT75" s="60">
        <v>29823645</v>
      </c>
      <c r="AU75" s="23">
        <f t="shared" si="61"/>
        <v>1592769</v>
      </c>
      <c r="AV75" s="67" t="str">
        <f t="shared" si="62"/>
        <v>No</v>
      </c>
      <c r="AW75" s="66">
        <f t="shared" si="46"/>
        <v>0</v>
      </c>
      <c r="AX75" s="68">
        <f t="shared" si="47"/>
        <v>29823645</v>
      </c>
      <c r="AY75" s="69">
        <f t="shared" si="68"/>
        <v>29823645</v>
      </c>
      <c r="AZ75" s="70">
        <f t="shared" si="48"/>
        <v>0</v>
      </c>
      <c r="BA75" s="23"/>
      <c r="BC75" s="13">
        <f>($AI75*$AP$21*IF(AND($I75=Overview!$D$14,'ECS Formula'!F$38&lt;&gt;""),'ECS Formula'!F$38,INDEX('FY 26'!$Y:$Y,MATCH('FY 26 - Changed'!$I75,'FY 26'!$I:$I,0),0)))+$AL75+$AO75</f>
        <v>28230875.703374751</v>
      </c>
      <c r="BD75" s="13">
        <f>($AI75*$AP$21*IF(AND($I75=Overview!$D$14,'ECS Formula'!G$38&lt;&gt;""),'ECS Formula'!G$38,INDEX('FY 26'!$Y:$Y,MATCH('FY 26 - Changed'!$I75,'FY 26'!$I:$I,0),0)))+$AL75+$AO75</f>
        <v>28230875.703374751</v>
      </c>
      <c r="BE75" s="13">
        <f>($AI75*$AP$21*IF(AND($I75=Overview!$D$14,'ECS Formula'!H$38&lt;&gt;""),'ECS Formula'!H$38,INDEX('FY 26'!$Y:$Y,MATCH('FY 26 - Changed'!$I75,'FY 26'!$I:$I,0),0)))+$AL75+$AO75</f>
        <v>28230875.703374751</v>
      </c>
      <c r="BF75" s="13">
        <f>($AI75*$AP$21*IF(AND($I75=Overview!$D$14,'ECS Formula'!I$38&lt;&gt;""),'ECS Formula'!I$38,INDEX('FY 26'!$Y:$Y,MATCH('FY 26 - Changed'!$I75,'FY 26'!$I:$I,0),0)))+$AL75+$AO75</f>
        <v>28230875.703374751</v>
      </c>
      <c r="BG75" s="13">
        <f>($AI75*$AP$21*IF(AND($I75=Overview!$D$14,'ECS Formula'!J$38&lt;&gt;""),'ECS Formula'!J$38,INDEX('FY 26'!$Y:$Y,MATCH('FY 26 - Changed'!$I75,'FY 26'!$I:$I,0),0)))+$AL75+$AO75</f>
        <v>28230875.703374751</v>
      </c>
      <c r="BH75" s="13">
        <f>($AI75*$AP$21*IF(AND($I75=Overview!$D$14,'ECS Formula'!K$38&lt;&gt;""),'ECS Formula'!K$38,INDEX('FY 26'!$Y:$Y,MATCH('FY 26 - Changed'!$I75,'FY 26'!$I:$I,0),0)))+$AL75+$AO75</f>
        <v>28230875.703374751</v>
      </c>
      <c r="BI75" s="13">
        <f>($AI75*$AP$21*IF(AND($I75=Overview!$D$14,'ECS Formula'!L$38&lt;&gt;""),'ECS Formula'!L$38,INDEX('FY 26'!$Y:$Y,MATCH('FY 26 - Changed'!$I75,'FY 26'!$I:$I,0),0)))+$AL75+$AO75</f>
        <v>28230875.703374751</v>
      </c>
      <c r="BJ75" s="13">
        <f>($AI75*$AP$21*IF(AND($I75=Overview!$D$14,'ECS Formula'!M$38&lt;&gt;""),'ECS Formula'!M$38,INDEX('FY 26'!$Y:$Y,MATCH('FY 26 - Changed'!$I75,'FY 26'!$I:$I,0),0)))+$AL75+$AO75</f>
        <v>28230875.703374751</v>
      </c>
      <c r="BO75" s="71">
        <f t="shared" si="49"/>
        <v>1592769</v>
      </c>
      <c r="BP75" s="71">
        <f t="shared" si="69"/>
        <v>-1592769.2966252491</v>
      </c>
      <c r="BQ75" s="71">
        <f t="shared" si="70"/>
        <v>-1592769.2966252491</v>
      </c>
      <c r="BR75" s="71">
        <f t="shared" si="71"/>
        <v>-1592769.2966252491</v>
      </c>
      <c r="BS75" s="71">
        <f t="shared" si="72"/>
        <v>-1592769.2966252491</v>
      </c>
      <c r="BT75" s="71">
        <f t="shared" si="73"/>
        <v>-1592769.2966252491</v>
      </c>
      <c r="BU75" s="71">
        <f t="shared" si="74"/>
        <v>-1592769.2966252491</v>
      </c>
      <c r="BV75" s="71">
        <f t="shared" si="75"/>
        <v>-1592769.2966252491</v>
      </c>
      <c r="BW75" s="71">
        <f t="shared" si="76"/>
        <v>-1592769.2966252491</v>
      </c>
      <c r="BX75" s="71"/>
      <c r="BZ75" s="71">
        <f t="shared" si="50"/>
        <v>0</v>
      </c>
      <c r="CA75" s="71">
        <f t="shared" si="51"/>
        <v>0</v>
      </c>
      <c r="CB75" s="71">
        <f t="shared" si="23"/>
        <v>-227606.73248774809</v>
      </c>
      <c r="CC75" s="71">
        <f t="shared" si="24"/>
        <v>-265514.64174742898</v>
      </c>
      <c r="CD75" s="71">
        <f t="shared" si="25"/>
        <v>-318553.85932504985</v>
      </c>
      <c r="CE75" s="71">
        <f t="shared" si="26"/>
        <v>-398192.32415631227</v>
      </c>
      <c r="CF75" s="71">
        <f t="shared" si="27"/>
        <v>-530870.00656519551</v>
      </c>
      <c r="CG75" s="71">
        <f t="shared" si="28"/>
        <v>-796384.64831262454</v>
      </c>
      <c r="CH75" s="71">
        <f t="shared" si="29"/>
        <v>-1592769.2966252491</v>
      </c>
      <c r="CJ75" s="71">
        <f t="shared" si="77"/>
        <v>29823645</v>
      </c>
      <c r="CK75" s="71">
        <f t="shared" si="79"/>
        <v>29823645</v>
      </c>
      <c r="CL75" s="71">
        <f t="shared" si="80"/>
        <v>29596038.267512251</v>
      </c>
      <c r="CM75" s="71">
        <f t="shared" si="81"/>
        <v>29558130.35825257</v>
      </c>
      <c r="CN75" s="71">
        <f t="shared" si="82"/>
        <v>29505091.140674949</v>
      </c>
      <c r="CO75" s="71">
        <f t="shared" si="83"/>
        <v>29425452.675843686</v>
      </c>
      <c r="CP75" s="71">
        <f t="shared" si="84"/>
        <v>29292774.993434805</v>
      </c>
      <c r="CQ75" s="71">
        <f t="shared" si="84"/>
        <v>29027260.351687375</v>
      </c>
      <c r="CR75" s="71">
        <f t="shared" si="84"/>
        <v>28230875.703374751</v>
      </c>
      <c r="CS75" s="71"/>
      <c r="CT75" s="71">
        <f t="shared" si="78"/>
        <v>29823645</v>
      </c>
      <c r="CU75" s="71">
        <f t="shared" si="85"/>
        <v>29823645</v>
      </c>
      <c r="CV75" s="71">
        <f t="shared" si="85"/>
        <v>29823645</v>
      </c>
      <c r="CW75" s="71">
        <f t="shared" si="85"/>
        <v>29823645</v>
      </c>
      <c r="CX75" s="71">
        <f t="shared" si="85"/>
        <v>29823645</v>
      </c>
      <c r="CY75" s="71">
        <f t="shared" si="85"/>
        <v>29823645</v>
      </c>
      <c r="CZ75" s="71">
        <f t="shared" si="85"/>
        <v>29823645</v>
      </c>
      <c r="DA75" s="71">
        <f t="shared" si="85"/>
        <v>29823645</v>
      </c>
      <c r="DB75" s="71">
        <f t="shared" si="85"/>
        <v>29823645</v>
      </c>
    </row>
    <row r="76" spans="1:106" x14ac:dyDescent="0.2">
      <c r="A76" s="6" t="s">
        <v>169</v>
      </c>
      <c r="B76" s="6"/>
      <c r="C76" s="37"/>
      <c r="D76" s="37"/>
      <c r="E76" s="37"/>
      <c r="F76" s="2">
        <v>2</v>
      </c>
      <c r="G76">
        <v>0</v>
      </c>
      <c r="H76" s="6">
        <v>50</v>
      </c>
      <c r="I76" s="2" t="s">
        <v>227</v>
      </c>
      <c r="J76" s="57"/>
      <c r="K76" s="79"/>
      <c r="L76" s="59"/>
      <c r="M76" s="79"/>
      <c r="N76" s="61">
        <f t="shared" si="34"/>
        <v>0</v>
      </c>
      <c r="O76" s="61">
        <f t="shared" si="35"/>
        <v>0</v>
      </c>
      <c r="P76" s="61">
        <f t="shared" si="36"/>
        <v>0</v>
      </c>
      <c r="Q76" s="61">
        <f t="shared" si="37"/>
        <v>0</v>
      </c>
      <c r="R76" s="62" t="e">
        <f t="shared" si="38"/>
        <v>#DIV/0!</v>
      </c>
      <c r="S76" s="62" t="e">
        <f t="shared" si="7"/>
        <v>#DIV/0!</v>
      </c>
      <c r="T76" s="61" t="e">
        <f t="shared" si="8"/>
        <v>#DIV/0!</v>
      </c>
      <c r="U76" s="61" t="e">
        <f t="shared" si="39"/>
        <v>#DIV/0!</v>
      </c>
      <c r="V76" s="79"/>
      <c r="W76" s="61">
        <f t="shared" si="40"/>
        <v>0</v>
      </c>
      <c r="X76" s="24">
        <f t="shared" si="41"/>
        <v>0</v>
      </c>
      <c r="Y76" s="80">
        <f>IF(AND(I76=Overview!$D$14,'ECS Formula'!$D$38&lt;&gt;""),'ECS Formula'!$D$38,INDEX('FY 26'!Y:Y,MATCH('FY 26 - Changed'!I76,'FY 26'!I:I,0),0))</f>
        <v>553.17000000000007</v>
      </c>
      <c r="Z76" s="58"/>
      <c r="AA76" s="60"/>
      <c r="AB76" s="81">
        <f>IF(AND('FY 26 - Changed'!I76=Overview!$D$14, 'ECS Formula'!$K$20&lt;&gt;""),'ECS Formula'!$K$20,INDEX('FY 26'!AB:AB,MATCH('FY 26 - Changed'!I76,'FY 26'!I:I,0),0))</f>
        <v>316667.06</v>
      </c>
      <c r="AC76" s="10">
        <f t="shared" si="9"/>
        <v>1.2345109999999999</v>
      </c>
      <c r="AD76" s="79">
        <f>IF(AND('FY 26 - Changed'!I76=Overview!$D$14, 'ECS Formula'!$K$21&lt;&gt;""),'ECS Formula'!$K$21,INDEX('FY 26'!AD:AD,MATCH('FY 26 - Changed'!I76,'FY 26'!I:I,0),0))</f>
        <v>96734</v>
      </c>
      <c r="AE76" s="10">
        <f t="shared" si="10"/>
        <v>0.70130199999999998</v>
      </c>
      <c r="AF76" s="10">
        <f t="shared" si="59"/>
        <v>-7.4548000000000003E-2</v>
      </c>
      <c r="AG76" s="63">
        <f t="shared" si="65"/>
        <v>0.01</v>
      </c>
      <c r="AH76" s="64">
        <f t="shared" si="66"/>
        <v>0</v>
      </c>
      <c r="AI76" s="65">
        <f t="shared" si="42"/>
        <v>0.01</v>
      </c>
      <c r="AJ76" s="60">
        <v>253</v>
      </c>
      <c r="AK76">
        <v>6</v>
      </c>
      <c r="AL76" s="23">
        <f t="shared" si="43"/>
        <v>151800</v>
      </c>
      <c r="AM76" s="60">
        <v>0</v>
      </c>
      <c r="AN76">
        <v>0</v>
      </c>
      <c r="AO76" s="23">
        <f t="shared" si="44"/>
        <v>0</v>
      </c>
      <c r="AP76" s="23">
        <f t="shared" si="67"/>
        <v>63753</v>
      </c>
      <c r="AQ76" s="23">
        <f t="shared" si="45"/>
        <v>215553</v>
      </c>
      <c r="AR76" s="66">
        <v>105052</v>
      </c>
      <c r="AS76" s="66">
        <f t="shared" si="86"/>
        <v>215553</v>
      </c>
      <c r="AT76" s="60">
        <v>213526</v>
      </c>
      <c r="AU76" s="23">
        <f t="shared" si="61"/>
        <v>2027</v>
      </c>
      <c r="AV76" s="67" t="str">
        <f t="shared" si="62"/>
        <v>Yes</v>
      </c>
      <c r="AW76" s="66">
        <f t="shared" si="46"/>
        <v>2027</v>
      </c>
      <c r="AX76" s="68">
        <f t="shared" si="47"/>
        <v>215553</v>
      </c>
      <c r="AY76" s="69">
        <f t="shared" si="68"/>
        <v>215553</v>
      </c>
      <c r="AZ76" s="70">
        <f t="shared" si="48"/>
        <v>2027</v>
      </c>
      <c r="BA76" s="23"/>
      <c r="BC76" s="13">
        <f>($AI76*$AP$21*IF(AND($I76=Overview!$D$14,'ECS Formula'!F$38&lt;&gt;""),'ECS Formula'!F$38,INDEX('FY 26'!$Y:$Y,MATCH('FY 26 - Changed'!$I76,'FY 26'!$I:$I,0),0)))+$AL76+$AO76</f>
        <v>215552.8425</v>
      </c>
      <c r="BD76" s="13">
        <f>($AI76*$AP$21*IF(AND($I76=Overview!$D$14,'ECS Formula'!G$38&lt;&gt;""),'ECS Formula'!G$38,INDEX('FY 26'!$Y:$Y,MATCH('FY 26 - Changed'!$I76,'FY 26'!$I:$I,0),0)))+$AL76+$AO76</f>
        <v>215552.8425</v>
      </c>
      <c r="BE76" s="13">
        <f>($AI76*$AP$21*IF(AND($I76=Overview!$D$14,'ECS Formula'!H$38&lt;&gt;""),'ECS Formula'!H$38,INDEX('FY 26'!$Y:$Y,MATCH('FY 26 - Changed'!$I76,'FY 26'!$I:$I,0),0)))+$AL76+$AO76</f>
        <v>215552.8425</v>
      </c>
      <c r="BF76" s="13">
        <f>($AI76*$AP$21*IF(AND($I76=Overview!$D$14,'ECS Formula'!I$38&lt;&gt;""),'ECS Formula'!I$38,INDEX('FY 26'!$Y:$Y,MATCH('FY 26 - Changed'!$I76,'FY 26'!$I:$I,0),0)))+$AL76+$AO76</f>
        <v>215552.8425</v>
      </c>
      <c r="BG76" s="13">
        <f>($AI76*$AP$21*IF(AND($I76=Overview!$D$14,'ECS Formula'!J$38&lt;&gt;""),'ECS Formula'!J$38,INDEX('FY 26'!$Y:$Y,MATCH('FY 26 - Changed'!$I76,'FY 26'!$I:$I,0),0)))+$AL76+$AO76</f>
        <v>215552.8425</v>
      </c>
      <c r="BH76" s="13">
        <f>($AI76*$AP$21*IF(AND($I76=Overview!$D$14,'ECS Formula'!K$38&lt;&gt;""),'ECS Formula'!K$38,INDEX('FY 26'!$Y:$Y,MATCH('FY 26 - Changed'!$I76,'FY 26'!$I:$I,0),0)))+$AL76+$AO76</f>
        <v>215552.8425</v>
      </c>
      <c r="BI76" s="13">
        <f>($AI76*$AP$21*IF(AND($I76=Overview!$D$14,'ECS Formula'!L$38&lt;&gt;""),'ECS Formula'!L$38,INDEX('FY 26'!$Y:$Y,MATCH('FY 26 - Changed'!$I76,'FY 26'!$I:$I,0),0)))+$AL76+$AO76</f>
        <v>215552.8425</v>
      </c>
      <c r="BJ76" s="13">
        <f>($AI76*$AP$21*IF(AND($I76=Overview!$D$14,'ECS Formula'!M$38&lt;&gt;""),'ECS Formula'!M$38,INDEX('FY 26'!$Y:$Y,MATCH('FY 26 - Changed'!$I76,'FY 26'!$I:$I,0),0)))+$AL76+$AO76</f>
        <v>215552.8425</v>
      </c>
      <c r="BO76" s="71">
        <f t="shared" si="49"/>
        <v>2027</v>
      </c>
      <c r="BP76" s="71">
        <f t="shared" si="69"/>
        <v>-0.15750000000116415</v>
      </c>
      <c r="BQ76" s="71">
        <f t="shared" si="70"/>
        <v>-0.15750000000116415</v>
      </c>
      <c r="BR76" s="71">
        <f t="shared" si="71"/>
        <v>-0.13499324998701923</v>
      </c>
      <c r="BS76" s="71">
        <f t="shared" si="72"/>
        <v>-0.11248987520230003</v>
      </c>
      <c r="BT76" s="71">
        <f t="shared" si="73"/>
        <v>-8.9991900167660788E-2</v>
      </c>
      <c r="BU76" s="71">
        <f t="shared" si="74"/>
        <v>-6.7493925133021548E-2</v>
      </c>
      <c r="BV76" s="71">
        <f t="shared" si="75"/>
        <v>-4.4998199882684276E-2</v>
      </c>
      <c r="BW76" s="71">
        <f t="shared" si="76"/>
        <v>-2.2499099926790223E-2</v>
      </c>
      <c r="BX76" s="71"/>
      <c r="BZ76" s="71">
        <f t="shared" si="50"/>
        <v>2027</v>
      </c>
      <c r="CA76" s="71">
        <f t="shared" si="51"/>
        <v>0</v>
      </c>
      <c r="CB76" s="71">
        <f t="shared" si="23"/>
        <v>-2.2506750000166359E-2</v>
      </c>
      <c r="CC76" s="71">
        <f t="shared" si="24"/>
        <v>-2.2503374772836104E-2</v>
      </c>
      <c r="CD76" s="71">
        <f t="shared" si="25"/>
        <v>-2.2497975040460007E-2</v>
      </c>
      <c r="CE76" s="71">
        <f t="shared" si="26"/>
        <v>-2.2497975041915197E-2</v>
      </c>
      <c r="CF76" s="71">
        <f t="shared" si="27"/>
        <v>-2.249572524683608E-2</v>
      </c>
      <c r="CG76" s="71">
        <f t="shared" si="28"/>
        <v>-2.2499099941342138E-2</v>
      </c>
      <c r="CH76" s="71">
        <f t="shared" si="29"/>
        <v>-2.2499099926790223E-2</v>
      </c>
      <c r="CJ76" s="71">
        <f t="shared" si="77"/>
        <v>215553</v>
      </c>
      <c r="CK76" s="71">
        <f t="shared" si="79"/>
        <v>215553</v>
      </c>
      <c r="CL76" s="71">
        <f t="shared" si="80"/>
        <v>215552.97749324999</v>
      </c>
      <c r="CM76" s="71">
        <f t="shared" si="81"/>
        <v>215552.9549898752</v>
      </c>
      <c r="CN76" s="71">
        <f t="shared" si="82"/>
        <v>215552.93249190017</v>
      </c>
      <c r="CO76" s="71">
        <f t="shared" si="83"/>
        <v>215552.90999392513</v>
      </c>
      <c r="CP76" s="71">
        <f t="shared" ref="CP76:CR91" si="87">CY76+CF76</f>
        <v>215552.88749819988</v>
      </c>
      <c r="CQ76" s="71">
        <f t="shared" si="87"/>
        <v>215552.86499909993</v>
      </c>
      <c r="CR76" s="71">
        <f t="shared" si="87"/>
        <v>215552.8425</v>
      </c>
      <c r="CS76" s="71"/>
      <c r="CT76" s="71">
        <f t="shared" si="78"/>
        <v>215553</v>
      </c>
      <c r="CU76" s="71">
        <f t="shared" ref="CU76:DB91" si="88">IF(OR($C76=1,$B76=1),MAX(CK76,CT76,$AR76),CK76)</f>
        <v>215553</v>
      </c>
      <c r="CV76" s="71">
        <f t="shared" si="88"/>
        <v>215552.97749324999</v>
      </c>
      <c r="CW76" s="71">
        <f t="shared" si="88"/>
        <v>215552.9549898752</v>
      </c>
      <c r="CX76" s="71">
        <f t="shared" si="88"/>
        <v>215552.93249190017</v>
      </c>
      <c r="CY76" s="71">
        <f t="shared" si="88"/>
        <v>215552.90999392513</v>
      </c>
      <c r="CZ76" s="71">
        <f t="shared" si="88"/>
        <v>215552.88749819988</v>
      </c>
      <c r="DA76" s="71">
        <f t="shared" si="88"/>
        <v>215552.86499909993</v>
      </c>
      <c r="DB76" s="71">
        <f t="shared" si="88"/>
        <v>215552.8425</v>
      </c>
    </row>
    <row r="77" spans="1:106" x14ac:dyDescent="0.2">
      <c r="A77" s="6" t="s">
        <v>175</v>
      </c>
      <c r="B77" s="6"/>
      <c r="C77" s="37"/>
      <c r="D77" s="37"/>
      <c r="E77" s="37"/>
      <c r="F77" s="2">
        <v>2</v>
      </c>
      <c r="G77">
        <v>0</v>
      </c>
      <c r="H77" s="6">
        <v>51</v>
      </c>
      <c r="I77" s="2" t="s">
        <v>228</v>
      </c>
      <c r="J77" s="57"/>
      <c r="K77" s="79"/>
      <c r="L77" s="59"/>
      <c r="M77" s="79"/>
      <c r="N77" s="61">
        <f t="shared" si="34"/>
        <v>0</v>
      </c>
      <c r="O77" s="61">
        <f t="shared" si="35"/>
        <v>0</v>
      </c>
      <c r="P77" s="61">
        <f t="shared" si="36"/>
        <v>0</v>
      </c>
      <c r="Q77" s="61">
        <f t="shared" si="37"/>
        <v>0</v>
      </c>
      <c r="R77" s="62" t="e">
        <f t="shared" si="38"/>
        <v>#DIV/0!</v>
      </c>
      <c r="S77" s="62" t="e">
        <f t="shared" si="7"/>
        <v>#DIV/0!</v>
      </c>
      <c r="T77" s="61" t="e">
        <f t="shared" si="8"/>
        <v>#DIV/0!</v>
      </c>
      <c r="U77" s="61" t="e">
        <f t="shared" si="39"/>
        <v>#DIV/0!</v>
      </c>
      <c r="V77" s="79"/>
      <c r="W77" s="61">
        <f t="shared" si="40"/>
        <v>0</v>
      </c>
      <c r="X77" s="24">
        <f t="shared" si="41"/>
        <v>0</v>
      </c>
      <c r="Y77" s="80">
        <f>IF(AND(I77=Overview!$D$14,'ECS Formula'!$D$38&lt;&gt;""),'ECS Formula'!$D$38,INDEX('FY 26'!Y:Y,MATCH('FY 26 - Changed'!I77,'FY 26'!I:I,0),0))</f>
        <v>9654.7300000000014</v>
      </c>
      <c r="Z77" s="58"/>
      <c r="AA77" s="60"/>
      <c r="AB77" s="81">
        <f>IF(AND('FY 26 - Changed'!I77=Overview!$D$14, 'ECS Formula'!$K$20&lt;&gt;""),'ECS Formula'!$K$20,INDEX('FY 26'!AB:AB,MATCH('FY 26 - Changed'!I77,'FY 26'!I:I,0),0))</f>
        <v>316833.09999999998</v>
      </c>
      <c r="AC77" s="10">
        <f t="shared" si="9"/>
        <v>1.235158</v>
      </c>
      <c r="AD77" s="79">
        <f>IF(AND('FY 26 - Changed'!I77=Overview!$D$14, 'ECS Formula'!$K$21&lt;&gt;""),'ECS Formula'!$K$21,INDEX('FY 26'!AD:AD,MATCH('FY 26 - Changed'!I77,'FY 26'!I:I,0),0))</f>
        <v>165316</v>
      </c>
      <c r="AE77" s="10">
        <f t="shared" si="10"/>
        <v>1.198507</v>
      </c>
      <c r="AF77" s="10">
        <f t="shared" si="59"/>
        <v>-0.224163</v>
      </c>
      <c r="AG77" s="63">
        <f t="shared" si="65"/>
        <v>0.01</v>
      </c>
      <c r="AH77" s="64">
        <f t="shared" si="66"/>
        <v>0</v>
      </c>
      <c r="AI77" s="65">
        <f t="shared" si="42"/>
        <v>0.01</v>
      </c>
      <c r="AJ77" s="60">
        <v>0</v>
      </c>
      <c r="AK77">
        <v>0</v>
      </c>
      <c r="AL77" s="23">
        <f t="shared" si="43"/>
        <v>0</v>
      </c>
      <c r="AM77" s="60">
        <v>0</v>
      </c>
      <c r="AN77">
        <v>0</v>
      </c>
      <c r="AO77" s="23">
        <f t="shared" si="44"/>
        <v>0</v>
      </c>
      <c r="AP77" s="23">
        <f t="shared" si="67"/>
        <v>1112708</v>
      </c>
      <c r="AQ77" s="23">
        <f t="shared" si="45"/>
        <v>1112708</v>
      </c>
      <c r="AR77" s="66">
        <v>1087165</v>
      </c>
      <c r="AS77" s="66">
        <f t="shared" si="86"/>
        <v>1112708</v>
      </c>
      <c r="AT77" s="60">
        <v>1131021</v>
      </c>
      <c r="AU77" s="23">
        <f t="shared" si="61"/>
        <v>18313</v>
      </c>
      <c r="AV77" s="67" t="str">
        <f t="shared" si="62"/>
        <v>No</v>
      </c>
      <c r="AW77" s="66">
        <f t="shared" si="46"/>
        <v>0</v>
      </c>
      <c r="AX77" s="68">
        <f t="shared" si="47"/>
        <v>1131021</v>
      </c>
      <c r="AY77" s="69">
        <f t="shared" si="68"/>
        <v>1131021</v>
      </c>
      <c r="AZ77" s="70">
        <f t="shared" si="48"/>
        <v>0</v>
      </c>
      <c r="BA77" s="23"/>
      <c r="BC77" s="13">
        <f>($AI77*$AP$21*IF(AND($I77=Overview!$D$14,'ECS Formula'!F$38&lt;&gt;""),'ECS Formula'!F$38,INDEX('FY 26'!$Y:$Y,MATCH('FY 26 - Changed'!$I77,'FY 26'!$I:$I,0),0)))+$AL77+$AO77</f>
        <v>1112707.6325000001</v>
      </c>
      <c r="BD77" s="13">
        <f>($AI77*$AP$21*IF(AND($I77=Overview!$D$14,'ECS Formula'!G$38&lt;&gt;""),'ECS Formula'!G$38,INDEX('FY 26'!$Y:$Y,MATCH('FY 26 - Changed'!$I77,'FY 26'!$I:$I,0),0)))+$AL77+$AO77</f>
        <v>1112707.6325000001</v>
      </c>
      <c r="BE77" s="13">
        <f>($AI77*$AP$21*IF(AND($I77=Overview!$D$14,'ECS Formula'!H$38&lt;&gt;""),'ECS Formula'!H$38,INDEX('FY 26'!$Y:$Y,MATCH('FY 26 - Changed'!$I77,'FY 26'!$I:$I,0),0)))+$AL77+$AO77</f>
        <v>1112707.6325000001</v>
      </c>
      <c r="BF77" s="13">
        <f>($AI77*$AP$21*IF(AND($I77=Overview!$D$14,'ECS Formula'!I$38&lt;&gt;""),'ECS Formula'!I$38,INDEX('FY 26'!$Y:$Y,MATCH('FY 26 - Changed'!$I77,'FY 26'!$I:$I,0),0)))+$AL77+$AO77</f>
        <v>1112707.6325000001</v>
      </c>
      <c r="BG77" s="13">
        <f>($AI77*$AP$21*IF(AND($I77=Overview!$D$14,'ECS Formula'!J$38&lt;&gt;""),'ECS Formula'!J$38,INDEX('FY 26'!$Y:$Y,MATCH('FY 26 - Changed'!$I77,'FY 26'!$I:$I,0),0)))+$AL77+$AO77</f>
        <v>1112707.6325000001</v>
      </c>
      <c r="BH77" s="13">
        <f>($AI77*$AP$21*IF(AND($I77=Overview!$D$14,'ECS Formula'!K$38&lt;&gt;""),'ECS Formula'!K$38,INDEX('FY 26'!$Y:$Y,MATCH('FY 26 - Changed'!$I77,'FY 26'!$I:$I,0),0)))+$AL77+$AO77</f>
        <v>1112707.6325000001</v>
      </c>
      <c r="BI77" s="13">
        <f>($AI77*$AP$21*IF(AND($I77=Overview!$D$14,'ECS Formula'!L$38&lt;&gt;""),'ECS Formula'!L$38,INDEX('FY 26'!$Y:$Y,MATCH('FY 26 - Changed'!$I77,'FY 26'!$I:$I,0),0)))+$AL77+$AO77</f>
        <v>1112707.6325000001</v>
      </c>
      <c r="BJ77" s="13">
        <f>($AI77*$AP$21*IF(AND($I77=Overview!$D$14,'ECS Formula'!M$38&lt;&gt;""),'ECS Formula'!M$38,INDEX('FY 26'!$Y:$Y,MATCH('FY 26 - Changed'!$I77,'FY 26'!$I:$I,0),0)))+$AL77+$AO77</f>
        <v>1112707.6325000001</v>
      </c>
      <c r="BO77" s="71">
        <f t="shared" si="49"/>
        <v>18313</v>
      </c>
      <c r="BP77" s="71">
        <f t="shared" si="69"/>
        <v>-18313.367499999935</v>
      </c>
      <c r="BQ77" s="71">
        <f t="shared" si="70"/>
        <v>-18313.367499999935</v>
      </c>
      <c r="BR77" s="71">
        <f t="shared" si="71"/>
        <v>-15696.387284249999</v>
      </c>
      <c r="BS77" s="71">
        <f t="shared" si="72"/>
        <v>-13079.799523965456</v>
      </c>
      <c r="BT77" s="71">
        <f t="shared" si="73"/>
        <v>-10463.839619172271</v>
      </c>
      <c r="BU77" s="71">
        <f t="shared" si="74"/>
        <v>-7847.8797143793199</v>
      </c>
      <c r="BV77" s="71">
        <f t="shared" si="75"/>
        <v>-5232.1814055766445</v>
      </c>
      <c r="BW77" s="71">
        <f t="shared" si="76"/>
        <v>-2616.0907027882058</v>
      </c>
      <c r="BX77" s="71"/>
      <c r="BZ77" s="71">
        <f t="shared" si="50"/>
        <v>0</v>
      </c>
      <c r="CA77" s="71">
        <f t="shared" si="51"/>
        <v>0</v>
      </c>
      <c r="CB77" s="71">
        <f t="shared" si="23"/>
        <v>-2616.9802157499907</v>
      </c>
      <c r="CC77" s="71">
        <f t="shared" si="24"/>
        <v>-2616.5877602844744</v>
      </c>
      <c r="CD77" s="71">
        <f t="shared" si="25"/>
        <v>-2615.9599047930915</v>
      </c>
      <c r="CE77" s="71">
        <f t="shared" si="26"/>
        <v>-2615.9599047930678</v>
      </c>
      <c r="CF77" s="71">
        <f t="shared" si="27"/>
        <v>-2615.6983088026273</v>
      </c>
      <c r="CG77" s="71">
        <f t="shared" si="28"/>
        <v>-2616.0907027883222</v>
      </c>
      <c r="CH77" s="71">
        <f t="shared" si="29"/>
        <v>-2616.0907027882058</v>
      </c>
      <c r="CJ77" s="71">
        <f t="shared" si="77"/>
        <v>1131021</v>
      </c>
      <c r="CK77" s="71">
        <f t="shared" si="79"/>
        <v>1131021</v>
      </c>
      <c r="CL77" s="71">
        <f t="shared" si="80"/>
        <v>1128404.0197842501</v>
      </c>
      <c r="CM77" s="71">
        <f t="shared" si="81"/>
        <v>1125787.4320239655</v>
      </c>
      <c r="CN77" s="71">
        <f t="shared" si="82"/>
        <v>1123171.4721191723</v>
      </c>
      <c r="CO77" s="71">
        <f t="shared" si="83"/>
        <v>1120555.5122143794</v>
      </c>
      <c r="CP77" s="71">
        <f t="shared" si="87"/>
        <v>1117939.8139055767</v>
      </c>
      <c r="CQ77" s="71">
        <f t="shared" si="87"/>
        <v>1115323.7232027883</v>
      </c>
      <c r="CR77" s="71">
        <f t="shared" si="87"/>
        <v>1112707.6325000001</v>
      </c>
      <c r="CS77" s="71"/>
      <c r="CT77" s="71">
        <f t="shared" si="78"/>
        <v>1131021</v>
      </c>
      <c r="CU77" s="71">
        <f t="shared" si="88"/>
        <v>1131021</v>
      </c>
      <c r="CV77" s="71">
        <f t="shared" si="88"/>
        <v>1128404.0197842501</v>
      </c>
      <c r="CW77" s="71">
        <f t="shared" si="88"/>
        <v>1125787.4320239655</v>
      </c>
      <c r="CX77" s="71">
        <f t="shared" si="88"/>
        <v>1123171.4721191723</v>
      </c>
      <c r="CY77" s="71">
        <f t="shared" si="88"/>
        <v>1120555.5122143794</v>
      </c>
      <c r="CZ77" s="71">
        <f t="shared" si="88"/>
        <v>1117939.8139055767</v>
      </c>
      <c r="DA77" s="71">
        <f t="shared" si="88"/>
        <v>1115323.7232027883</v>
      </c>
      <c r="DB77" s="71">
        <f t="shared" si="88"/>
        <v>1112707.6325000001</v>
      </c>
    </row>
    <row r="78" spans="1:106" x14ac:dyDescent="0.2">
      <c r="A78" s="6" t="s">
        <v>175</v>
      </c>
      <c r="B78" s="6"/>
      <c r="C78" s="37"/>
      <c r="D78" s="37"/>
      <c r="E78" s="37"/>
      <c r="F78" s="2">
        <v>3</v>
      </c>
      <c r="G78">
        <v>0</v>
      </c>
      <c r="H78" s="6">
        <v>52</v>
      </c>
      <c r="I78" s="2" t="s">
        <v>229</v>
      </c>
      <c r="J78" s="57"/>
      <c r="K78" s="79"/>
      <c r="L78" s="59"/>
      <c r="M78" s="79"/>
      <c r="N78" s="61">
        <f t="shared" si="34"/>
        <v>0</v>
      </c>
      <c r="O78" s="61">
        <f t="shared" si="35"/>
        <v>0</v>
      </c>
      <c r="P78" s="61">
        <f t="shared" si="36"/>
        <v>0</v>
      </c>
      <c r="Q78" s="61">
        <f t="shared" si="37"/>
        <v>0</v>
      </c>
      <c r="R78" s="62" t="e">
        <f t="shared" si="38"/>
        <v>#DIV/0!</v>
      </c>
      <c r="S78" s="62" t="e">
        <f t="shared" si="7"/>
        <v>#DIV/0!</v>
      </c>
      <c r="T78" s="61" t="e">
        <f t="shared" si="8"/>
        <v>#DIV/0!</v>
      </c>
      <c r="U78" s="61" t="e">
        <f t="shared" si="39"/>
        <v>#DIV/0!</v>
      </c>
      <c r="V78" s="79"/>
      <c r="W78" s="61">
        <f t="shared" si="40"/>
        <v>0</v>
      </c>
      <c r="X78" s="24">
        <f t="shared" si="41"/>
        <v>0</v>
      </c>
      <c r="Y78" s="80">
        <f>IF(AND(I78=Overview!$D$14,'ECS Formula'!$D$38&lt;&gt;""),'ECS Formula'!$D$38,INDEX('FY 26'!Y:Y,MATCH('FY 26 - Changed'!I78,'FY 26'!I:I,0),0))</f>
        <v>4424.59</v>
      </c>
      <c r="Z78" s="58"/>
      <c r="AA78" s="60"/>
      <c r="AB78" s="81">
        <f>IF(AND('FY 26 - Changed'!I78=Overview!$D$14, 'ECS Formula'!$K$20&lt;&gt;""),'ECS Formula'!$K$20,INDEX('FY 26'!AB:AB,MATCH('FY 26 - Changed'!I78,'FY 26'!I:I,0),0))</f>
        <v>245491.99</v>
      </c>
      <c r="AC78" s="10">
        <f t="shared" si="9"/>
        <v>0.95703800000000006</v>
      </c>
      <c r="AD78" s="79">
        <f>IF(AND('FY 26 - Changed'!I78=Overview!$D$14, 'ECS Formula'!$K$21&lt;&gt;""),'ECS Formula'!$K$21,INDEX('FY 26'!AD:AD,MATCH('FY 26 - Changed'!I78,'FY 26'!I:I,0),0))</f>
        <v>118329</v>
      </c>
      <c r="AE78" s="10">
        <f t="shared" si="10"/>
        <v>0.85786099999999998</v>
      </c>
      <c r="AF78" s="10">
        <f t="shared" si="59"/>
        <v>7.2715000000000002E-2</v>
      </c>
      <c r="AG78" s="63">
        <f t="shared" si="65"/>
        <v>7.2715000000000002E-2</v>
      </c>
      <c r="AH78" s="64">
        <f t="shared" si="66"/>
        <v>0</v>
      </c>
      <c r="AI78" s="65">
        <f t="shared" si="42"/>
        <v>7.2715000000000002E-2</v>
      </c>
      <c r="AJ78" s="60">
        <v>0</v>
      </c>
      <c r="AK78">
        <v>0</v>
      </c>
      <c r="AL78" s="23">
        <f t="shared" si="43"/>
        <v>0</v>
      </c>
      <c r="AM78" s="60">
        <v>0</v>
      </c>
      <c r="AN78">
        <v>0</v>
      </c>
      <c r="AO78" s="23">
        <f t="shared" si="44"/>
        <v>0</v>
      </c>
      <c r="AP78" s="23">
        <f t="shared" si="67"/>
        <v>3707985</v>
      </c>
      <c r="AQ78" s="23">
        <f t="shared" si="45"/>
        <v>3707985</v>
      </c>
      <c r="AR78" s="66">
        <v>1095080</v>
      </c>
      <c r="AS78" s="66">
        <f t="shared" si="86"/>
        <v>3707985</v>
      </c>
      <c r="AT78" s="60">
        <v>1760375</v>
      </c>
      <c r="AU78" s="23">
        <f t="shared" si="61"/>
        <v>1947610</v>
      </c>
      <c r="AV78" s="67" t="str">
        <f t="shared" si="62"/>
        <v>Yes</v>
      </c>
      <c r="AW78" s="66">
        <f t="shared" si="46"/>
        <v>1947610</v>
      </c>
      <c r="AX78" s="68">
        <f t="shared" si="47"/>
        <v>3707985</v>
      </c>
      <c r="AY78" s="69">
        <f t="shared" si="68"/>
        <v>3707985</v>
      </c>
      <c r="AZ78" s="70">
        <f t="shared" si="48"/>
        <v>1947610</v>
      </c>
      <c r="BA78" s="23"/>
      <c r="BC78" s="13">
        <f>($AI78*$AP$21*IF(AND($I78=Overview!$D$14,'ECS Formula'!F$38&lt;&gt;""),'ECS Formula'!F$38,INDEX('FY 26'!$Y:$Y,MATCH('FY 26 - Changed'!$I78,'FY 26'!$I:$I,0),0)))+$AL78+$AO78</f>
        <v>3707985.0628212504</v>
      </c>
      <c r="BD78" s="13">
        <f>($AI78*$AP$21*IF(AND($I78=Overview!$D$14,'ECS Formula'!G$38&lt;&gt;""),'ECS Formula'!G$38,INDEX('FY 26'!$Y:$Y,MATCH('FY 26 - Changed'!$I78,'FY 26'!$I:$I,0),0)))+$AL78+$AO78</f>
        <v>3707985.0628212504</v>
      </c>
      <c r="BE78" s="13">
        <f>($AI78*$AP$21*IF(AND($I78=Overview!$D$14,'ECS Formula'!H$38&lt;&gt;""),'ECS Formula'!H$38,INDEX('FY 26'!$Y:$Y,MATCH('FY 26 - Changed'!$I78,'FY 26'!$I:$I,0),0)))+$AL78+$AO78</f>
        <v>3707985.0628212504</v>
      </c>
      <c r="BF78" s="13">
        <f>($AI78*$AP$21*IF(AND($I78=Overview!$D$14,'ECS Formula'!I$38&lt;&gt;""),'ECS Formula'!I$38,INDEX('FY 26'!$Y:$Y,MATCH('FY 26 - Changed'!$I78,'FY 26'!$I:$I,0),0)))+$AL78+$AO78</f>
        <v>3707985.0628212504</v>
      </c>
      <c r="BG78" s="13">
        <f>($AI78*$AP$21*IF(AND($I78=Overview!$D$14,'ECS Formula'!J$38&lt;&gt;""),'ECS Formula'!J$38,INDEX('FY 26'!$Y:$Y,MATCH('FY 26 - Changed'!$I78,'FY 26'!$I:$I,0),0)))+$AL78+$AO78</f>
        <v>3707985.0628212504</v>
      </c>
      <c r="BH78" s="13">
        <f>($AI78*$AP$21*IF(AND($I78=Overview!$D$14,'ECS Formula'!K$38&lt;&gt;""),'ECS Formula'!K$38,INDEX('FY 26'!$Y:$Y,MATCH('FY 26 - Changed'!$I78,'FY 26'!$I:$I,0),0)))+$AL78+$AO78</f>
        <v>3707985.0628212504</v>
      </c>
      <c r="BI78" s="13">
        <f>($AI78*$AP$21*IF(AND($I78=Overview!$D$14,'ECS Formula'!L$38&lt;&gt;""),'ECS Formula'!L$38,INDEX('FY 26'!$Y:$Y,MATCH('FY 26 - Changed'!$I78,'FY 26'!$I:$I,0),0)))+$AL78+$AO78</f>
        <v>3707985.0628212504</v>
      </c>
      <c r="BJ78" s="13">
        <f>($AI78*$AP$21*IF(AND($I78=Overview!$D$14,'ECS Formula'!M$38&lt;&gt;""),'ECS Formula'!M$38,INDEX('FY 26'!$Y:$Y,MATCH('FY 26 - Changed'!$I78,'FY 26'!$I:$I,0),0)))+$AL78+$AO78</f>
        <v>3707985.0628212504</v>
      </c>
      <c r="BO78" s="71">
        <f t="shared" si="49"/>
        <v>1947610</v>
      </c>
      <c r="BP78" s="71">
        <f t="shared" si="69"/>
        <v>6.2821250408887863E-2</v>
      </c>
      <c r="BQ78" s="71">
        <f t="shared" si="70"/>
        <v>0</v>
      </c>
      <c r="BR78" s="71">
        <f t="shared" si="71"/>
        <v>0</v>
      </c>
      <c r="BS78" s="71">
        <f t="shared" si="72"/>
        <v>0</v>
      </c>
      <c r="BT78" s="71">
        <f t="shared" si="73"/>
        <v>0</v>
      </c>
      <c r="BU78" s="71">
        <f t="shared" si="74"/>
        <v>0</v>
      </c>
      <c r="BV78" s="71">
        <f t="shared" si="75"/>
        <v>0</v>
      </c>
      <c r="BW78" s="71">
        <f t="shared" si="76"/>
        <v>0</v>
      </c>
      <c r="BX78" s="71"/>
      <c r="BZ78" s="71">
        <f t="shared" si="50"/>
        <v>1947610</v>
      </c>
      <c r="CA78" s="71">
        <f t="shared" si="51"/>
        <v>6.2821250408887863E-2</v>
      </c>
      <c r="CB78" s="71">
        <f t="shared" si="23"/>
        <v>0</v>
      </c>
      <c r="CC78" s="71">
        <f t="shared" si="24"/>
        <v>0</v>
      </c>
      <c r="CD78" s="71">
        <f t="shared" si="25"/>
        <v>0</v>
      </c>
      <c r="CE78" s="71">
        <f t="shared" si="26"/>
        <v>0</v>
      </c>
      <c r="CF78" s="71">
        <f t="shared" si="27"/>
        <v>0</v>
      </c>
      <c r="CG78" s="71">
        <f t="shared" si="28"/>
        <v>0</v>
      </c>
      <c r="CH78" s="71">
        <f t="shared" si="29"/>
        <v>0</v>
      </c>
      <c r="CJ78" s="71">
        <f t="shared" si="77"/>
        <v>3707985</v>
      </c>
      <c r="CK78" s="71">
        <f t="shared" si="79"/>
        <v>3707985.0628212504</v>
      </c>
      <c r="CL78" s="71">
        <f t="shared" si="80"/>
        <v>3707985.0628212504</v>
      </c>
      <c r="CM78" s="71">
        <f t="shared" si="81"/>
        <v>3707985.0628212504</v>
      </c>
      <c r="CN78" s="71">
        <f t="shared" si="82"/>
        <v>3707985.0628212504</v>
      </c>
      <c r="CO78" s="71">
        <f t="shared" si="83"/>
        <v>3707985.0628212504</v>
      </c>
      <c r="CP78" s="71">
        <f t="shared" si="87"/>
        <v>3707985.0628212504</v>
      </c>
      <c r="CQ78" s="71">
        <f t="shared" si="87"/>
        <v>3707985.0628212504</v>
      </c>
      <c r="CR78" s="71">
        <f t="shared" si="87"/>
        <v>3707985.0628212504</v>
      </c>
      <c r="CS78" s="71"/>
      <c r="CT78" s="71">
        <f t="shared" si="78"/>
        <v>3707985</v>
      </c>
      <c r="CU78" s="71">
        <f t="shared" si="88"/>
        <v>3707985.0628212504</v>
      </c>
      <c r="CV78" s="71">
        <f t="shared" si="88"/>
        <v>3707985.0628212504</v>
      </c>
      <c r="CW78" s="71">
        <f t="shared" si="88"/>
        <v>3707985.0628212504</v>
      </c>
      <c r="CX78" s="71">
        <f t="shared" si="88"/>
        <v>3707985.0628212504</v>
      </c>
      <c r="CY78" s="71">
        <f t="shared" si="88"/>
        <v>3707985.0628212504</v>
      </c>
      <c r="CZ78" s="71">
        <f t="shared" si="88"/>
        <v>3707985.0628212504</v>
      </c>
      <c r="DA78" s="71">
        <f t="shared" si="88"/>
        <v>3707985.0628212504</v>
      </c>
      <c r="DB78" s="71">
        <f t="shared" si="88"/>
        <v>3707985.0628212504</v>
      </c>
    </row>
    <row r="79" spans="1:106" x14ac:dyDescent="0.2">
      <c r="A79" s="6" t="s">
        <v>173</v>
      </c>
      <c r="B79" s="6"/>
      <c r="C79" s="37"/>
      <c r="D79" s="37"/>
      <c r="E79" s="37"/>
      <c r="F79" s="2">
        <v>5</v>
      </c>
      <c r="G79">
        <v>0</v>
      </c>
      <c r="H79" s="6">
        <v>53</v>
      </c>
      <c r="I79" s="2" t="s">
        <v>230</v>
      </c>
      <c r="J79" s="57"/>
      <c r="K79" s="79"/>
      <c r="L79" s="59"/>
      <c r="M79" s="79"/>
      <c r="N79" s="61">
        <f t="shared" si="34"/>
        <v>0</v>
      </c>
      <c r="O79" s="61">
        <f t="shared" si="35"/>
        <v>0</v>
      </c>
      <c r="P79" s="61">
        <f t="shared" si="36"/>
        <v>0</v>
      </c>
      <c r="Q79" s="61">
        <f t="shared" si="37"/>
        <v>0</v>
      </c>
      <c r="R79" s="62" t="e">
        <f t="shared" si="38"/>
        <v>#DIV/0!</v>
      </c>
      <c r="S79" s="62" t="e">
        <f t="shared" si="7"/>
        <v>#DIV/0!</v>
      </c>
      <c r="T79" s="61" t="e">
        <f t="shared" si="8"/>
        <v>#DIV/0!</v>
      </c>
      <c r="U79" s="61" t="e">
        <f t="shared" si="39"/>
        <v>#DIV/0!</v>
      </c>
      <c r="V79" s="79"/>
      <c r="W79" s="61">
        <f t="shared" si="40"/>
        <v>0</v>
      </c>
      <c r="X79" s="24">
        <f t="shared" si="41"/>
        <v>0</v>
      </c>
      <c r="Y79" s="80">
        <f>IF(AND(I79=Overview!$D$14,'ECS Formula'!$D$38&lt;&gt;""),'ECS Formula'!$D$38,INDEX('FY 26'!Y:Y,MATCH('FY 26 - Changed'!I79,'FY 26'!I:I,0),0))</f>
        <v>260.64</v>
      </c>
      <c r="Z79" s="58"/>
      <c r="AA79" s="60"/>
      <c r="AB79" s="81">
        <f>IF(AND('FY 26 - Changed'!I79=Overview!$D$14, 'ECS Formula'!$K$20&lt;&gt;""),'ECS Formula'!$K$20,INDEX('FY 26'!AB:AB,MATCH('FY 26 - Changed'!I79,'FY 26'!I:I,0),0))</f>
        <v>230374.31</v>
      </c>
      <c r="AC79" s="10">
        <f t="shared" si="9"/>
        <v>0.89810299999999998</v>
      </c>
      <c r="AD79" s="79">
        <f>IF(AND('FY 26 - Changed'!I79=Overview!$D$14, 'ECS Formula'!$K$21&lt;&gt;""),'ECS Formula'!$K$21,INDEX('FY 26'!AD:AD,MATCH('FY 26 - Changed'!I79,'FY 26'!I:I,0),0))</f>
        <v>95543</v>
      </c>
      <c r="AE79" s="10">
        <f t="shared" si="10"/>
        <v>0.69266700000000003</v>
      </c>
      <c r="AF79" s="10">
        <f t="shared" si="59"/>
        <v>0.16352800000000001</v>
      </c>
      <c r="AG79" s="63">
        <f t="shared" si="65"/>
        <v>0.16352800000000001</v>
      </c>
      <c r="AH79" s="64">
        <f t="shared" si="66"/>
        <v>0</v>
      </c>
      <c r="AI79" s="65">
        <f t="shared" si="42"/>
        <v>0.16352800000000001</v>
      </c>
      <c r="AJ79" s="60">
        <v>0</v>
      </c>
      <c r="AK79">
        <v>0</v>
      </c>
      <c r="AL79" s="23">
        <f t="shared" si="43"/>
        <v>0</v>
      </c>
      <c r="AM79" s="60">
        <v>44</v>
      </c>
      <c r="AN79">
        <v>4</v>
      </c>
      <c r="AO79" s="23">
        <f t="shared" si="44"/>
        <v>17600</v>
      </c>
      <c r="AP79" s="23">
        <f t="shared" si="67"/>
        <v>491218</v>
      </c>
      <c r="AQ79" s="23">
        <f t="shared" si="45"/>
        <v>508818</v>
      </c>
      <c r="AR79" s="66">
        <v>923278</v>
      </c>
      <c r="AS79" s="66">
        <f t="shared" si="86"/>
        <v>508818</v>
      </c>
      <c r="AT79" s="60">
        <v>736256</v>
      </c>
      <c r="AU79" s="23">
        <f t="shared" si="61"/>
        <v>227438</v>
      </c>
      <c r="AV79" s="67" t="str">
        <f t="shared" si="62"/>
        <v>No</v>
      </c>
      <c r="AW79" s="66">
        <f t="shared" si="46"/>
        <v>0</v>
      </c>
      <c r="AX79" s="68">
        <f t="shared" si="47"/>
        <v>736256</v>
      </c>
      <c r="AY79" s="69">
        <f t="shared" si="68"/>
        <v>736256</v>
      </c>
      <c r="AZ79" s="70">
        <f t="shared" si="48"/>
        <v>0</v>
      </c>
      <c r="BA79" s="23"/>
      <c r="BC79" s="13">
        <f>($AI79*$AP$21*IF(AND($I79=Overview!$D$14,'ECS Formula'!F$38&lt;&gt;""),'ECS Formula'!F$38,INDEX('FY 26'!$Y:$Y,MATCH('FY 26 - Changed'!$I79,'FY 26'!$I:$I,0),0)))+$AL79+$AO79</f>
        <v>508817.83452799998</v>
      </c>
      <c r="BD79" s="13">
        <f>($AI79*$AP$21*IF(AND($I79=Overview!$D$14,'ECS Formula'!G$38&lt;&gt;""),'ECS Formula'!G$38,INDEX('FY 26'!$Y:$Y,MATCH('FY 26 - Changed'!$I79,'FY 26'!$I:$I,0),0)))+$AL79+$AO79</f>
        <v>508817.83452799998</v>
      </c>
      <c r="BE79" s="13">
        <f>($AI79*$AP$21*IF(AND($I79=Overview!$D$14,'ECS Formula'!H$38&lt;&gt;""),'ECS Formula'!H$38,INDEX('FY 26'!$Y:$Y,MATCH('FY 26 - Changed'!$I79,'FY 26'!$I:$I,0),0)))+$AL79+$AO79</f>
        <v>508817.83452799998</v>
      </c>
      <c r="BF79" s="13">
        <f>($AI79*$AP$21*IF(AND($I79=Overview!$D$14,'ECS Formula'!I$38&lt;&gt;""),'ECS Formula'!I$38,INDEX('FY 26'!$Y:$Y,MATCH('FY 26 - Changed'!$I79,'FY 26'!$I:$I,0),0)))+$AL79+$AO79</f>
        <v>508817.83452799998</v>
      </c>
      <c r="BG79" s="13">
        <f>($AI79*$AP$21*IF(AND($I79=Overview!$D$14,'ECS Formula'!J$38&lt;&gt;""),'ECS Formula'!J$38,INDEX('FY 26'!$Y:$Y,MATCH('FY 26 - Changed'!$I79,'FY 26'!$I:$I,0),0)))+$AL79+$AO79</f>
        <v>508817.83452799998</v>
      </c>
      <c r="BH79" s="13">
        <f>($AI79*$AP$21*IF(AND($I79=Overview!$D$14,'ECS Formula'!K$38&lt;&gt;""),'ECS Formula'!K$38,INDEX('FY 26'!$Y:$Y,MATCH('FY 26 - Changed'!$I79,'FY 26'!$I:$I,0),0)))+$AL79+$AO79</f>
        <v>508817.83452799998</v>
      </c>
      <c r="BI79" s="13">
        <f>($AI79*$AP$21*IF(AND($I79=Overview!$D$14,'ECS Formula'!L$38&lt;&gt;""),'ECS Formula'!L$38,INDEX('FY 26'!$Y:$Y,MATCH('FY 26 - Changed'!$I79,'FY 26'!$I:$I,0),0)))+$AL79+$AO79</f>
        <v>508817.83452799998</v>
      </c>
      <c r="BJ79" s="13">
        <f>($AI79*$AP$21*IF(AND($I79=Overview!$D$14,'ECS Formula'!M$38&lt;&gt;""),'ECS Formula'!M$38,INDEX('FY 26'!$Y:$Y,MATCH('FY 26 - Changed'!$I79,'FY 26'!$I:$I,0),0)))+$AL79+$AO79</f>
        <v>508817.83452799998</v>
      </c>
      <c r="BO79" s="71">
        <f t="shared" si="49"/>
        <v>227438</v>
      </c>
      <c r="BP79" s="71">
        <f t="shared" si="69"/>
        <v>-227438.16547200002</v>
      </c>
      <c r="BQ79" s="71">
        <f t="shared" si="70"/>
        <v>-227438.16547200002</v>
      </c>
      <c r="BR79" s="71">
        <f t="shared" si="71"/>
        <v>-194937.25162605126</v>
      </c>
      <c r="BS79" s="71">
        <f t="shared" si="72"/>
        <v>-162441.21177998849</v>
      </c>
      <c r="BT79" s="71">
        <f t="shared" si="73"/>
        <v>-129952.96942399081</v>
      </c>
      <c r="BU79" s="71">
        <f t="shared" si="74"/>
        <v>-97464.727067993139</v>
      </c>
      <c r="BV79" s="71">
        <f t="shared" si="75"/>
        <v>-64979.733536230982</v>
      </c>
      <c r="BW79" s="71">
        <f t="shared" si="76"/>
        <v>-32489.866768115549</v>
      </c>
      <c r="BX79" s="71"/>
      <c r="BZ79" s="71">
        <f t="shared" si="50"/>
        <v>0</v>
      </c>
      <c r="CA79" s="71">
        <f t="shared" si="51"/>
        <v>0</v>
      </c>
      <c r="CB79" s="71">
        <f t="shared" si="23"/>
        <v>-32500.913845948802</v>
      </c>
      <c r="CC79" s="71">
        <f t="shared" si="24"/>
        <v>-32496.039846062744</v>
      </c>
      <c r="CD79" s="71">
        <f t="shared" si="25"/>
        <v>-32488.2423559977</v>
      </c>
      <c r="CE79" s="71">
        <f t="shared" si="26"/>
        <v>-32488.242355997703</v>
      </c>
      <c r="CF79" s="71">
        <f t="shared" si="27"/>
        <v>-32484.993531762113</v>
      </c>
      <c r="CG79" s="71">
        <f t="shared" si="28"/>
        <v>-32489.866768115491</v>
      </c>
      <c r="CH79" s="71">
        <f t="shared" si="29"/>
        <v>-32489.866768115549</v>
      </c>
      <c r="CJ79" s="71">
        <f t="shared" si="77"/>
        <v>736256</v>
      </c>
      <c r="CK79" s="71">
        <f t="shared" si="79"/>
        <v>736256</v>
      </c>
      <c r="CL79" s="71">
        <f t="shared" si="80"/>
        <v>703755.08615405124</v>
      </c>
      <c r="CM79" s="71">
        <f t="shared" si="81"/>
        <v>671259.04630798846</v>
      </c>
      <c r="CN79" s="71">
        <f t="shared" si="82"/>
        <v>638770.80395199079</v>
      </c>
      <c r="CO79" s="71">
        <f t="shared" si="83"/>
        <v>606282.56159599312</v>
      </c>
      <c r="CP79" s="71">
        <f t="shared" si="87"/>
        <v>573797.56806423096</v>
      </c>
      <c r="CQ79" s="71">
        <f t="shared" si="87"/>
        <v>541307.70129611553</v>
      </c>
      <c r="CR79" s="71">
        <f t="shared" si="87"/>
        <v>508817.83452799998</v>
      </c>
      <c r="CS79" s="71"/>
      <c r="CT79" s="71">
        <f t="shared" si="78"/>
        <v>736256</v>
      </c>
      <c r="CU79" s="71">
        <f t="shared" si="88"/>
        <v>736256</v>
      </c>
      <c r="CV79" s="71">
        <f t="shared" si="88"/>
        <v>703755.08615405124</v>
      </c>
      <c r="CW79" s="71">
        <f t="shared" si="88"/>
        <v>671259.04630798846</v>
      </c>
      <c r="CX79" s="71">
        <f t="shared" si="88"/>
        <v>638770.80395199079</v>
      </c>
      <c r="CY79" s="71">
        <f t="shared" si="88"/>
        <v>606282.56159599312</v>
      </c>
      <c r="CZ79" s="71">
        <f t="shared" si="88"/>
        <v>573797.56806423096</v>
      </c>
      <c r="DA79" s="71">
        <f t="shared" si="88"/>
        <v>541307.70129611553</v>
      </c>
      <c r="DB79" s="71">
        <f t="shared" si="88"/>
        <v>508817.83452799998</v>
      </c>
    </row>
    <row r="80" spans="1:106" x14ac:dyDescent="0.2">
      <c r="A80" s="6" t="s">
        <v>175</v>
      </c>
      <c r="B80" s="6"/>
      <c r="C80" s="37"/>
      <c r="D80" s="37"/>
      <c r="E80" s="37"/>
      <c r="F80" s="2">
        <v>3</v>
      </c>
      <c r="G80">
        <v>0</v>
      </c>
      <c r="H80" s="6">
        <v>54</v>
      </c>
      <c r="I80" s="2" t="s">
        <v>231</v>
      </c>
      <c r="J80" s="57"/>
      <c r="K80" s="79"/>
      <c r="L80" s="59"/>
      <c r="M80" s="79"/>
      <c r="N80" s="61">
        <f t="shared" si="34"/>
        <v>0</v>
      </c>
      <c r="O80" s="61">
        <f t="shared" si="35"/>
        <v>0</v>
      </c>
      <c r="P80" s="61">
        <f t="shared" si="36"/>
        <v>0</v>
      </c>
      <c r="Q80" s="61">
        <f t="shared" si="37"/>
        <v>0</v>
      </c>
      <c r="R80" s="62" t="e">
        <f t="shared" si="38"/>
        <v>#DIV/0!</v>
      </c>
      <c r="S80" s="62" t="e">
        <f t="shared" si="7"/>
        <v>#DIV/0!</v>
      </c>
      <c r="T80" s="61" t="e">
        <f t="shared" si="8"/>
        <v>#DIV/0!</v>
      </c>
      <c r="U80" s="61" t="e">
        <f t="shared" si="39"/>
        <v>#DIV/0!</v>
      </c>
      <c r="V80" s="79"/>
      <c r="W80" s="61">
        <f t="shared" si="40"/>
        <v>0</v>
      </c>
      <c r="X80" s="24">
        <f t="shared" si="41"/>
        <v>0</v>
      </c>
      <c r="Y80" s="80">
        <f>IF(AND(I80=Overview!$D$14,'ECS Formula'!$D$38&lt;&gt;""),'ECS Formula'!$D$38,INDEX('FY 26'!Y:Y,MATCH('FY 26 - Changed'!I80,'FY 26'!I:I,0),0))</f>
        <v>5981.85</v>
      </c>
      <c r="Z80" s="58"/>
      <c r="AA80" s="60"/>
      <c r="AB80" s="81">
        <f>IF(AND('FY 26 - Changed'!I80=Overview!$D$14, 'ECS Formula'!$K$20&lt;&gt;""),'ECS Formula'!$K$20,INDEX('FY 26'!AB:AB,MATCH('FY 26 - Changed'!I80,'FY 26'!I:I,0),0))</f>
        <v>215866.6</v>
      </c>
      <c r="AC80" s="10">
        <f t="shared" si="9"/>
        <v>0.84154499999999999</v>
      </c>
      <c r="AD80" s="79">
        <f>IF(AND('FY 26 - Changed'!I80=Overview!$D$14, 'ECS Formula'!$K$21&lt;&gt;""),'ECS Formula'!$K$21,INDEX('FY 26'!AD:AD,MATCH('FY 26 - Changed'!I80,'FY 26'!I:I,0),0))</f>
        <v>144134</v>
      </c>
      <c r="AE80" s="10">
        <f t="shared" si="10"/>
        <v>1.044942</v>
      </c>
      <c r="AF80" s="10">
        <f t="shared" si="59"/>
        <v>9.7435999999999995E-2</v>
      </c>
      <c r="AG80" s="63">
        <f t="shared" si="65"/>
        <v>9.7435999999999995E-2</v>
      </c>
      <c r="AH80" s="64">
        <f t="shared" si="66"/>
        <v>0</v>
      </c>
      <c r="AI80" s="65">
        <f t="shared" si="42"/>
        <v>9.7435999999999995E-2</v>
      </c>
      <c r="AJ80" s="60">
        <v>0</v>
      </c>
      <c r="AK80">
        <v>0</v>
      </c>
      <c r="AL80" s="23">
        <f t="shared" si="43"/>
        <v>0</v>
      </c>
      <c r="AM80" s="60">
        <v>0</v>
      </c>
      <c r="AN80">
        <v>0</v>
      </c>
      <c r="AO80" s="23">
        <f t="shared" si="44"/>
        <v>0</v>
      </c>
      <c r="AP80" s="23">
        <f t="shared" si="67"/>
        <v>6717318</v>
      </c>
      <c r="AQ80" s="23">
        <f t="shared" si="45"/>
        <v>6717318</v>
      </c>
      <c r="AR80" s="66">
        <v>6654380</v>
      </c>
      <c r="AS80" s="66">
        <f t="shared" si="86"/>
        <v>6717318</v>
      </c>
      <c r="AT80" s="60">
        <v>5655724</v>
      </c>
      <c r="AU80" s="23">
        <f t="shared" si="61"/>
        <v>1061594</v>
      </c>
      <c r="AV80" s="67" t="str">
        <f t="shared" si="62"/>
        <v>Yes</v>
      </c>
      <c r="AW80" s="66">
        <f t="shared" si="46"/>
        <v>1061594</v>
      </c>
      <c r="AX80" s="68">
        <f t="shared" si="47"/>
        <v>6717318</v>
      </c>
      <c r="AY80" s="69">
        <f t="shared" si="68"/>
        <v>6717318</v>
      </c>
      <c r="AZ80" s="70">
        <f t="shared" si="48"/>
        <v>1061594</v>
      </c>
      <c r="BA80" s="23"/>
      <c r="BC80" s="13">
        <f>($AI80*$AP$21*IF(AND($I80=Overview!$D$14,'ECS Formula'!F$38&lt;&gt;""),'ECS Formula'!F$38,INDEX('FY 26'!$Y:$Y,MATCH('FY 26 - Changed'!$I80,'FY 26'!$I:$I,0),0)))+$AL80+$AO80</f>
        <v>6717317.8593149995</v>
      </c>
      <c r="BD80" s="13">
        <f>($AI80*$AP$21*IF(AND($I80=Overview!$D$14,'ECS Formula'!G$38&lt;&gt;""),'ECS Formula'!G$38,INDEX('FY 26'!$Y:$Y,MATCH('FY 26 - Changed'!$I80,'FY 26'!$I:$I,0),0)))+$AL80+$AO80</f>
        <v>6717317.8593149995</v>
      </c>
      <c r="BE80" s="13">
        <f>($AI80*$AP$21*IF(AND($I80=Overview!$D$14,'ECS Formula'!H$38&lt;&gt;""),'ECS Formula'!H$38,INDEX('FY 26'!$Y:$Y,MATCH('FY 26 - Changed'!$I80,'FY 26'!$I:$I,0),0)))+$AL80+$AO80</f>
        <v>6717317.8593149995</v>
      </c>
      <c r="BF80" s="13">
        <f>($AI80*$AP$21*IF(AND($I80=Overview!$D$14,'ECS Formula'!I$38&lt;&gt;""),'ECS Formula'!I$38,INDEX('FY 26'!$Y:$Y,MATCH('FY 26 - Changed'!$I80,'FY 26'!$I:$I,0),0)))+$AL80+$AO80</f>
        <v>6717317.8593149995</v>
      </c>
      <c r="BG80" s="13">
        <f>($AI80*$AP$21*IF(AND($I80=Overview!$D$14,'ECS Formula'!J$38&lt;&gt;""),'ECS Formula'!J$38,INDEX('FY 26'!$Y:$Y,MATCH('FY 26 - Changed'!$I80,'FY 26'!$I:$I,0),0)))+$AL80+$AO80</f>
        <v>6717317.8593149995</v>
      </c>
      <c r="BH80" s="13">
        <f>($AI80*$AP$21*IF(AND($I80=Overview!$D$14,'ECS Formula'!K$38&lt;&gt;""),'ECS Formula'!K$38,INDEX('FY 26'!$Y:$Y,MATCH('FY 26 - Changed'!$I80,'FY 26'!$I:$I,0),0)))+$AL80+$AO80</f>
        <v>6717317.8593149995</v>
      </c>
      <c r="BI80" s="13">
        <f>($AI80*$AP$21*IF(AND($I80=Overview!$D$14,'ECS Formula'!L$38&lt;&gt;""),'ECS Formula'!L$38,INDEX('FY 26'!$Y:$Y,MATCH('FY 26 - Changed'!$I80,'FY 26'!$I:$I,0),0)))+$AL80+$AO80</f>
        <v>6717317.8593149995</v>
      </c>
      <c r="BJ80" s="13">
        <f>($AI80*$AP$21*IF(AND($I80=Overview!$D$14,'ECS Formula'!M$38&lt;&gt;""),'ECS Formula'!M$38,INDEX('FY 26'!$Y:$Y,MATCH('FY 26 - Changed'!$I80,'FY 26'!$I:$I,0),0)))+$AL80+$AO80</f>
        <v>6717317.8593149995</v>
      </c>
      <c r="BO80" s="71">
        <f t="shared" si="49"/>
        <v>1061594</v>
      </c>
      <c r="BP80" s="71">
        <f t="shared" si="69"/>
        <v>-0.1406850004568696</v>
      </c>
      <c r="BQ80" s="71">
        <f t="shared" si="70"/>
        <v>-0.1406850004568696</v>
      </c>
      <c r="BR80" s="71">
        <f t="shared" si="71"/>
        <v>-0.12058111373335123</v>
      </c>
      <c r="BS80" s="71">
        <f t="shared" si="72"/>
        <v>-0.10048024170100689</v>
      </c>
      <c r="BT80" s="71">
        <f t="shared" si="73"/>
        <v>-8.0384192988276482E-2</v>
      </c>
      <c r="BU80" s="71">
        <f t="shared" si="74"/>
        <v>-6.0288145206868649E-2</v>
      </c>
      <c r="BV80" s="71">
        <f t="shared" si="75"/>
        <v>-4.0194106288254261E-2</v>
      </c>
      <c r="BW80" s="71">
        <f t="shared" si="76"/>
        <v>-2.0097053609788418E-2</v>
      </c>
      <c r="BX80" s="71"/>
      <c r="BZ80" s="71">
        <f t="shared" si="50"/>
        <v>1061594</v>
      </c>
      <c r="CA80" s="71">
        <f t="shared" si="51"/>
        <v>0</v>
      </c>
      <c r="CB80" s="71">
        <f t="shared" si="23"/>
        <v>-2.0103886565286666E-2</v>
      </c>
      <c r="CC80" s="71">
        <f t="shared" si="24"/>
        <v>-2.0100871659349647E-2</v>
      </c>
      <c r="CD80" s="71">
        <f t="shared" si="25"/>
        <v>-2.0096048340201379E-2</v>
      </c>
      <c r="CE80" s="71">
        <f t="shared" si="26"/>
        <v>-2.009604824706912E-2</v>
      </c>
      <c r="CF80" s="71">
        <f t="shared" si="27"/>
        <v>-2.009403879744932E-2</v>
      </c>
      <c r="CG80" s="71">
        <f t="shared" si="28"/>
        <v>-2.0097053144127131E-2</v>
      </c>
      <c r="CH80" s="71">
        <f t="shared" si="29"/>
        <v>-2.0097053609788418E-2</v>
      </c>
      <c r="CJ80" s="71">
        <f t="shared" si="77"/>
        <v>6717318</v>
      </c>
      <c r="CK80" s="71">
        <f t="shared" si="79"/>
        <v>6717318</v>
      </c>
      <c r="CL80" s="71">
        <f t="shared" si="80"/>
        <v>6717317.9798961133</v>
      </c>
      <c r="CM80" s="71">
        <f t="shared" si="81"/>
        <v>6717317.9597952412</v>
      </c>
      <c r="CN80" s="71">
        <f t="shared" si="82"/>
        <v>6717317.9396991925</v>
      </c>
      <c r="CO80" s="71">
        <f t="shared" si="83"/>
        <v>6717317.9196031447</v>
      </c>
      <c r="CP80" s="71">
        <f t="shared" si="87"/>
        <v>6717317.8995091058</v>
      </c>
      <c r="CQ80" s="71">
        <f t="shared" si="87"/>
        <v>6717317.8794120532</v>
      </c>
      <c r="CR80" s="71">
        <f t="shared" si="87"/>
        <v>6717317.8593149995</v>
      </c>
      <c r="CS80" s="71"/>
      <c r="CT80" s="71">
        <f t="shared" si="78"/>
        <v>6717318</v>
      </c>
      <c r="CU80" s="71">
        <f t="shared" si="88"/>
        <v>6717318</v>
      </c>
      <c r="CV80" s="71">
        <f t="shared" si="88"/>
        <v>6717317.9798961133</v>
      </c>
      <c r="CW80" s="71">
        <f t="shared" si="88"/>
        <v>6717317.9597952412</v>
      </c>
      <c r="CX80" s="71">
        <f t="shared" si="88"/>
        <v>6717317.9396991925</v>
      </c>
      <c r="CY80" s="71">
        <f t="shared" si="88"/>
        <v>6717317.9196031447</v>
      </c>
      <c r="CZ80" s="71">
        <f t="shared" si="88"/>
        <v>6717317.8995091058</v>
      </c>
      <c r="DA80" s="71">
        <f t="shared" si="88"/>
        <v>6717317.8794120532</v>
      </c>
      <c r="DB80" s="71">
        <f t="shared" si="88"/>
        <v>6717317.8593149995</v>
      </c>
    </row>
    <row r="81" spans="1:106" x14ac:dyDescent="0.2">
      <c r="A81" s="6" t="s">
        <v>173</v>
      </c>
      <c r="B81" s="6"/>
      <c r="C81" s="37"/>
      <c r="D81" s="37"/>
      <c r="E81" s="37"/>
      <c r="F81" s="2">
        <v>2</v>
      </c>
      <c r="G81">
        <v>0</v>
      </c>
      <c r="H81" s="6">
        <v>55</v>
      </c>
      <c r="I81" s="2" t="s">
        <v>232</v>
      </c>
      <c r="J81" s="57"/>
      <c r="K81" s="79"/>
      <c r="L81" s="59"/>
      <c r="M81" s="79"/>
      <c r="N81" s="61">
        <f t="shared" si="34"/>
        <v>0</v>
      </c>
      <c r="O81" s="61">
        <f t="shared" si="35"/>
        <v>0</v>
      </c>
      <c r="P81" s="61">
        <f t="shared" si="36"/>
        <v>0</v>
      </c>
      <c r="Q81" s="61">
        <f t="shared" si="37"/>
        <v>0</v>
      </c>
      <c r="R81" s="62" t="e">
        <f t="shared" si="38"/>
        <v>#DIV/0!</v>
      </c>
      <c r="S81" s="62" t="e">
        <f t="shared" si="7"/>
        <v>#DIV/0!</v>
      </c>
      <c r="T81" s="61" t="e">
        <f t="shared" si="8"/>
        <v>#DIV/0!</v>
      </c>
      <c r="U81" s="61" t="e">
        <f t="shared" si="39"/>
        <v>#DIV/0!</v>
      </c>
      <c r="V81" s="79"/>
      <c r="W81" s="61">
        <f t="shared" si="40"/>
        <v>0</v>
      </c>
      <c r="X81" s="24">
        <f t="shared" si="41"/>
        <v>0</v>
      </c>
      <c r="Y81" s="80">
        <f>IF(AND(I81=Overview!$D$14,'ECS Formula'!$D$38&lt;&gt;""),'ECS Formula'!$D$38,INDEX('FY 26'!Y:Y,MATCH('FY 26 - Changed'!I81,'FY 26'!I:I,0),0))</f>
        <v>303.99</v>
      </c>
      <c r="Z81" s="58"/>
      <c r="AA81" s="60"/>
      <c r="AB81" s="81">
        <f>IF(AND('FY 26 - Changed'!I81=Overview!$D$14, 'ECS Formula'!$K$20&lt;&gt;""),'ECS Formula'!$K$20,INDEX('FY 26'!AB:AB,MATCH('FY 26 - Changed'!I81,'FY 26'!I:I,0),0))</f>
        <v>327495.83</v>
      </c>
      <c r="AC81" s="10">
        <f t="shared" si="9"/>
        <v>1.276726</v>
      </c>
      <c r="AD81" s="79">
        <f>IF(AND('FY 26 - Changed'!I81=Overview!$D$14, 'ECS Formula'!$K$21&lt;&gt;""),'ECS Formula'!$K$21,INDEX('FY 26'!AD:AD,MATCH('FY 26 - Changed'!I81,'FY 26'!I:I,0),0))</f>
        <v>138299</v>
      </c>
      <c r="AE81" s="10">
        <f t="shared" si="10"/>
        <v>1.00264</v>
      </c>
      <c r="AF81" s="10">
        <f t="shared" si="59"/>
        <v>-0.19450000000000001</v>
      </c>
      <c r="AG81" s="63">
        <f t="shared" si="65"/>
        <v>0.01</v>
      </c>
      <c r="AH81" s="64">
        <f t="shared" si="66"/>
        <v>0</v>
      </c>
      <c r="AI81" s="65">
        <f t="shared" si="42"/>
        <v>0.01</v>
      </c>
      <c r="AJ81" s="60">
        <v>281</v>
      </c>
      <c r="AK81">
        <v>13</v>
      </c>
      <c r="AL81" s="23">
        <f t="shared" si="43"/>
        <v>365300</v>
      </c>
      <c r="AM81" s="60">
        <v>0</v>
      </c>
      <c r="AN81">
        <v>0</v>
      </c>
      <c r="AO81" s="23">
        <f t="shared" si="44"/>
        <v>0</v>
      </c>
      <c r="AP81" s="23">
        <f t="shared" si="67"/>
        <v>35035</v>
      </c>
      <c r="AQ81" s="23">
        <f t="shared" si="45"/>
        <v>400335</v>
      </c>
      <c r="AR81" s="66">
        <v>82025</v>
      </c>
      <c r="AS81" s="66">
        <f t="shared" si="86"/>
        <v>400335</v>
      </c>
      <c r="AT81" s="60">
        <v>337582</v>
      </c>
      <c r="AU81" s="23">
        <f t="shared" si="61"/>
        <v>62753</v>
      </c>
      <c r="AV81" s="67" t="str">
        <f t="shared" si="62"/>
        <v>Yes</v>
      </c>
      <c r="AW81" s="66">
        <f t="shared" si="46"/>
        <v>62753</v>
      </c>
      <c r="AX81" s="68">
        <f t="shared" si="47"/>
        <v>400335</v>
      </c>
      <c r="AY81" s="69">
        <f t="shared" si="68"/>
        <v>400335</v>
      </c>
      <c r="AZ81" s="70">
        <f t="shared" si="48"/>
        <v>62753</v>
      </c>
      <c r="BA81" s="23"/>
      <c r="BC81" s="13">
        <f>($AI81*$AP$21*IF(AND($I81=Overview!$D$14,'ECS Formula'!F$38&lt;&gt;""),'ECS Formula'!F$38,INDEX('FY 26'!$Y:$Y,MATCH('FY 26 - Changed'!$I81,'FY 26'!$I:$I,0),0)))+$AL81+$AO81</f>
        <v>400334.84750000003</v>
      </c>
      <c r="BD81" s="13">
        <f>($AI81*$AP$21*IF(AND($I81=Overview!$D$14,'ECS Formula'!G$38&lt;&gt;""),'ECS Formula'!G$38,INDEX('FY 26'!$Y:$Y,MATCH('FY 26 - Changed'!$I81,'FY 26'!$I:$I,0),0)))+$AL81+$AO81</f>
        <v>400334.84750000003</v>
      </c>
      <c r="BE81" s="13">
        <f>($AI81*$AP$21*IF(AND($I81=Overview!$D$14,'ECS Formula'!H$38&lt;&gt;""),'ECS Formula'!H$38,INDEX('FY 26'!$Y:$Y,MATCH('FY 26 - Changed'!$I81,'FY 26'!$I:$I,0),0)))+$AL81+$AO81</f>
        <v>400334.84750000003</v>
      </c>
      <c r="BF81" s="13">
        <f>($AI81*$AP$21*IF(AND($I81=Overview!$D$14,'ECS Formula'!I$38&lt;&gt;""),'ECS Formula'!I$38,INDEX('FY 26'!$Y:$Y,MATCH('FY 26 - Changed'!$I81,'FY 26'!$I:$I,0),0)))+$AL81+$AO81</f>
        <v>400334.84750000003</v>
      </c>
      <c r="BG81" s="13">
        <f>($AI81*$AP$21*IF(AND($I81=Overview!$D$14,'ECS Formula'!J$38&lt;&gt;""),'ECS Formula'!J$38,INDEX('FY 26'!$Y:$Y,MATCH('FY 26 - Changed'!$I81,'FY 26'!$I:$I,0),0)))+$AL81+$AO81</f>
        <v>400334.84750000003</v>
      </c>
      <c r="BH81" s="13">
        <f>($AI81*$AP$21*IF(AND($I81=Overview!$D$14,'ECS Formula'!K$38&lt;&gt;""),'ECS Formula'!K$38,INDEX('FY 26'!$Y:$Y,MATCH('FY 26 - Changed'!$I81,'FY 26'!$I:$I,0),0)))+$AL81+$AO81</f>
        <v>400334.84750000003</v>
      </c>
      <c r="BI81" s="13">
        <f>($AI81*$AP$21*IF(AND($I81=Overview!$D$14,'ECS Formula'!L$38&lt;&gt;""),'ECS Formula'!L$38,INDEX('FY 26'!$Y:$Y,MATCH('FY 26 - Changed'!$I81,'FY 26'!$I:$I,0),0)))+$AL81+$AO81</f>
        <v>400334.84750000003</v>
      </c>
      <c r="BJ81" s="13">
        <f>($AI81*$AP$21*IF(AND($I81=Overview!$D$14,'ECS Formula'!M$38&lt;&gt;""),'ECS Formula'!M$38,INDEX('FY 26'!$Y:$Y,MATCH('FY 26 - Changed'!$I81,'FY 26'!$I:$I,0),0)))+$AL81+$AO81</f>
        <v>400334.84750000003</v>
      </c>
      <c r="BO81" s="71">
        <f t="shared" si="49"/>
        <v>62753</v>
      </c>
      <c r="BP81" s="71">
        <f t="shared" si="69"/>
        <v>-0.15249999996740371</v>
      </c>
      <c r="BQ81" s="71">
        <f t="shared" si="70"/>
        <v>-0.15249999996740371</v>
      </c>
      <c r="BR81" s="71">
        <f t="shared" si="71"/>
        <v>-0.13070774998050183</v>
      </c>
      <c r="BS81" s="71">
        <f t="shared" si="72"/>
        <v>-0.10891876806272194</v>
      </c>
      <c r="BT81" s="71">
        <f t="shared" si="73"/>
        <v>-8.7135014473460615E-2</v>
      </c>
      <c r="BU81" s="71">
        <f t="shared" si="74"/>
        <v>-6.5351260825991631E-2</v>
      </c>
      <c r="BV81" s="71">
        <f t="shared" si="75"/>
        <v>-4.3569685600232333E-2</v>
      </c>
      <c r="BW81" s="71">
        <f t="shared" si="76"/>
        <v>-2.1784842829219997E-2</v>
      </c>
      <c r="BX81" s="71"/>
      <c r="BZ81" s="71">
        <f t="shared" si="50"/>
        <v>62753</v>
      </c>
      <c r="CA81" s="71">
        <f t="shared" si="51"/>
        <v>0</v>
      </c>
      <c r="CB81" s="71">
        <f t="shared" si="23"/>
        <v>-2.1792249995341989E-2</v>
      </c>
      <c r="CC81" s="71">
        <f t="shared" si="24"/>
        <v>-2.1788981921749655E-2</v>
      </c>
      <c r="CD81" s="71">
        <f t="shared" si="25"/>
        <v>-2.178375361254439E-2</v>
      </c>
      <c r="CE81" s="71">
        <f t="shared" si="26"/>
        <v>-2.1783753618365154E-2</v>
      </c>
      <c r="CF81" s="71">
        <f t="shared" si="27"/>
        <v>-2.178157523330301E-2</v>
      </c>
      <c r="CG81" s="71">
        <f t="shared" si="28"/>
        <v>-2.1784842800116166E-2</v>
      </c>
      <c r="CH81" s="71">
        <f t="shared" si="29"/>
        <v>-2.1784842829219997E-2</v>
      </c>
      <c r="CJ81" s="71">
        <f t="shared" si="77"/>
        <v>400335</v>
      </c>
      <c r="CK81" s="71">
        <f t="shared" si="79"/>
        <v>400335</v>
      </c>
      <c r="CL81" s="71">
        <f t="shared" si="80"/>
        <v>400334.97820775001</v>
      </c>
      <c r="CM81" s="71">
        <f t="shared" si="81"/>
        <v>400334.9564187681</v>
      </c>
      <c r="CN81" s="71">
        <f t="shared" si="82"/>
        <v>400334.93463501451</v>
      </c>
      <c r="CO81" s="71">
        <f t="shared" si="83"/>
        <v>400334.91285126086</v>
      </c>
      <c r="CP81" s="71">
        <f t="shared" si="87"/>
        <v>400334.89106968563</v>
      </c>
      <c r="CQ81" s="71">
        <f t="shared" si="87"/>
        <v>400334.86928484286</v>
      </c>
      <c r="CR81" s="71">
        <f t="shared" si="87"/>
        <v>400334.84750000003</v>
      </c>
      <c r="CS81" s="71"/>
      <c r="CT81" s="71">
        <f t="shared" si="78"/>
        <v>400335</v>
      </c>
      <c r="CU81" s="71">
        <f t="shared" si="88"/>
        <v>400335</v>
      </c>
      <c r="CV81" s="71">
        <f t="shared" si="88"/>
        <v>400334.97820775001</v>
      </c>
      <c r="CW81" s="71">
        <f t="shared" si="88"/>
        <v>400334.9564187681</v>
      </c>
      <c r="CX81" s="71">
        <f t="shared" si="88"/>
        <v>400334.93463501451</v>
      </c>
      <c r="CY81" s="71">
        <f t="shared" si="88"/>
        <v>400334.91285126086</v>
      </c>
      <c r="CZ81" s="71">
        <f t="shared" si="88"/>
        <v>400334.89106968563</v>
      </c>
      <c r="DA81" s="71">
        <f t="shared" si="88"/>
        <v>400334.86928484286</v>
      </c>
      <c r="DB81" s="71">
        <f t="shared" si="88"/>
        <v>400334.84750000003</v>
      </c>
    </row>
    <row r="82" spans="1:106" x14ac:dyDescent="0.2">
      <c r="A82" s="6" t="s">
        <v>175</v>
      </c>
      <c r="B82" s="6"/>
      <c r="C82" s="37"/>
      <c r="D82" s="37"/>
      <c r="E82" s="37"/>
      <c r="F82" s="2">
        <v>5</v>
      </c>
      <c r="G82">
        <v>0</v>
      </c>
      <c r="H82" s="6">
        <v>56</v>
      </c>
      <c r="I82" s="2" t="s">
        <v>233</v>
      </c>
      <c r="J82" s="57"/>
      <c r="K82" s="79"/>
      <c r="L82" s="59"/>
      <c r="M82" s="79"/>
      <c r="N82" s="61">
        <f t="shared" si="34"/>
        <v>0</v>
      </c>
      <c r="O82" s="61">
        <f t="shared" si="35"/>
        <v>0</v>
      </c>
      <c r="P82" s="61">
        <f t="shared" si="36"/>
        <v>0</v>
      </c>
      <c r="Q82" s="61">
        <f t="shared" si="37"/>
        <v>0</v>
      </c>
      <c r="R82" s="62" t="e">
        <f t="shared" si="38"/>
        <v>#DIV/0!</v>
      </c>
      <c r="S82" s="62" t="e">
        <f t="shared" si="7"/>
        <v>#DIV/0!</v>
      </c>
      <c r="T82" s="61" t="e">
        <f t="shared" si="8"/>
        <v>#DIV/0!</v>
      </c>
      <c r="U82" s="61" t="e">
        <f t="shared" si="39"/>
        <v>#DIV/0!</v>
      </c>
      <c r="V82" s="79"/>
      <c r="W82" s="61">
        <f t="shared" si="40"/>
        <v>0</v>
      </c>
      <c r="X82" s="24">
        <f t="shared" si="41"/>
        <v>0</v>
      </c>
      <c r="Y82" s="80">
        <f>IF(AND(I82=Overview!$D$14,'ECS Formula'!$D$38&lt;&gt;""),'ECS Formula'!$D$38,INDEX('FY 26'!Y:Y,MATCH('FY 26 - Changed'!I82,'FY 26'!I:I,0),0))</f>
        <v>1719.8300000000002</v>
      </c>
      <c r="Z82" s="58"/>
      <c r="AA82" s="60"/>
      <c r="AB82" s="81">
        <f>IF(AND('FY 26 - Changed'!I82=Overview!$D$14, 'ECS Formula'!$K$20&lt;&gt;""),'ECS Formula'!$K$20,INDEX('FY 26'!AB:AB,MATCH('FY 26 - Changed'!I82,'FY 26'!I:I,0),0))</f>
        <v>173268.87</v>
      </c>
      <c r="AC82" s="10">
        <f t="shared" si="9"/>
        <v>0.67547999999999997</v>
      </c>
      <c r="AD82" s="79">
        <f>IF(AND('FY 26 - Changed'!I82=Overview!$D$14, 'ECS Formula'!$K$21&lt;&gt;""),'ECS Formula'!$K$21,INDEX('FY 26'!AD:AD,MATCH('FY 26 - Changed'!I82,'FY 26'!I:I,0),0))</f>
        <v>116023</v>
      </c>
      <c r="AE82" s="10">
        <f t="shared" si="10"/>
        <v>0.84114299999999997</v>
      </c>
      <c r="AF82" s="10">
        <f t="shared" si="59"/>
        <v>0.27482099999999998</v>
      </c>
      <c r="AG82" s="63">
        <f t="shared" si="65"/>
        <v>0.27482099999999998</v>
      </c>
      <c r="AH82" s="64">
        <f t="shared" si="66"/>
        <v>0</v>
      </c>
      <c r="AI82" s="65">
        <f t="shared" si="42"/>
        <v>0.27482099999999998</v>
      </c>
      <c r="AJ82" s="60">
        <v>0</v>
      </c>
      <c r="AK82">
        <v>0</v>
      </c>
      <c r="AL82" s="23">
        <f t="shared" si="43"/>
        <v>0</v>
      </c>
      <c r="AM82" s="60">
        <v>0</v>
      </c>
      <c r="AN82">
        <v>0</v>
      </c>
      <c r="AO82" s="23">
        <f t="shared" si="44"/>
        <v>0</v>
      </c>
      <c r="AP82" s="23">
        <f t="shared" si="67"/>
        <v>5447238</v>
      </c>
      <c r="AQ82" s="23">
        <f t="shared" si="45"/>
        <v>5447238</v>
      </c>
      <c r="AR82" s="66">
        <v>5510220</v>
      </c>
      <c r="AS82" s="66">
        <f t="shared" si="86"/>
        <v>5447238</v>
      </c>
      <c r="AT82" s="60">
        <v>5278314</v>
      </c>
      <c r="AU82" s="23">
        <f t="shared" si="61"/>
        <v>168924</v>
      </c>
      <c r="AV82" s="67" t="str">
        <f t="shared" si="62"/>
        <v>Yes</v>
      </c>
      <c r="AW82" s="66">
        <f t="shared" si="46"/>
        <v>168924</v>
      </c>
      <c r="AX82" s="68">
        <f t="shared" si="47"/>
        <v>5447238</v>
      </c>
      <c r="AY82" s="69">
        <f t="shared" si="68"/>
        <v>5447238</v>
      </c>
      <c r="AZ82" s="70">
        <f t="shared" si="48"/>
        <v>168924</v>
      </c>
      <c r="BA82" s="23"/>
      <c r="BC82" s="13">
        <f>($AI82*$AP$21*IF(AND($I82=Overview!$D$14,'ECS Formula'!F$38&lt;&gt;""),'ECS Formula'!F$38,INDEX('FY 26'!$Y:$Y,MATCH('FY 26 - Changed'!$I82,'FY 26'!$I:$I,0),0)))+$AL82+$AO82</f>
        <v>5447238.2399557503</v>
      </c>
      <c r="BD82" s="13">
        <f>($AI82*$AP$21*IF(AND($I82=Overview!$D$14,'ECS Formula'!G$38&lt;&gt;""),'ECS Formula'!G$38,INDEX('FY 26'!$Y:$Y,MATCH('FY 26 - Changed'!$I82,'FY 26'!$I:$I,0),0)))+$AL82+$AO82</f>
        <v>5447238.2399557503</v>
      </c>
      <c r="BE82" s="13">
        <f>($AI82*$AP$21*IF(AND($I82=Overview!$D$14,'ECS Formula'!H$38&lt;&gt;""),'ECS Formula'!H$38,INDEX('FY 26'!$Y:$Y,MATCH('FY 26 - Changed'!$I82,'FY 26'!$I:$I,0),0)))+$AL82+$AO82</f>
        <v>5447238.2399557503</v>
      </c>
      <c r="BF82" s="13">
        <f>($AI82*$AP$21*IF(AND($I82=Overview!$D$14,'ECS Formula'!I$38&lt;&gt;""),'ECS Formula'!I$38,INDEX('FY 26'!$Y:$Y,MATCH('FY 26 - Changed'!$I82,'FY 26'!$I:$I,0),0)))+$AL82+$AO82</f>
        <v>5447238.2399557503</v>
      </c>
      <c r="BG82" s="13">
        <f>($AI82*$AP$21*IF(AND($I82=Overview!$D$14,'ECS Formula'!J$38&lt;&gt;""),'ECS Formula'!J$38,INDEX('FY 26'!$Y:$Y,MATCH('FY 26 - Changed'!$I82,'FY 26'!$I:$I,0),0)))+$AL82+$AO82</f>
        <v>5447238.2399557503</v>
      </c>
      <c r="BH82" s="13">
        <f>($AI82*$AP$21*IF(AND($I82=Overview!$D$14,'ECS Formula'!K$38&lt;&gt;""),'ECS Formula'!K$38,INDEX('FY 26'!$Y:$Y,MATCH('FY 26 - Changed'!$I82,'FY 26'!$I:$I,0),0)))+$AL82+$AO82</f>
        <v>5447238.2399557503</v>
      </c>
      <c r="BI82" s="13">
        <f>($AI82*$AP$21*IF(AND($I82=Overview!$D$14,'ECS Formula'!L$38&lt;&gt;""),'ECS Formula'!L$38,INDEX('FY 26'!$Y:$Y,MATCH('FY 26 - Changed'!$I82,'FY 26'!$I:$I,0),0)))+$AL82+$AO82</f>
        <v>5447238.2399557503</v>
      </c>
      <c r="BJ82" s="13">
        <f>($AI82*$AP$21*IF(AND($I82=Overview!$D$14,'ECS Formula'!M$38&lt;&gt;""),'ECS Formula'!M$38,INDEX('FY 26'!$Y:$Y,MATCH('FY 26 - Changed'!$I82,'FY 26'!$I:$I,0),0)))+$AL82+$AO82</f>
        <v>5447238.2399557503</v>
      </c>
      <c r="BO82" s="71">
        <f t="shared" si="49"/>
        <v>168924</v>
      </c>
      <c r="BP82" s="71">
        <f t="shared" si="69"/>
        <v>0.23995575029402971</v>
      </c>
      <c r="BQ82" s="71">
        <f t="shared" si="70"/>
        <v>0</v>
      </c>
      <c r="BR82" s="71">
        <f t="shared" si="71"/>
        <v>0</v>
      </c>
      <c r="BS82" s="71">
        <f t="shared" si="72"/>
        <v>0</v>
      </c>
      <c r="BT82" s="71">
        <f t="shared" si="73"/>
        <v>0</v>
      </c>
      <c r="BU82" s="71">
        <f t="shared" si="74"/>
        <v>0</v>
      </c>
      <c r="BV82" s="71">
        <f t="shared" si="75"/>
        <v>0</v>
      </c>
      <c r="BW82" s="71">
        <f t="shared" si="76"/>
        <v>0</v>
      </c>
      <c r="BX82" s="71"/>
      <c r="BZ82" s="71">
        <f t="shared" si="50"/>
        <v>168924</v>
      </c>
      <c r="CA82" s="71">
        <f t="shared" si="51"/>
        <v>0.23995575029402971</v>
      </c>
      <c r="CB82" s="71">
        <f t="shared" si="23"/>
        <v>0</v>
      </c>
      <c r="CC82" s="71">
        <f t="shared" si="24"/>
        <v>0</v>
      </c>
      <c r="CD82" s="71">
        <f t="shared" si="25"/>
        <v>0</v>
      </c>
      <c r="CE82" s="71">
        <f t="shared" si="26"/>
        <v>0</v>
      </c>
      <c r="CF82" s="71">
        <f t="shared" si="27"/>
        <v>0</v>
      </c>
      <c r="CG82" s="71">
        <f t="shared" si="28"/>
        <v>0</v>
      </c>
      <c r="CH82" s="71">
        <f t="shared" si="29"/>
        <v>0</v>
      </c>
      <c r="CJ82" s="71">
        <f t="shared" si="77"/>
        <v>5447238</v>
      </c>
      <c r="CK82" s="71">
        <f t="shared" si="79"/>
        <v>5447238.2399557503</v>
      </c>
      <c r="CL82" s="71">
        <f t="shared" si="80"/>
        <v>5447238.2399557503</v>
      </c>
      <c r="CM82" s="71">
        <f t="shared" si="81"/>
        <v>5447238.2399557503</v>
      </c>
      <c r="CN82" s="71">
        <f t="shared" si="82"/>
        <v>5447238.2399557503</v>
      </c>
      <c r="CO82" s="71">
        <f t="shared" si="83"/>
        <v>5447238.2399557503</v>
      </c>
      <c r="CP82" s="71">
        <f t="shared" si="87"/>
        <v>5447238.2399557503</v>
      </c>
      <c r="CQ82" s="71">
        <f t="shared" si="87"/>
        <v>5447238.2399557503</v>
      </c>
      <c r="CR82" s="71">
        <f t="shared" si="87"/>
        <v>5447238.2399557503</v>
      </c>
      <c r="CS82" s="71"/>
      <c r="CT82" s="71">
        <f t="shared" si="78"/>
        <v>5447238</v>
      </c>
      <c r="CU82" s="71">
        <f t="shared" si="88"/>
        <v>5447238.2399557503</v>
      </c>
      <c r="CV82" s="71">
        <f t="shared" si="88"/>
        <v>5447238.2399557503</v>
      </c>
      <c r="CW82" s="71">
        <f t="shared" si="88"/>
        <v>5447238.2399557503</v>
      </c>
      <c r="CX82" s="71">
        <f t="shared" si="88"/>
        <v>5447238.2399557503</v>
      </c>
      <c r="CY82" s="71">
        <f t="shared" si="88"/>
        <v>5447238.2399557503</v>
      </c>
      <c r="CZ82" s="71">
        <f t="shared" si="88"/>
        <v>5447238.2399557503</v>
      </c>
      <c r="DA82" s="71">
        <f t="shared" si="88"/>
        <v>5447238.2399557503</v>
      </c>
      <c r="DB82" s="71">
        <f t="shared" si="88"/>
        <v>5447238.2399557503</v>
      </c>
    </row>
    <row r="83" spans="1:106" x14ac:dyDescent="0.2">
      <c r="A83" s="6" t="s">
        <v>175</v>
      </c>
      <c r="B83" s="6"/>
      <c r="C83" s="37"/>
      <c r="D83" s="37"/>
      <c r="E83" s="37"/>
      <c r="F83" s="2">
        <v>1</v>
      </c>
      <c r="G83">
        <v>0</v>
      </c>
      <c r="H83" s="6">
        <v>57</v>
      </c>
      <c r="I83" s="2" t="s">
        <v>234</v>
      </c>
      <c r="J83" s="57"/>
      <c r="K83" s="79"/>
      <c r="L83" s="59"/>
      <c r="M83" s="79"/>
      <c r="N83" s="61">
        <f t="shared" si="34"/>
        <v>0</v>
      </c>
      <c r="O83" s="61">
        <f t="shared" si="35"/>
        <v>0</v>
      </c>
      <c r="P83" s="61">
        <f t="shared" si="36"/>
        <v>0</v>
      </c>
      <c r="Q83" s="61">
        <f t="shared" si="37"/>
        <v>0</v>
      </c>
      <c r="R83" s="62" t="e">
        <f t="shared" si="38"/>
        <v>#DIV/0!</v>
      </c>
      <c r="S83" s="62" t="e">
        <f t="shared" si="7"/>
        <v>#DIV/0!</v>
      </c>
      <c r="T83" s="61" t="e">
        <f t="shared" si="8"/>
        <v>#DIV/0!</v>
      </c>
      <c r="U83" s="61" t="e">
        <f t="shared" si="39"/>
        <v>#DIV/0!</v>
      </c>
      <c r="V83" s="79"/>
      <c r="W83" s="61">
        <f t="shared" si="40"/>
        <v>0</v>
      </c>
      <c r="X83" s="24">
        <f t="shared" si="41"/>
        <v>0</v>
      </c>
      <c r="Y83" s="80">
        <f>IF(AND(I83=Overview!$D$14,'ECS Formula'!$D$38&lt;&gt;""),'ECS Formula'!$D$38,INDEX('FY 26'!Y:Y,MATCH('FY 26 - Changed'!I83,'FY 26'!I:I,0),0))</f>
        <v>8843.6200000000008</v>
      </c>
      <c r="Z83" s="58"/>
      <c r="AA83" s="60"/>
      <c r="AB83" s="81">
        <f>IF(AND('FY 26 - Changed'!I83=Overview!$D$14, 'ECS Formula'!$K$20&lt;&gt;""),'ECS Formula'!$K$20,INDEX('FY 26'!AB:AB,MATCH('FY 26 - Changed'!I83,'FY 26'!I:I,0),0))</f>
        <v>875563.59</v>
      </c>
      <c r="AC83" s="10">
        <f t="shared" si="9"/>
        <v>3.413341</v>
      </c>
      <c r="AD83" s="79">
        <f>IF(AND('FY 26 - Changed'!I83=Overview!$D$14, 'ECS Formula'!$K$21&lt;&gt;""),'ECS Formula'!$K$21,INDEX('FY 26'!AD:AD,MATCH('FY 26 - Changed'!I83,'FY 26'!I:I,0),0))</f>
        <v>185850</v>
      </c>
      <c r="AE83" s="10">
        <f t="shared" si="10"/>
        <v>1.347375</v>
      </c>
      <c r="AF83" s="10">
        <f t="shared" si="59"/>
        <v>-1.7935509999999999</v>
      </c>
      <c r="AG83" s="63">
        <f t="shared" si="65"/>
        <v>0.01</v>
      </c>
      <c r="AH83" s="64">
        <f t="shared" si="66"/>
        <v>0</v>
      </c>
      <c r="AI83" s="65">
        <f t="shared" si="42"/>
        <v>0.01</v>
      </c>
      <c r="AJ83" s="60">
        <v>0</v>
      </c>
      <c r="AK83">
        <v>0</v>
      </c>
      <c r="AL83" s="23">
        <f t="shared" si="43"/>
        <v>0</v>
      </c>
      <c r="AM83" s="60">
        <v>0</v>
      </c>
      <c r="AN83">
        <v>0</v>
      </c>
      <c r="AO83" s="23">
        <f t="shared" si="44"/>
        <v>0</v>
      </c>
      <c r="AP83" s="23">
        <f t="shared" si="67"/>
        <v>1019227</v>
      </c>
      <c r="AQ83" s="23">
        <f t="shared" si="45"/>
        <v>1019227</v>
      </c>
      <c r="AR83" s="66">
        <v>136859</v>
      </c>
      <c r="AS83" s="66">
        <f t="shared" si="86"/>
        <v>1019227</v>
      </c>
      <c r="AT83" s="60">
        <v>869861</v>
      </c>
      <c r="AU83" s="23">
        <f t="shared" si="61"/>
        <v>149366</v>
      </c>
      <c r="AV83" s="67" t="str">
        <f t="shared" si="62"/>
        <v>Yes</v>
      </c>
      <c r="AW83" s="66">
        <f t="shared" si="46"/>
        <v>149366</v>
      </c>
      <c r="AX83" s="68">
        <f t="shared" si="47"/>
        <v>1019227</v>
      </c>
      <c r="AY83" s="69">
        <f t="shared" si="68"/>
        <v>1019227</v>
      </c>
      <c r="AZ83" s="70">
        <f t="shared" si="48"/>
        <v>149366</v>
      </c>
      <c r="BA83" s="23"/>
      <c r="BC83" s="13">
        <f>($AI83*$AP$21*IF(AND($I83=Overview!$D$14,'ECS Formula'!F$38&lt;&gt;""),'ECS Formula'!F$38,INDEX('FY 26'!$Y:$Y,MATCH('FY 26 - Changed'!$I83,'FY 26'!$I:$I,0),0)))+$AL83+$AO83</f>
        <v>1019227.2050000001</v>
      </c>
      <c r="BD83" s="13">
        <f>($AI83*$AP$21*IF(AND($I83=Overview!$D$14,'ECS Formula'!G$38&lt;&gt;""),'ECS Formula'!G$38,INDEX('FY 26'!$Y:$Y,MATCH('FY 26 - Changed'!$I83,'FY 26'!$I:$I,0),0)))+$AL83+$AO83</f>
        <v>1019227.2050000001</v>
      </c>
      <c r="BE83" s="13">
        <f>($AI83*$AP$21*IF(AND($I83=Overview!$D$14,'ECS Formula'!H$38&lt;&gt;""),'ECS Formula'!H$38,INDEX('FY 26'!$Y:$Y,MATCH('FY 26 - Changed'!$I83,'FY 26'!$I:$I,0),0)))+$AL83+$AO83</f>
        <v>1019227.2050000001</v>
      </c>
      <c r="BF83" s="13">
        <f>($AI83*$AP$21*IF(AND($I83=Overview!$D$14,'ECS Formula'!I$38&lt;&gt;""),'ECS Formula'!I$38,INDEX('FY 26'!$Y:$Y,MATCH('FY 26 - Changed'!$I83,'FY 26'!$I:$I,0),0)))+$AL83+$AO83</f>
        <v>1019227.2050000001</v>
      </c>
      <c r="BG83" s="13">
        <f>($AI83*$AP$21*IF(AND($I83=Overview!$D$14,'ECS Formula'!J$38&lt;&gt;""),'ECS Formula'!J$38,INDEX('FY 26'!$Y:$Y,MATCH('FY 26 - Changed'!$I83,'FY 26'!$I:$I,0),0)))+$AL83+$AO83</f>
        <v>1019227.2050000001</v>
      </c>
      <c r="BH83" s="13">
        <f>($AI83*$AP$21*IF(AND($I83=Overview!$D$14,'ECS Formula'!K$38&lt;&gt;""),'ECS Formula'!K$38,INDEX('FY 26'!$Y:$Y,MATCH('FY 26 - Changed'!$I83,'FY 26'!$I:$I,0),0)))+$AL83+$AO83</f>
        <v>1019227.2050000001</v>
      </c>
      <c r="BI83" s="13">
        <f>($AI83*$AP$21*IF(AND($I83=Overview!$D$14,'ECS Formula'!L$38&lt;&gt;""),'ECS Formula'!L$38,INDEX('FY 26'!$Y:$Y,MATCH('FY 26 - Changed'!$I83,'FY 26'!$I:$I,0),0)))+$AL83+$AO83</f>
        <v>1019227.2050000001</v>
      </c>
      <c r="BJ83" s="13">
        <f>($AI83*$AP$21*IF(AND($I83=Overview!$D$14,'ECS Formula'!M$38&lt;&gt;""),'ECS Formula'!M$38,INDEX('FY 26'!$Y:$Y,MATCH('FY 26 - Changed'!$I83,'FY 26'!$I:$I,0),0)))+$AL83+$AO83</f>
        <v>1019227.2050000001</v>
      </c>
      <c r="BO83" s="71">
        <f t="shared" si="49"/>
        <v>149366</v>
      </c>
      <c r="BP83" s="71">
        <f t="shared" si="69"/>
        <v>0.20500000007450581</v>
      </c>
      <c r="BQ83" s="71">
        <f t="shared" si="70"/>
        <v>0</v>
      </c>
      <c r="BR83" s="71">
        <f t="shared" si="71"/>
        <v>0</v>
      </c>
      <c r="BS83" s="71">
        <f t="shared" si="72"/>
        <v>0</v>
      </c>
      <c r="BT83" s="71">
        <f t="shared" si="73"/>
        <v>0</v>
      </c>
      <c r="BU83" s="71">
        <f t="shared" si="74"/>
        <v>0</v>
      </c>
      <c r="BV83" s="71">
        <f t="shared" si="75"/>
        <v>0</v>
      </c>
      <c r="BW83" s="71">
        <f t="shared" si="76"/>
        <v>0</v>
      </c>
      <c r="BX83" s="71"/>
      <c r="BZ83" s="71">
        <f t="shared" si="50"/>
        <v>149366</v>
      </c>
      <c r="CA83" s="71">
        <f t="shared" si="51"/>
        <v>0.20500000007450581</v>
      </c>
      <c r="CB83" s="71">
        <f t="shared" si="23"/>
        <v>0</v>
      </c>
      <c r="CC83" s="71">
        <f t="shared" si="24"/>
        <v>0</v>
      </c>
      <c r="CD83" s="71">
        <f t="shared" si="25"/>
        <v>0</v>
      </c>
      <c r="CE83" s="71">
        <f t="shared" si="26"/>
        <v>0</v>
      </c>
      <c r="CF83" s="71">
        <f t="shared" si="27"/>
        <v>0</v>
      </c>
      <c r="CG83" s="71">
        <f t="shared" si="28"/>
        <v>0</v>
      </c>
      <c r="CH83" s="71">
        <f t="shared" si="29"/>
        <v>0</v>
      </c>
      <c r="CJ83" s="71">
        <f t="shared" si="77"/>
        <v>1019227</v>
      </c>
      <c r="CK83" s="71">
        <f t="shared" si="79"/>
        <v>1019227.2050000001</v>
      </c>
      <c r="CL83" s="71">
        <f t="shared" si="80"/>
        <v>1019227.2050000001</v>
      </c>
      <c r="CM83" s="71">
        <f t="shared" si="81"/>
        <v>1019227.2050000001</v>
      </c>
      <c r="CN83" s="71">
        <f t="shared" si="82"/>
        <v>1019227.2050000001</v>
      </c>
      <c r="CO83" s="71">
        <f t="shared" si="83"/>
        <v>1019227.2050000001</v>
      </c>
      <c r="CP83" s="71">
        <f t="shared" si="87"/>
        <v>1019227.2050000001</v>
      </c>
      <c r="CQ83" s="71">
        <f t="shared" si="87"/>
        <v>1019227.2050000001</v>
      </c>
      <c r="CR83" s="71">
        <f t="shared" si="87"/>
        <v>1019227.2050000001</v>
      </c>
      <c r="CS83" s="71"/>
      <c r="CT83" s="71">
        <f t="shared" si="78"/>
        <v>1019227</v>
      </c>
      <c r="CU83" s="71">
        <f t="shared" si="88"/>
        <v>1019227.2050000001</v>
      </c>
      <c r="CV83" s="71">
        <f t="shared" si="88"/>
        <v>1019227.2050000001</v>
      </c>
      <c r="CW83" s="71">
        <f t="shared" si="88"/>
        <v>1019227.2050000001</v>
      </c>
      <c r="CX83" s="71">
        <f t="shared" si="88"/>
        <v>1019227.2050000001</v>
      </c>
      <c r="CY83" s="71">
        <f t="shared" si="88"/>
        <v>1019227.2050000001</v>
      </c>
      <c r="CZ83" s="71">
        <f t="shared" si="88"/>
        <v>1019227.2050000001</v>
      </c>
      <c r="DA83" s="71">
        <f t="shared" si="88"/>
        <v>1019227.2050000001</v>
      </c>
      <c r="DB83" s="71">
        <f t="shared" si="88"/>
        <v>1019227.2050000001</v>
      </c>
    </row>
    <row r="84" spans="1:106" x14ac:dyDescent="0.2">
      <c r="A84" s="6" t="s">
        <v>197</v>
      </c>
      <c r="B84" s="6"/>
      <c r="C84" s="37"/>
      <c r="D84" s="37"/>
      <c r="E84" s="37"/>
      <c r="F84" s="2">
        <v>9</v>
      </c>
      <c r="G84">
        <v>34</v>
      </c>
      <c r="H84" s="6">
        <v>58</v>
      </c>
      <c r="I84" s="2" t="s">
        <v>235</v>
      </c>
      <c r="J84" s="57"/>
      <c r="K84" s="79"/>
      <c r="L84" s="73"/>
      <c r="M84" s="79"/>
      <c r="N84" s="61">
        <f t="shared" si="34"/>
        <v>0</v>
      </c>
      <c r="O84" s="61">
        <f t="shared" si="35"/>
        <v>0</v>
      </c>
      <c r="P84" s="61">
        <f t="shared" si="36"/>
        <v>0</v>
      </c>
      <c r="Q84" s="61">
        <f t="shared" si="37"/>
        <v>0</v>
      </c>
      <c r="R84" s="62" t="e">
        <f t="shared" si="38"/>
        <v>#DIV/0!</v>
      </c>
      <c r="S84" s="62" t="e">
        <f t="shared" si="7"/>
        <v>#DIV/0!</v>
      </c>
      <c r="T84" s="61" t="e">
        <f t="shared" si="8"/>
        <v>#DIV/0!</v>
      </c>
      <c r="U84" s="61" t="e">
        <f t="shared" si="39"/>
        <v>#DIV/0!</v>
      </c>
      <c r="V84" s="79"/>
      <c r="W84" s="61">
        <f t="shared" si="40"/>
        <v>0</v>
      </c>
      <c r="X84" s="24">
        <f t="shared" si="41"/>
        <v>0</v>
      </c>
      <c r="Y84" s="80">
        <f>IF(AND(I84=Overview!$D$14,'ECS Formula'!$D$38&lt;&gt;""),'ECS Formula'!$D$38,INDEX('FY 26'!Y:Y,MATCH('FY 26 - Changed'!I84,'FY 26'!I:I,0),0))</f>
        <v>1864.75</v>
      </c>
      <c r="Z84" s="58"/>
      <c r="AA84" s="60"/>
      <c r="AB84" s="81">
        <f>IF(AND('FY 26 - Changed'!I84=Overview!$D$14, 'ECS Formula'!$K$20&lt;&gt;""),'ECS Formula'!$K$20,INDEX('FY 26'!AB:AB,MATCH('FY 26 - Changed'!I84,'FY 26'!I:I,0),0))</f>
        <v>126788.21</v>
      </c>
      <c r="AC84" s="10">
        <f t="shared" si="9"/>
        <v>0.494278</v>
      </c>
      <c r="AD84" s="79">
        <f>IF(AND('FY 26 - Changed'!I84=Overview!$D$14, 'ECS Formula'!$K$21&lt;&gt;""),'ECS Formula'!$K$21,INDEX('FY 26'!AD:AD,MATCH('FY 26 - Changed'!I84,'FY 26'!I:I,0),0))</f>
        <v>74207</v>
      </c>
      <c r="AE84" s="10">
        <f t="shared" si="10"/>
        <v>0.53798599999999996</v>
      </c>
      <c r="AF84" s="10">
        <f t="shared" si="59"/>
        <v>0.49260999999999999</v>
      </c>
      <c r="AG84" s="63">
        <f t="shared" si="65"/>
        <v>0.49260999999999999</v>
      </c>
      <c r="AH84" s="64">
        <f t="shared" si="66"/>
        <v>0</v>
      </c>
      <c r="AI84" s="65">
        <f t="shared" si="42"/>
        <v>0.49260999999999999</v>
      </c>
      <c r="AJ84" s="60">
        <v>0</v>
      </c>
      <c r="AK84">
        <v>0</v>
      </c>
      <c r="AL84" s="23">
        <f t="shared" si="43"/>
        <v>0</v>
      </c>
      <c r="AM84" s="60">
        <v>0</v>
      </c>
      <c r="AN84">
        <v>0</v>
      </c>
      <c r="AO84" s="23">
        <f t="shared" si="44"/>
        <v>0</v>
      </c>
      <c r="AP84" s="23">
        <f t="shared" si="67"/>
        <v>10586802</v>
      </c>
      <c r="AQ84" s="23">
        <f t="shared" si="45"/>
        <v>10586802</v>
      </c>
      <c r="AR84" s="66">
        <v>10775767</v>
      </c>
      <c r="AS84" s="66">
        <f t="shared" si="86"/>
        <v>10586802</v>
      </c>
      <c r="AT84" s="60">
        <v>10925151</v>
      </c>
      <c r="AU84" s="23">
        <f t="shared" si="61"/>
        <v>338349</v>
      </c>
      <c r="AV84" s="67" t="str">
        <f t="shared" si="62"/>
        <v>No</v>
      </c>
      <c r="AW84" s="66">
        <f t="shared" si="46"/>
        <v>0</v>
      </c>
      <c r="AX84" s="68">
        <f t="shared" si="47"/>
        <v>10925151</v>
      </c>
      <c r="AY84" s="69">
        <f t="shared" si="68"/>
        <v>10925151</v>
      </c>
      <c r="AZ84" s="70">
        <f t="shared" si="48"/>
        <v>0</v>
      </c>
      <c r="BA84" s="23"/>
      <c r="BC84" s="13">
        <f>($AI84*$AP$21*IF(AND($I84=Overview!$D$14,'ECS Formula'!F$38&lt;&gt;""),'ECS Formula'!F$38,INDEX('FY 26'!$Y:$Y,MATCH('FY 26 - Changed'!$I84,'FY 26'!$I:$I,0),0)))+$AL84+$AO84</f>
        <v>10586801.583687499</v>
      </c>
      <c r="BD84" s="13">
        <f>($AI84*$AP$21*IF(AND($I84=Overview!$D$14,'ECS Formula'!G$38&lt;&gt;""),'ECS Formula'!G$38,INDEX('FY 26'!$Y:$Y,MATCH('FY 26 - Changed'!$I84,'FY 26'!$I:$I,0),0)))+$AL84+$AO84</f>
        <v>10586801.583687499</v>
      </c>
      <c r="BE84" s="13">
        <f>($AI84*$AP$21*IF(AND($I84=Overview!$D$14,'ECS Formula'!H$38&lt;&gt;""),'ECS Formula'!H$38,INDEX('FY 26'!$Y:$Y,MATCH('FY 26 - Changed'!$I84,'FY 26'!$I:$I,0),0)))+$AL84+$AO84</f>
        <v>10586801.583687499</v>
      </c>
      <c r="BF84" s="13">
        <f>($AI84*$AP$21*IF(AND($I84=Overview!$D$14,'ECS Formula'!I$38&lt;&gt;""),'ECS Formula'!I$38,INDEX('FY 26'!$Y:$Y,MATCH('FY 26 - Changed'!$I84,'FY 26'!$I:$I,0),0)))+$AL84+$AO84</f>
        <v>10586801.583687499</v>
      </c>
      <c r="BG84" s="13">
        <f>($AI84*$AP$21*IF(AND($I84=Overview!$D$14,'ECS Formula'!J$38&lt;&gt;""),'ECS Formula'!J$38,INDEX('FY 26'!$Y:$Y,MATCH('FY 26 - Changed'!$I84,'FY 26'!$I:$I,0),0)))+$AL84+$AO84</f>
        <v>10586801.583687499</v>
      </c>
      <c r="BH84" s="13">
        <f>($AI84*$AP$21*IF(AND($I84=Overview!$D$14,'ECS Formula'!K$38&lt;&gt;""),'ECS Formula'!K$38,INDEX('FY 26'!$Y:$Y,MATCH('FY 26 - Changed'!$I84,'FY 26'!$I:$I,0),0)))+$AL84+$AO84</f>
        <v>10586801.583687499</v>
      </c>
      <c r="BI84" s="13">
        <f>($AI84*$AP$21*IF(AND($I84=Overview!$D$14,'ECS Formula'!L$38&lt;&gt;""),'ECS Formula'!L$38,INDEX('FY 26'!$Y:$Y,MATCH('FY 26 - Changed'!$I84,'FY 26'!$I:$I,0),0)))+$AL84+$AO84</f>
        <v>10586801.583687499</v>
      </c>
      <c r="BJ84" s="13">
        <f>($AI84*$AP$21*IF(AND($I84=Overview!$D$14,'ECS Formula'!M$38&lt;&gt;""),'ECS Formula'!M$38,INDEX('FY 26'!$Y:$Y,MATCH('FY 26 - Changed'!$I84,'FY 26'!$I:$I,0),0)))+$AL84+$AO84</f>
        <v>10586801.583687499</v>
      </c>
      <c r="BO84" s="71">
        <f t="shared" si="49"/>
        <v>338349</v>
      </c>
      <c r="BP84" s="71">
        <f t="shared" si="69"/>
        <v>-338349.41631250083</v>
      </c>
      <c r="BQ84" s="71">
        <f t="shared" si="70"/>
        <v>-338349.41631250083</v>
      </c>
      <c r="BR84" s="71">
        <f t="shared" si="71"/>
        <v>-289999.28472144529</v>
      </c>
      <c r="BS84" s="71">
        <f t="shared" si="72"/>
        <v>-241656.40395838022</v>
      </c>
      <c r="BT84" s="71">
        <f t="shared" si="73"/>
        <v>-193325.12316670455</v>
      </c>
      <c r="BU84" s="71">
        <f t="shared" si="74"/>
        <v>-144993.84237502888</v>
      </c>
      <c r="BV84" s="71">
        <f t="shared" si="75"/>
        <v>-96667.394711431116</v>
      </c>
      <c r="BW84" s="71">
        <f t="shared" si="76"/>
        <v>-48333.697355715558</v>
      </c>
      <c r="BX84" s="71"/>
      <c r="BZ84" s="71">
        <f t="shared" si="50"/>
        <v>0</v>
      </c>
      <c r="CA84" s="71">
        <f t="shared" si="51"/>
        <v>0</v>
      </c>
      <c r="CB84" s="71">
        <f t="shared" si="23"/>
        <v>-48350.131591056372</v>
      </c>
      <c r="CC84" s="71">
        <f t="shared" si="24"/>
        <v>-48342.880763064924</v>
      </c>
      <c r="CD84" s="71">
        <f t="shared" si="25"/>
        <v>-48331.28079167605</v>
      </c>
      <c r="CE84" s="71">
        <f t="shared" si="26"/>
        <v>-48331.280791676138</v>
      </c>
      <c r="CF84" s="71">
        <f t="shared" si="27"/>
        <v>-48326.447663597122</v>
      </c>
      <c r="CG84" s="71">
        <f t="shared" si="28"/>
        <v>-48333.697355715558</v>
      </c>
      <c r="CH84" s="71">
        <f t="shared" si="29"/>
        <v>-48333.697355715558</v>
      </c>
      <c r="CJ84" s="71">
        <f t="shared" si="77"/>
        <v>10925151</v>
      </c>
      <c r="CK84" s="71">
        <f t="shared" si="79"/>
        <v>10925151</v>
      </c>
      <c r="CL84" s="71">
        <f t="shared" si="80"/>
        <v>10876800.868408944</v>
      </c>
      <c r="CM84" s="71">
        <f t="shared" si="81"/>
        <v>10828457.987645879</v>
      </c>
      <c r="CN84" s="71">
        <f t="shared" si="82"/>
        <v>10780126.706854204</v>
      </c>
      <c r="CO84" s="71">
        <f t="shared" si="83"/>
        <v>10731795.426062528</v>
      </c>
      <c r="CP84" s="71">
        <f t="shared" si="87"/>
        <v>10683468.97839893</v>
      </c>
      <c r="CQ84" s="71">
        <f t="shared" si="87"/>
        <v>10635135.281043215</v>
      </c>
      <c r="CR84" s="71">
        <f t="shared" si="87"/>
        <v>10586801.583687499</v>
      </c>
      <c r="CS84" s="71"/>
      <c r="CT84" s="71">
        <f t="shared" si="78"/>
        <v>10925151</v>
      </c>
      <c r="CU84" s="71">
        <f t="shared" si="88"/>
        <v>10925151</v>
      </c>
      <c r="CV84" s="71">
        <f t="shared" si="88"/>
        <v>10876800.868408944</v>
      </c>
      <c r="CW84" s="71">
        <f t="shared" si="88"/>
        <v>10828457.987645879</v>
      </c>
      <c r="CX84" s="71">
        <f t="shared" si="88"/>
        <v>10780126.706854204</v>
      </c>
      <c r="CY84" s="71">
        <f t="shared" si="88"/>
        <v>10731795.426062528</v>
      </c>
      <c r="CZ84" s="71">
        <f t="shared" si="88"/>
        <v>10683468.97839893</v>
      </c>
      <c r="DA84" s="71">
        <f t="shared" si="88"/>
        <v>10635135.281043215</v>
      </c>
      <c r="DB84" s="71">
        <f t="shared" si="88"/>
        <v>10586801.583687499</v>
      </c>
    </row>
    <row r="85" spans="1:106" x14ac:dyDescent="0.2">
      <c r="A85" s="6" t="s">
        <v>184</v>
      </c>
      <c r="B85" s="6"/>
      <c r="C85" s="75">
        <v>1</v>
      </c>
      <c r="D85" s="75">
        <v>1</v>
      </c>
      <c r="E85" s="37"/>
      <c r="F85" s="2">
        <v>8</v>
      </c>
      <c r="G85">
        <v>0</v>
      </c>
      <c r="H85" s="6">
        <v>59</v>
      </c>
      <c r="I85" s="2" t="s">
        <v>236</v>
      </c>
      <c r="J85" s="57"/>
      <c r="K85" s="79"/>
      <c r="L85" s="59"/>
      <c r="M85" s="79"/>
      <c r="N85" s="61">
        <f t="shared" si="34"/>
        <v>0</v>
      </c>
      <c r="O85" s="61">
        <f t="shared" si="35"/>
        <v>0</v>
      </c>
      <c r="P85" s="61">
        <f t="shared" si="36"/>
        <v>0</v>
      </c>
      <c r="Q85" s="61">
        <f t="shared" si="37"/>
        <v>0</v>
      </c>
      <c r="R85" s="62" t="e">
        <f t="shared" si="38"/>
        <v>#DIV/0!</v>
      </c>
      <c r="S85" s="62" t="e">
        <f t="shared" si="7"/>
        <v>#DIV/0!</v>
      </c>
      <c r="T85" s="61" t="e">
        <f t="shared" si="8"/>
        <v>#DIV/0!</v>
      </c>
      <c r="U85" s="61" t="e">
        <f t="shared" si="39"/>
        <v>#DIV/0!</v>
      </c>
      <c r="V85" s="79"/>
      <c r="W85" s="61">
        <f t="shared" si="40"/>
        <v>0</v>
      </c>
      <c r="X85" s="24">
        <f t="shared" si="41"/>
        <v>0</v>
      </c>
      <c r="Y85" s="80">
        <f>IF(AND(I85=Overview!$D$14,'ECS Formula'!$D$38&lt;&gt;""),'ECS Formula'!$D$38,INDEX('FY 26'!Y:Y,MATCH('FY 26 - Changed'!I85,'FY 26'!I:I,0),0))</f>
        <v>5277.19</v>
      </c>
      <c r="Z85" s="58"/>
      <c r="AA85" s="60"/>
      <c r="AB85" s="81">
        <f>IF(AND('FY 26 - Changed'!I85=Overview!$D$14, 'ECS Formula'!$K$20&lt;&gt;""),'ECS Formula'!$K$20,INDEX('FY 26'!AB:AB,MATCH('FY 26 - Changed'!I85,'FY 26'!I:I,0),0))</f>
        <v>193455.8</v>
      </c>
      <c r="AC85" s="10">
        <f t="shared" si="9"/>
        <v>0.75417800000000002</v>
      </c>
      <c r="AD85" s="79">
        <f>IF(AND('FY 26 - Changed'!I85=Overview!$D$14, 'ECS Formula'!$K$21&lt;&gt;""),'ECS Formula'!$K$21,INDEX('FY 26'!AD:AD,MATCH('FY 26 - Changed'!I85,'FY 26'!I:I,0),0))</f>
        <v>82149</v>
      </c>
      <c r="AE85" s="10">
        <f t="shared" si="10"/>
        <v>0.59556399999999998</v>
      </c>
      <c r="AF85" s="10">
        <f t="shared" si="59"/>
        <v>0.293406</v>
      </c>
      <c r="AG85" s="63">
        <f t="shared" si="65"/>
        <v>0.293406</v>
      </c>
      <c r="AH85" s="64">
        <f t="shared" si="66"/>
        <v>0</v>
      </c>
      <c r="AI85" s="65">
        <f t="shared" si="42"/>
        <v>0.293406</v>
      </c>
      <c r="AJ85" s="60">
        <v>0</v>
      </c>
      <c r="AK85">
        <v>0</v>
      </c>
      <c r="AL85" s="23">
        <f t="shared" si="43"/>
        <v>0</v>
      </c>
      <c r="AM85" s="60">
        <v>0</v>
      </c>
      <c r="AN85">
        <v>0</v>
      </c>
      <c r="AO85" s="23">
        <f t="shared" si="44"/>
        <v>0</v>
      </c>
      <c r="AP85" s="23">
        <f t="shared" si="67"/>
        <v>17844840</v>
      </c>
      <c r="AQ85" s="23">
        <f t="shared" si="45"/>
        <v>17844840</v>
      </c>
      <c r="AR85" s="66">
        <v>25040045</v>
      </c>
      <c r="AS85" s="66">
        <f t="shared" si="86"/>
        <v>25040045</v>
      </c>
      <c r="AT85" s="60">
        <v>25040045</v>
      </c>
      <c r="AU85" s="23">
        <f t="shared" si="61"/>
        <v>7195205</v>
      </c>
      <c r="AV85" s="67" t="str">
        <f t="shared" si="62"/>
        <v>No</v>
      </c>
      <c r="AW85" s="66">
        <f t="shared" si="46"/>
        <v>0</v>
      </c>
      <c r="AX85" s="68">
        <f t="shared" si="47"/>
        <v>25040045</v>
      </c>
      <c r="AY85" s="69">
        <f t="shared" si="68"/>
        <v>25040045</v>
      </c>
      <c r="AZ85" s="70">
        <f t="shared" si="48"/>
        <v>0</v>
      </c>
      <c r="BA85" s="23"/>
      <c r="BC85" s="13">
        <f>($AI85*$AP$21*IF(AND($I85=Overview!$D$14,'ECS Formula'!F$38&lt;&gt;""),'ECS Formula'!F$38,INDEX('FY 26'!$Y:$Y,MATCH('FY 26 - Changed'!$I85,'FY 26'!$I:$I,0),0)))+$AL85+$AO85</f>
        <v>17844839.8853385</v>
      </c>
      <c r="BD85" s="13">
        <f>($AI85*$AP$21*IF(AND($I85=Overview!$D$14,'ECS Formula'!G$38&lt;&gt;""),'ECS Formula'!G$38,INDEX('FY 26'!$Y:$Y,MATCH('FY 26 - Changed'!$I85,'FY 26'!$I:$I,0),0)))+$AL85+$AO85</f>
        <v>17844839.8853385</v>
      </c>
      <c r="BE85" s="13">
        <f>($AI85*$AP$21*IF(AND($I85=Overview!$D$14,'ECS Formula'!H$38&lt;&gt;""),'ECS Formula'!H$38,INDEX('FY 26'!$Y:$Y,MATCH('FY 26 - Changed'!$I85,'FY 26'!$I:$I,0),0)))+$AL85+$AO85</f>
        <v>17844839.8853385</v>
      </c>
      <c r="BF85" s="13">
        <f>($AI85*$AP$21*IF(AND($I85=Overview!$D$14,'ECS Formula'!I$38&lt;&gt;""),'ECS Formula'!I$38,INDEX('FY 26'!$Y:$Y,MATCH('FY 26 - Changed'!$I85,'FY 26'!$I:$I,0),0)))+$AL85+$AO85</f>
        <v>17844839.8853385</v>
      </c>
      <c r="BG85" s="13">
        <f>($AI85*$AP$21*IF(AND($I85=Overview!$D$14,'ECS Formula'!J$38&lt;&gt;""),'ECS Formula'!J$38,INDEX('FY 26'!$Y:$Y,MATCH('FY 26 - Changed'!$I85,'FY 26'!$I:$I,0),0)))+$AL85+$AO85</f>
        <v>17844839.8853385</v>
      </c>
      <c r="BH85" s="13">
        <f>($AI85*$AP$21*IF(AND($I85=Overview!$D$14,'ECS Formula'!K$38&lt;&gt;""),'ECS Formula'!K$38,INDEX('FY 26'!$Y:$Y,MATCH('FY 26 - Changed'!$I85,'FY 26'!$I:$I,0),0)))+$AL85+$AO85</f>
        <v>17844839.8853385</v>
      </c>
      <c r="BI85" s="13">
        <f>($AI85*$AP$21*IF(AND($I85=Overview!$D$14,'ECS Formula'!L$38&lt;&gt;""),'ECS Formula'!L$38,INDEX('FY 26'!$Y:$Y,MATCH('FY 26 - Changed'!$I85,'FY 26'!$I:$I,0),0)))+$AL85+$AO85</f>
        <v>17844839.8853385</v>
      </c>
      <c r="BJ85" s="13">
        <f>($AI85*$AP$21*IF(AND($I85=Overview!$D$14,'ECS Formula'!M$38&lt;&gt;""),'ECS Formula'!M$38,INDEX('FY 26'!$Y:$Y,MATCH('FY 26 - Changed'!$I85,'FY 26'!$I:$I,0),0)))+$AL85+$AO85</f>
        <v>17844839.8853385</v>
      </c>
      <c r="BO85" s="71">
        <f t="shared" si="49"/>
        <v>7195205</v>
      </c>
      <c r="BP85" s="71">
        <f t="shared" si="69"/>
        <v>-7195205.1146614999</v>
      </c>
      <c r="BQ85" s="71">
        <f t="shared" si="70"/>
        <v>-7195205.1146614999</v>
      </c>
      <c r="BR85" s="71">
        <f t="shared" si="71"/>
        <v>-7195205.1146614999</v>
      </c>
      <c r="BS85" s="71">
        <f t="shared" si="72"/>
        <v>-7195205.1146614999</v>
      </c>
      <c r="BT85" s="71">
        <f t="shared" si="73"/>
        <v>-7195205.1146614999</v>
      </c>
      <c r="BU85" s="71">
        <f t="shared" si="74"/>
        <v>-7195205.1146614999</v>
      </c>
      <c r="BV85" s="71">
        <f t="shared" si="75"/>
        <v>-7195205.1146614999</v>
      </c>
      <c r="BW85" s="71">
        <f t="shared" si="76"/>
        <v>-7195205.1146614999</v>
      </c>
      <c r="BX85" s="71"/>
      <c r="BZ85" s="71">
        <f t="shared" si="50"/>
        <v>0</v>
      </c>
      <c r="CA85" s="71">
        <f t="shared" si="51"/>
        <v>0</v>
      </c>
      <c r="CB85" s="71">
        <f t="shared" si="23"/>
        <v>-1028194.8108851283</v>
      </c>
      <c r="CC85" s="71">
        <f t="shared" si="24"/>
        <v>-1199440.692614072</v>
      </c>
      <c r="CD85" s="71">
        <f t="shared" si="25"/>
        <v>-1439041.0229323001</v>
      </c>
      <c r="CE85" s="71">
        <f t="shared" si="26"/>
        <v>-1798801.278665375</v>
      </c>
      <c r="CF85" s="71">
        <f t="shared" si="27"/>
        <v>-2398161.8647166779</v>
      </c>
      <c r="CG85" s="71">
        <f t="shared" si="28"/>
        <v>-3597602.5573307499</v>
      </c>
      <c r="CH85" s="71">
        <f t="shared" si="29"/>
        <v>-7195205.1146614999</v>
      </c>
      <c r="CJ85" s="71">
        <f t="shared" si="77"/>
        <v>25040045</v>
      </c>
      <c r="CK85" s="71">
        <f t="shared" si="79"/>
        <v>25040045</v>
      </c>
      <c r="CL85" s="71">
        <f t="shared" si="80"/>
        <v>24011850.189114872</v>
      </c>
      <c r="CM85" s="71">
        <f t="shared" si="81"/>
        <v>23840604.307385929</v>
      </c>
      <c r="CN85" s="71">
        <f t="shared" si="82"/>
        <v>23601003.977067702</v>
      </c>
      <c r="CO85" s="71">
        <f t="shared" si="83"/>
        <v>23241243.721334625</v>
      </c>
      <c r="CP85" s="71">
        <f t="shared" si="87"/>
        <v>22641883.135283321</v>
      </c>
      <c r="CQ85" s="71">
        <f t="shared" si="87"/>
        <v>21442442.44266925</v>
      </c>
      <c r="CR85" s="71">
        <f t="shared" si="87"/>
        <v>17844839.8853385</v>
      </c>
      <c r="CS85" s="71"/>
      <c r="CT85" s="71">
        <f t="shared" si="78"/>
        <v>25040045</v>
      </c>
      <c r="CU85" s="71">
        <f t="shared" si="88"/>
        <v>25040045</v>
      </c>
      <c r="CV85" s="71">
        <f t="shared" si="88"/>
        <v>25040045</v>
      </c>
      <c r="CW85" s="71">
        <f t="shared" si="88"/>
        <v>25040045</v>
      </c>
      <c r="CX85" s="71">
        <f t="shared" si="88"/>
        <v>25040045</v>
      </c>
      <c r="CY85" s="71">
        <f t="shared" si="88"/>
        <v>25040045</v>
      </c>
      <c r="CZ85" s="71">
        <f t="shared" si="88"/>
        <v>25040045</v>
      </c>
      <c r="DA85" s="71">
        <f t="shared" si="88"/>
        <v>25040045</v>
      </c>
      <c r="DB85" s="71">
        <f t="shared" si="88"/>
        <v>25040045</v>
      </c>
    </row>
    <row r="86" spans="1:106" x14ac:dyDescent="0.2">
      <c r="A86" s="6" t="s">
        <v>175</v>
      </c>
      <c r="B86" s="6"/>
      <c r="C86" s="37"/>
      <c r="D86" s="37"/>
      <c r="E86" s="37"/>
      <c r="F86" s="2">
        <v>2</v>
      </c>
      <c r="G86">
        <v>0</v>
      </c>
      <c r="H86" s="6">
        <v>60</v>
      </c>
      <c r="I86" s="2" t="s">
        <v>237</v>
      </c>
      <c r="J86" s="57"/>
      <c r="K86" s="79"/>
      <c r="L86" s="59"/>
      <c r="M86" s="79"/>
      <c r="N86" s="61">
        <f t="shared" si="34"/>
        <v>0</v>
      </c>
      <c r="O86" s="61">
        <f t="shared" si="35"/>
        <v>0</v>
      </c>
      <c r="P86" s="61">
        <f t="shared" si="36"/>
        <v>0</v>
      </c>
      <c r="Q86" s="61">
        <f t="shared" si="37"/>
        <v>0</v>
      </c>
      <c r="R86" s="62" t="e">
        <f t="shared" si="38"/>
        <v>#DIV/0!</v>
      </c>
      <c r="S86" s="62" t="e">
        <f t="shared" si="7"/>
        <v>#DIV/0!</v>
      </c>
      <c r="T86" s="61" t="e">
        <f t="shared" si="8"/>
        <v>#DIV/0!</v>
      </c>
      <c r="U86" s="61" t="e">
        <f t="shared" si="39"/>
        <v>#DIV/0!</v>
      </c>
      <c r="V86" s="79"/>
      <c r="W86" s="61">
        <f t="shared" si="40"/>
        <v>0</v>
      </c>
      <c r="X86" s="24">
        <f t="shared" si="41"/>
        <v>0</v>
      </c>
      <c r="Y86" s="80">
        <f>IF(AND(I86=Overview!$D$14,'ECS Formula'!$D$38&lt;&gt;""),'ECS Formula'!$D$38,INDEX('FY 26'!Y:Y,MATCH('FY 26 - Changed'!I86,'FY 26'!I:I,0),0))</f>
        <v>3211.31</v>
      </c>
      <c r="Z86" s="58"/>
      <c r="AA86" s="60"/>
      <c r="AB86" s="81">
        <f>IF(AND('FY 26 - Changed'!I86=Overview!$D$14, 'ECS Formula'!$K$20&lt;&gt;""),'ECS Formula'!$K$20,INDEX('FY 26'!AB:AB,MATCH('FY 26 - Changed'!I86,'FY 26'!I:I,0),0))</f>
        <v>266218.13</v>
      </c>
      <c r="AC86" s="10">
        <f t="shared" si="9"/>
        <v>1.037838</v>
      </c>
      <c r="AD86" s="79">
        <f>IF(AND('FY 26 - Changed'!I86=Overview!$D$14, 'ECS Formula'!$K$21&lt;&gt;""),'ECS Formula'!$K$21,INDEX('FY 26'!AD:AD,MATCH('FY 26 - Changed'!I86,'FY 26'!I:I,0),0))</f>
        <v>124793</v>
      </c>
      <c r="AE86" s="10">
        <f t="shared" si="10"/>
        <v>0.90472399999999997</v>
      </c>
      <c r="AF86" s="10">
        <f t="shared" si="59"/>
        <v>2.0960000000000002E-3</v>
      </c>
      <c r="AG86" s="63">
        <f t="shared" si="65"/>
        <v>0.01</v>
      </c>
      <c r="AH86" s="64">
        <f t="shared" si="66"/>
        <v>0</v>
      </c>
      <c r="AI86" s="65">
        <f t="shared" si="42"/>
        <v>0.01</v>
      </c>
      <c r="AJ86" s="60">
        <v>0</v>
      </c>
      <c r="AK86">
        <v>0</v>
      </c>
      <c r="AL86" s="23">
        <f t="shared" si="43"/>
        <v>0</v>
      </c>
      <c r="AM86" s="60">
        <v>0</v>
      </c>
      <c r="AN86">
        <v>0</v>
      </c>
      <c r="AO86" s="23">
        <f t="shared" si="44"/>
        <v>0</v>
      </c>
      <c r="AP86" s="23">
        <f t="shared" si="67"/>
        <v>370103</v>
      </c>
      <c r="AQ86" s="23">
        <f t="shared" si="45"/>
        <v>370103</v>
      </c>
      <c r="AR86" s="66">
        <v>2740394</v>
      </c>
      <c r="AS86" s="66">
        <f t="shared" si="86"/>
        <v>370103</v>
      </c>
      <c r="AT86" s="60">
        <v>1766084</v>
      </c>
      <c r="AU86" s="23">
        <f t="shared" si="61"/>
        <v>1395981</v>
      </c>
      <c r="AV86" s="67" t="str">
        <f t="shared" si="62"/>
        <v>No</v>
      </c>
      <c r="AW86" s="66">
        <f t="shared" si="46"/>
        <v>0</v>
      </c>
      <c r="AX86" s="68">
        <f t="shared" si="47"/>
        <v>1766084</v>
      </c>
      <c r="AY86" s="69">
        <f t="shared" si="68"/>
        <v>1766084</v>
      </c>
      <c r="AZ86" s="70">
        <f t="shared" si="48"/>
        <v>0</v>
      </c>
      <c r="BA86" s="23"/>
      <c r="BC86" s="13">
        <f>($AI86*$AP$21*IF(AND($I86=Overview!$D$14,'ECS Formula'!F$38&lt;&gt;""),'ECS Formula'!F$38,INDEX('FY 26'!$Y:$Y,MATCH('FY 26 - Changed'!$I86,'FY 26'!$I:$I,0),0)))+$AL86+$AO86</f>
        <v>370103.47749999998</v>
      </c>
      <c r="BD86" s="13">
        <f>($AI86*$AP$21*IF(AND($I86=Overview!$D$14,'ECS Formula'!G$38&lt;&gt;""),'ECS Formula'!G$38,INDEX('FY 26'!$Y:$Y,MATCH('FY 26 - Changed'!$I86,'FY 26'!$I:$I,0),0)))+$AL86+$AO86</f>
        <v>370103.47749999998</v>
      </c>
      <c r="BE86" s="13">
        <f>($AI86*$AP$21*IF(AND($I86=Overview!$D$14,'ECS Formula'!H$38&lt;&gt;""),'ECS Formula'!H$38,INDEX('FY 26'!$Y:$Y,MATCH('FY 26 - Changed'!$I86,'FY 26'!$I:$I,0),0)))+$AL86+$AO86</f>
        <v>370103.47749999998</v>
      </c>
      <c r="BF86" s="13">
        <f>($AI86*$AP$21*IF(AND($I86=Overview!$D$14,'ECS Formula'!I$38&lt;&gt;""),'ECS Formula'!I$38,INDEX('FY 26'!$Y:$Y,MATCH('FY 26 - Changed'!$I86,'FY 26'!$I:$I,0),0)))+$AL86+$AO86</f>
        <v>370103.47749999998</v>
      </c>
      <c r="BG86" s="13">
        <f>($AI86*$AP$21*IF(AND($I86=Overview!$D$14,'ECS Formula'!J$38&lt;&gt;""),'ECS Formula'!J$38,INDEX('FY 26'!$Y:$Y,MATCH('FY 26 - Changed'!$I86,'FY 26'!$I:$I,0),0)))+$AL86+$AO86</f>
        <v>370103.47749999998</v>
      </c>
      <c r="BH86" s="13">
        <f>($AI86*$AP$21*IF(AND($I86=Overview!$D$14,'ECS Formula'!K$38&lt;&gt;""),'ECS Formula'!K$38,INDEX('FY 26'!$Y:$Y,MATCH('FY 26 - Changed'!$I86,'FY 26'!$I:$I,0),0)))+$AL86+$AO86</f>
        <v>370103.47749999998</v>
      </c>
      <c r="BI86" s="13">
        <f>($AI86*$AP$21*IF(AND($I86=Overview!$D$14,'ECS Formula'!L$38&lt;&gt;""),'ECS Formula'!L$38,INDEX('FY 26'!$Y:$Y,MATCH('FY 26 - Changed'!$I86,'FY 26'!$I:$I,0),0)))+$AL86+$AO86</f>
        <v>370103.47749999998</v>
      </c>
      <c r="BJ86" s="13">
        <f>($AI86*$AP$21*IF(AND($I86=Overview!$D$14,'ECS Formula'!M$38&lt;&gt;""),'ECS Formula'!M$38,INDEX('FY 26'!$Y:$Y,MATCH('FY 26 - Changed'!$I86,'FY 26'!$I:$I,0),0)))+$AL86+$AO86</f>
        <v>370103.47749999998</v>
      </c>
      <c r="BO86" s="71">
        <f t="shared" si="49"/>
        <v>1395981</v>
      </c>
      <c r="BP86" s="71">
        <f t="shared" si="69"/>
        <v>-1395980.5225</v>
      </c>
      <c r="BQ86" s="71">
        <f t="shared" si="70"/>
        <v>-1395980.5225</v>
      </c>
      <c r="BR86" s="71">
        <f t="shared" si="71"/>
        <v>-1196494.90583475</v>
      </c>
      <c r="BS86" s="71">
        <f t="shared" si="72"/>
        <v>-997039.20503209718</v>
      </c>
      <c r="BT86" s="71">
        <f t="shared" si="73"/>
        <v>-797631.36402567779</v>
      </c>
      <c r="BU86" s="71">
        <f t="shared" si="74"/>
        <v>-598223.5230192584</v>
      </c>
      <c r="BV86" s="71">
        <f t="shared" si="75"/>
        <v>-398835.62279693963</v>
      </c>
      <c r="BW86" s="71">
        <f t="shared" si="76"/>
        <v>-199417.81139846978</v>
      </c>
      <c r="BX86" s="71"/>
      <c r="BZ86" s="71">
        <f t="shared" si="50"/>
        <v>0</v>
      </c>
      <c r="CA86" s="71">
        <f t="shared" si="51"/>
        <v>0</v>
      </c>
      <c r="CB86" s="71">
        <f t="shared" si="23"/>
        <v>-199485.61666524998</v>
      </c>
      <c r="CC86" s="71">
        <f t="shared" si="24"/>
        <v>-199455.70080265281</v>
      </c>
      <c r="CD86" s="71">
        <f t="shared" si="25"/>
        <v>-199407.84100641945</v>
      </c>
      <c r="CE86" s="71">
        <f t="shared" si="26"/>
        <v>-199407.84100641945</v>
      </c>
      <c r="CF86" s="71">
        <f t="shared" si="27"/>
        <v>-199387.90022231883</v>
      </c>
      <c r="CG86" s="71">
        <f t="shared" si="28"/>
        <v>-199417.81139846981</v>
      </c>
      <c r="CH86" s="71">
        <f t="shared" si="29"/>
        <v>-199417.81139846978</v>
      </c>
      <c r="CJ86" s="71">
        <f t="shared" si="77"/>
        <v>1766084</v>
      </c>
      <c r="CK86" s="71">
        <f t="shared" si="79"/>
        <v>1766084</v>
      </c>
      <c r="CL86" s="71">
        <f t="shared" si="80"/>
        <v>1566598.3833347501</v>
      </c>
      <c r="CM86" s="71">
        <f t="shared" si="81"/>
        <v>1367142.6825320972</v>
      </c>
      <c r="CN86" s="71">
        <f t="shared" si="82"/>
        <v>1167734.8415256778</v>
      </c>
      <c r="CO86" s="71">
        <f t="shared" si="83"/>
        <v>968327.00051925844</v>
      </c>
      <c r="CP86" s="71">
        <f t="shared" si="87"/>
        <v>768939.10029693961</v>
      </c>
      <c r="CQ86" s="71">
        <f t="shared" si="87"/>
        <v>569521.28889846976</v>
      </c>
      <c r="CR86" s="71">
        <f t="shared" si="87"/>
        <v>370103.47749999998</v>
      </c>
      <c r="CS86" s="71"/>
      <c r="CT86" s="71">
        <f t="shared" si="78"/>
        <v>1766084</v>
      </c>
      <c r="CU86" s="71">
        <f t="shared" si="88"/>
        <v>1766084</v>
      </c>
      <c r="CV86" s="71">
        <f t="shared" si="88"/>
        <v>1566598.3833347501</v>
      </c>
      <c r="CW86" s="71">
        <f t="shared" si="88"/>
        <v>1367142.6825320972</v>
      </c>
      <c r="CX86" s="71">
        <f t="shared" si="88"/>
        <v>1167734.8415256778</v>
      </c>
      <c r="CY86" s="71">
        <f t="shared" si="88"/>
        <v>968327.00051925844</v>
      </c>
      <c r="CZ86" s="71">
        <f t="shared" si="88"/>
        <v>768939.10029693961</v>
      </c>
      <c r="DA86" s="71">
        <f t="shared" si="88"/>
        <v>569521.28889846976</v>
      </c>
      <c r="DB86" s="71">
        <f t="shared" si="88"/>
        <v>370103.47749999998</v>
      </c>
    </row>
    <row r="87" spans="1:106" x14ac:dyDescent="0.2">
      <c r="A87" s="6" t="s">
        <v>169</v>
      </c>
      <c r="B87" s="6"/>
      <c r="C87" s="37"/>
      <c r="D87" s="37"/>
      <c r="E87" s="37"/>
      <c r="F87" s="2">
        <v>4</v>
      </c>
      <c r="G87">
        <v>0</v>
      </c>
      <c r="H87" s="6">
        <v>61</v>
      </c>
      <c r="I87" s="2" t="s">
        <v>238</v>
      </c>
      <c r="J87" s="57"/>
      <c r="K87" s="79"/>
      <c r="L87" s="59"/>
      <c r="M87" s="79"/>
      <c r="N87" s="61">
        <f t="shared" si="34"/>
        <v>0</v>
      </c>
      <c r="O87" s="61">
        <f t="shared" si="35"/>
        <v>0</v>
      </c>
      <c r="P87" s="61">
        <f t="shared" si="36"/>
        <v>0</v>
      </c>
      <c r="Q87" s="61">
        <f t="shared" si="37"/>
        <v>0</v>
      </c>
      <c r="R87" s="62" t="e">
        <f t="shared" si="38"/>
        <v>#DIV/0!</v>
      </c>
      <c r="S87" s="62" t="e">
        <f t="shared" si="7"/>
        <v>#DIV/0!</v>
      </c>
      <c r="T87" s="61" t="e">
        <f t="shared" si="8"/>
        <v>#DIV/0!</v>
      </c>
      <c r="U87" s="61" t="e">
        <f t="shared" si="39"/>
        <v>#DIV/0!</v>
      </c>
      <c r="V87" s="79"/>
      <c r="W87" s="61">
        <f t="shared" si="40"/>
        <v>0</v>
      </c>
      <c r="X87" s="24">
        <f t="shared" si="41"/>
        <v>0</v>
      </c>
      <c r="Y87" s="80">
        <f>IF(AND(I87=Overview!$D$14,'ECS Formula'!$D$38&lt;&gt;""),'ECS Formula'!$D$38,INDEX('FY 26'!Y:Y,MATCH('FY 26 - Changed'!I87,'FY 26'!I:I,0),0))</f>
        <v>1070.6600000000001</v>
      </c>
      <c r="Z87" s="58"/>
      <c r="AA87" s="60"/>
      <c r="AB87" s="81">
        <f>IF(AND('FY 26 - Changed'!I87=Overview!$D$14, 'ECS Formula'!$K$20&lt;&gt;""),'ECS Formula'!$K$20,INDEX('FY 26'!AB:AB,MATCH('FY 26 - Changed'!I87,'FY 26'!I:I,0),0))</f>
        <v>193635.26</v>
      </c>
      <c r="AC87" s="10">
        <f t="shared" si="9"/>
        <v>0.75487800000000005</v>
      </c>
      <c r="AD87" s="79">
        <f>IF(AND('FY 26 - Changed'!I87=Overview!$D$14, 'ECS Formula'!$K$21&lt;&gt;""),'ECS Formula'!$K$21,INDEX('FY 26'!AD:AD,MATCH('FY 26 - Changed'!I87,'FY 26'!I:I,0),0))</f>
        <v>119252</v>
      </c>
      <c r="AE87" s="10">
        <f t="shared" si="10"/>
        <v>0.86455300000000002</v>
      </c>
      <c r="AF87" s="10">
        <f t="shared" si="59"/>
        <v>0.21221999999999999</v>
      </c>
      <c r="AG87" s="63">
        <f t="shared" si="65"/>
        <v>0.21221999999999999</v>
      </c>
      <c r="AH87" s="64">
        <f t="shared" si="66"/>
        <v>0</v>
      </c>
      <c r="AI87" s="65">
        <f t="shared" si="42"/>
        <v>0.21221999999999999</v>
      </c>
      <c r="AJ87" s="60">
        <v>1018</v>
      </c>
      <c r="AK87">
        <v>13</v>
      </c>
      <c r="AL87" s="23">
        <f t="shared" si="43"/>
        <v>1323400</v>
      </c>
      <c r="AM87" s="60">
        <v>0</v>
      </c>
      <c r="AN87">
        <v>0</v>
      </c>
      <c r="AO87" s="23">
        <f t="shared" si="44"/>
        <v>0</v>
      </c>
      <c r="AP87" s="23">
        <f t="shared" si="67"/>
        <v>2618658</v>
      </c>
      <c r="AQ87" s="23">
        <f t="shared" si="45"/>
        <v>3942058</v>
      </c>
      <c r="AR87" s="66">
        <v>1971482</v>
      </c>
      <c r="AS87" s="66">
        <f t="shared" si="86"/>
        <v>3942058</v>
      </c>
      <c r="AT87" s="60">
        <v>3336551</v>
      </c>
      <c r="AU87" s="23">
        <f t="shared" si="61"/>
        <v>605507</v>
      </c>
      <c r="AV87" s="67" t="str">
        <f t="shared" si="62"/>
        <v>Yes</v>
      </c>
      <c r="AW87" s="66">
        <f t="shared" si="46"/>
        <v>605507</v>
      </c>
      <c r="AX87" s="68">
        <f t="shared" si="47"/>
        <v>3942058</v>
      </c>
      <c r="AY87" s="69">
        <f t="shared" si="68"/>
        <v>3942058</v>
      </c>
      <c r="AZ87" s="70">
        <f t="shared" si="48"/>
        <v>605507</v>
      </c>
      <c r="BA87" s="23"/>
      <c r="BC87" s="13">
        <f>($AI87*$AP$21*IF(AND($I87=Overview!$D$14,'ECS Formula'!F$38&lt;&gt;""),'ECS Formula'!F$38,INDEX('FY 26'!$Y:$Y,MATCH('FY 26 - Changed'!$I87,'FY 26'!$I:$I,0),0)))+$AL87+$AO87</f>
        <v>3942058.23643</v>
      </c>
      <c r="BD87" s="13">
        <f>($AI87*$AP$21*IF(AND($I87=Overview!$D$14,'ECS Formula'!G$38&lt;&gt;""),'ECS Formula'!G$38,INDEX('FY 26'!$Y:$Y,MATCH('FY 26 - Changed'!$I87,'FY 26'!$I:$I,0),0)))+$AL87+$AO87</f>
        <v>3942058.23643</v>
      </c>
      <c r="BE87" s="13">
        <f>($AI87*$AP$21*IF(AND($I87=Overview!$D$14,'ECS Formula'!H$38&lt;&gt;""),'ECS Formula'!H$38,INDEX('FY 26'!$Y:$Y,MATCH('FY 26 - Changed'!$I87,'FY 26'!$I:$I,0),0)))+$AL87+$AO87</f>
        <v>3942058.23643</v>
      </c>
      <c r="BF87" s="13">
        <f>($AI87*$AP$21*IF(AND($I87=Overview!$D$14,'ECS Formula'!I$38&lt;&gt;""),'ECS Formula'!I$38,INDEX('FY 26'!$Y:$Y,MATCH('FY 26 - Changed'!$I87,'FY 26'!$I:$I,0),0)))+$AL87+$AO87</f>
        <v>3942058.23643</v>
      </c>
      <c r="BG87" s="13">
        <f>($AI87*$AP$21*IF(AND($I87=Overview!$D$14,'ECS Formula'!J$38&lt;&gt;""),'ECS Formula'!J$38,INDEX('FY 26'!$Y:$Y,MATCH('FY 26 - Changed'!$I87,'FY 26'!$I:$I,0),0)))+$AL87+$AO87</f>
        <v>3942058.23643</v>
      </c>
      <c r="BH87" s="13">
        <f>($AI87*$AP$21*IF(AND($I87=Overview!$D$14,'ECS Formula'!K$38&lt;&gt;""),'ECS Formula'!K$38,INDEX('FY 26'!$Y:$Y,MATCH('FY 26 - Changed'!$I87,'FY 26'!$I:$I,0),0)))+$AL87+$AO87</f>
        <v>3942058.23643</v>
      </c>
      <c r="BI87" s="13">
        <f>($AI87*$AP$21*IF(AND($I87=Overview!$D$14,'ECS Formula'!L$38&lt;&gt;""),'ECS Formula'!L$38,INDEX('FY 26'!$Y:$Y,MATCH('FY 26 - Changed'!$I87,'FY 26'!$I:$I,0),0)))+$AL87+$AO87</f>
        <v>3942058.23643</v>
      </c>
      <c r="BJ87" s="13">
        <f>($AI87*$AP$21*IF(AND($I87=Overview!$D$14,'ECS Formula'!M$38&lt;&gt;""),'ECS Formula'!M$38,INDEX('FY 26'!$Y:$Y,MATCH('FY 26 - Changed'!$I87,'FY 26'!$I:$I,0),0)))+$AL87+$AO87</f>
        <v>3942058.23643</v>
      </c>
      <c r="BO87" s="71">
        <f t="shared" si="49"/>
        <v>605507</v>
      </c>
      <c r="BP87" s="71">
        <f t="shared" si="69"/>
        <v>0.23643000004813075</v>
      </c>
      <c r="BQ87" s="71">
        <f t="shared" si="70"/>
        <v>0</v>
      </c>
      <c r="BR87" s="71">
        <f t="shared" si="71"/>
        <v>0</v>
      </c>
      <c r="BS87" s="71">
        <f t="shared" si="72"/>
        <v>0</v>
      </c>
      <c r="BT87" s="71">
        <f t="shared" si="73"/>
        <v>0</v>
      </c>
      <c r="BU87" s="71">
        <f t="shared" si="74"/>
        <v>0</v>
      </c>
      <c r="BV87" s="71">
        <f t="shared" si="75"/>
        <v>0</v>
      </c>
      <c r="BW87" s="71">
        <f t="shared" si="76"/>
        <v>0</v>
      </c>
      <c r="BX87" s="71"/>
      <c r="BZ87" s="71">
        <f t="shared" si="50"/>
        <v>605507</v>
      </c>
      <c r="CA87" s="71">
        <f t="shared" si="51"/>
        <v>0.23643000004813075</v>
      </c>
      <c r="CB87" s="71">
        <f t="shared" si="23"/>
        <v>0</v>
      </c>
      <c r="CC87" s="71">
        <f t="shared" si="24"/>
        <v>0</v>
      </c>
      <c r="CD87" s="71">
        <f t="shared" si="25"/>
        <v>0</v>
      </c>
      <c r="CE87" s="71">
        <f t="shared" si="26"/>
        <v>0</v>
      </c>
      <c r="CF87" s="71">
        <f t="shared" si="27"/>
        <v>0</v>
      </c>
      <c r="CG87" s="71">
        <f t="shared" si="28"/>
        <v>0</v>
      </c>
      <c r="CH87" s="71">
        <f t="shared" si="29"/>
        <v>0</v>
      </c>
      <c r="CJ87" s="71">
        <f t="shared" si="77"/>
        <v>3942058</v>
      </c>
      <c r="CK87" s="71">
        <f t="shared" si="79"/>
        <v>3942058.23643</v>
      </c>
      <c r="CL87" s="71">
        <f t="shared" si="80"/>
        <v>3942058.23643</v>
      </c>
      <c r="CM87" s="71">
        <f t="shared" si="81"/>
        <v>3942058.23643</v>
      </c>
      <c r="CN87" s="71">
        <f t="shared" si="82"/>
        <v>3942058.23643</v>
      </c>
      <c r="CO87" s="71">
        <f t="shared" si="83"/>
        <v>3942058.23643</v>
      </c>
      <c r="CP87" s="71">
        <f t="shared" si="87"/>
        <v>3942058.23643</v>
      </c>
      <c r="CQ87" s="71">
        <f t="shared" si="87"/>
        <v>3942058.23643</v>
      </c>
      <c r="CR87" s="71">
        <f t="shared" si="87"/>
        <v>3942058.23643</v>
      </c>
      <c r="CS87" s="71"/>
      <c r="CT87" s="71">
        <f t="shared" si="78"/>
        <v>3942058</v>
      </c>
      <c r="CU87" s="71">
        <f t="shared" si="88"/>
        <v>3942058.23643</v>
      </c>
      <c r="CV87" s="71">
        <f t="shared" si="88"/>
        <v>3942058.23643</v>
      </c>
      <c r="CW87" s="71">
        <f t="shared" si="88"/>
        <v>3942058.23643</v>
      </c>
      <c r="CX87" s="71">
        <f t="shared" si="88"/>
        <v>3942058.23643</v>
      </c>
      <c r="CY87" s="71">
        <f t="shared" si="88"/>
        <v>3942058.23643</v>
      </c>
      <c r="CZ87" s="71">
        <f t="shared" si="88"/>
        <v>3942058.23643</v>
      </c>
      <c r="DA87" s="71">
        <f t="shared" si="88"/>
        <v>3942058.23643</v>
      </c>
      <c r="DB87" s="71">
        <f t="shared" si="88"/>
        <v>3942058.23643</v>
      </c>
    </row>
    <row r="88" spans="1:106" x14ac:dyDescent="0.2">
      <c r="A88" s="6" t="s">
        <v>184</v>
      </c>
      <c r="B88" s="6"/>
      <c r="C88" s="37">
        <v>1</v>
      </c>
      <c r="D88" s="37">
        <v>1</v>
      </c>
      <c r="E88" s="37"/>
      <c r="F88" s="2">
        <v>9</v>
      </c>
      <c r="G88">
        <v>13</v>
      </c>
      <c r="H88" s="6">
        <v>62</v>
      </c>
      <c r="I88" s="2" t="s">
        <v>239</v>
      </c>
      <c r="J88" s="57"/>
      <c r="K88" s="79"/>
      <c r="L88" s="73"/>
      <c r="M88" s="79"/>
      <c r="N88" s="61">
        <f t="shared" si="34"/>
        <v>0</v>
      </c>
      <c r="O88" s="61">
        <f t="shared" si="35"/>
        <v>0</v>
      </c>
      <c r="P88" s="61">
        <f t="shared" si="36"/>
        <v>0</v>
      </c>
      <c r="Q88" s="61">
        <f t="shared" si="37"/>
        <v>0</v>
      </c>
      <c r="R88" s="62" t="e">
        <f t="shared" si="38"/>
        <v>#DIV/0!</v>
      </c>
      <c r="S88" s="62" t="e">
        <f t="shared" si="7"/>
        <v>#DIV/0!</v>
      </c>
      <c r="T88" s="61" t="e">
        <f t="shared" si="8"/>
        <v>#DIV/0!</v>
      </c>
      <c r="U88" s="61" t="e">
        <f t="shared" si="39"/>
        <v>#DIV/0!</v>
      </c>
      <c r="V88" s="79"/>
      <c r="W88" s="61">
        <f t="shared" si="40"/>
        <v>0</v>
      </c>
      <c r="X88" s="24">
        <f t="shared" si="41"/>
        <v>0</v>
      </c>
      <c r="Y88" s="80">
        <f>IF(AND(I88=Overview!$D$14,'ECS Formula'!$D$38&lt;&gt;""),'ECS Formula'!$D$38,INDEX('FY 26'!Y:Y,MATCH('FY 26 - Changed'!I88,'FY 26'!I:I,0),0))</f>
        <v>7330.74</v>
      </c>
      <c r="Z88" s="58"/>
      <c r="AA88" s="60"/>
      <c r="AB88" s="81">
        <f>IF(AND('FY 26 - Changed'!I88=Overview!$D$14, 'ECS Formula'!$K$20&lt;&gt;""),'ECS Formula'!$K$20,INDEX('FY 26'!AB:AB,MATCH('FY 26 - Changed'!I88,'FY 26'!I:I,0),0))</f>
        <v>123684.71</v>
      </c>
      <c r="AC88" s="10">
        <f t="shared" si="9"/>
        <v>0.48217900000000002</v>
      </c>
      <c r="AD88" s="79">
        <f>IF(AND('FY 26 - Changed'!I88=Overview!$D$14, 'ECS Formula'!$K$21&lt;&gt;""),'ECS Formula'!$K$21,INDEX('FY 26'!AD:AD,MATCH('FY 26 - Changed'!I88,'FY 26'!I:I,0),0))</f>
        <v>90484</v>
      </c>
      <c r="AE88" s="10">
        <f t="shared" si="10"/>
        <v>0.65599099999999999</v>
      </c>
      <c r="AF88" s="10">
        <f t="shared" si="59"/>
        <v>0.46567700000000001</v>
      </c>
      <c r="AG88" s="63">
        <f t="shared" si="65"/>
        <v>0.46567700000000001</v>
      </c>
      <c r="AH88" s="64">
        <f t="shared" si="66"/>
        <v>0.04</v>
      </c>
      <c r="AI88" s="65">
        <f t="shared" si="42"/>
        <v>0.50567700000000004</v>
      </c>
      <c r="AJ88" s="60">
        <v>0</v>
      </c>
      <c r="AK88">
        <v>0</v>
      </c>
      <c r="AL88" s="23">
        <f t="shared" si="43"/>
        <v>0</v>
      </c>
      <c r="AM88" s="60">
        <v>0</v>
      </c>
      <c r="AN88">
        <v>0</v>
      </c>
      <c r="AO88" s="23">
        <f t="shared" si="44"/>
        <v>0</v>
      </c>
      <c r="AP88" s="23">
        <f t="shared" si="67"/>
        <v>42723021</v>
      </c>
      <c r="AQ88" s="23">
        <f t="shared" si="45"/>
        <v>42723021</v>
      </c>
      <c r="AR88" s="66">
        <v>26945481</v>
      </c>
      <c r="AS88" s="66">
        <f t="shared" si="86"/>
        <v>42723021</v>
      </c>
      <c r="AT88" s="60">
        <v>39522754</v>
      </c>
      <c r="AU88" s="23">
        <f t="shared" si="61"/>
        <v>3200267</v>
      </c>
      <c r="AV88" s="67" t="str">
        <f t="shared" si="62"/>
        <v>Yes</v>
      </c>
      <c r="AW88" s="66">
        <f t="shared" si="46"/>
        <v>3200267</v>
      </c>
      <c r="AX88" s="68">
        <f t="shared" si="47"/>
        <v>42723021</v>
      </c>
      <c r="AY88" s="69">
        <f t="shared" si="68"/>
        <v>42723021</v>
      </c>
      <c r="AZ88" s="70">
        <f t="shared" si="48"/>
        <v>3200267</v>
      </c>
      <c r="BA88" s="23"/>
      <c r="BC88" s="13">
        <f>($AI88*$AP$21*IF(AND($I88=Overview!$D$14,'ECS Formula'!F$38&lt;&gt;""),'ECS Formula'!F$38,INDEX('FY 26'!$Y:$Y,MATCH('FY 26 - Changed'!$I88,'FY 26'!$I:$I,0),0)))+$AL88+$AO88</f>
        <v>42723020.691544503</v>
      </c>
      <c r="BD88" s="13">
        <f>($AI88*$AP$21*IF(AND($I88=Overview!$D$14,'ECS Formula'!G$38&lt;&gt;""),'ECS Formula'!G$38,INDEX('FY 26'!$Y:$Y,MATCH('FY 26 - Changed'!$I88,'FY 26'!$I:$I,0),0)))+$AL88+$AO88</f>
        <v>42723020.691544503</v>
      </c>
      <c r="BE88" s="13">
        <f>($AI88*$AP$21*IF(AND($I88=Overview!$D$14,'ECS Formula'!H$38&lt;&gt;""),'ECS Formula'!H$38,INDEX('FY 26'!$Y:$Y,MATCH('FY 26 - Changed'!$I88,'FY 26'!$I:$I,0),0)))+$AL88+$AO88</f>
        <v>42723020.691544503</v>
      </c>
      <c r="BF88" s="13">
        <f>($AI88*$AP$21*IF(AND($I88=Overview!$D$14,'ECS Formula'!I$38&lt;&gt;""),'ECS Formula'!I$38,INDEX('FY 26'!$Y:$Y,MATCH('FY 26 - Changed'!$I88,'FY 26'!$I:$I,0),0)))+$AL88+$AO88</f>
        <v>42723020.691544503</v>
      </c>
      <c r="BG88" s="13">
        <f>($AI88*$AP$21*IF(AND($I88=Overview!$D$14,'ECS Formula'!J$38&lt;&gt;""),'ECS Formula'!J$38,INDEX('FY 26'!$Y:$Y,MATCH('FY 26 - Changed'!$I88,'FY 26'!$I:$I,0),0)))+$AL88+$AO88</f>
        <v>42723020.691544503</v>
      </c>
      <c r="BH88" s="13">
        <f>($AI88*$AP$21*IF(AND($I88=Overview!$D$14,'ECS Formula'!K$38&lt;&gt;""),'ECS Formula'!K$38,INDEX('FY 26'!$Y:$Y,MATCH('FY 26 - Changed'!$I88,'FY 26'!$I:$I,0),0)))+$AL88+$AO88</f>
        <v>42723020.691544503</v>
      </c>
      <c r="BI88" s="13">
        <f>($AI88*$AP$21*IF(AND($I88=Overview!$D$14,'ECS Formula'!L$38&lt;&gt;""),'ECS Formula'!L$38,INDEX('FY 26'!$Y:$Y,MATCH('FY 26 - Changed'!$I88,'FY 26'!$I:$I,0),0)))+$AL88+$AO88</f>
        <v>42723020.691544503</v>
      </c>
      <c r="BJ88" s="13">
        <f>($AI88*$AP$21*IF(AND($I88=Overview!$D$14,'ECS Formula'!M$38&lt;&gt;""),'ECS Formula'!M$38,INDEX('FY 26'!$Y:$Y,MATCH('FY 26 - Changed'!$I88,'FY 26'!$I:$I,0),0)))+$AL88+$AO88</f>
        <v>42723020.691544503</v>
      </c>
      <c r="BO88" s="71">
        <f t="shared" si="49"/>
        <v>3200267</v>
      </c>
      <c r="BP88" s="71">
        <f t="shared" si="69"/>
        <v>-0.30845549702644348</v>
      </c>
      <c r="BQ88" s="71">
        <f t="shared" si="70"/>
        <v>-0.30845549702644348</v>
      </c>
      <c r="BR88" s="71">
        <f t="shared" si="71"/>
        <v>-0.30845549702644348</v>
      </c>
      <c r="BS88" s="71">
        <f t="shared" si="72"/>
        <v>-0.30845549702644348</v>
      </c>
      <c r="BT88" s="71">
        <f t="shared" si="73"/>
        <v>-0.30845549702644348</v>
      </c>
      <c r="BU88" s="71">
        <f t="shared" si="74"/>
        <v>-0.30845549702644348</v>
      </c>
      <c r="BV88" s="71">
        <f t="shared" si="75"/>
        <v>-0.30845549702644348</v>
      </c>
      <c r="BW88" s="71">
        <f t="shared" si="76"/>
        <v>-0.30845549702644348</v>
      </c>
      <c r="BX88" s="71"/>
      <c r="BZ88" s="71">
        <f t="shared" si="50"/>
        <v>3200267</v>
      </c>
      <c r="CA88" s="71">
        <f t="shared" si="51"/>
        <v>0</v>
      </c>
      <c r="CB88" s="71">
        <f t="shared" si="23"/>
        <v>-4.4078290525078771E-2</v>
      </c>
      <c r="CC88" s="71">
        <f t="shared" si="24"/>
        <v>-5.1419531354308122E-2</v>
      </c>
      <c r="CD88" s="71">
        <f t="shared" si="25"/>
        <v>-6.1691099405288698E-2</v>
      </c>
      <c r="CE88" s="71">
        <f t="shared" si="26"/>
        <v>-7.711387425661087E-2</v>
      </c>
      <c r="CF88" s="71">
        <f t="shared" si="27"/>
        <v>-0.10280821715891361</v>
      </c>
      <c r="CG88" s="71">
        <f t="shared" si="28"/>
        <v>-0.15422774851322174</v>
      </c>
      <c r="CH88" s="71">
        <f t="shared" si="29"/>
        <v>-0.30845549702644348</v>
      </c>
      <c r="CJ88" s="71">
        <f t="shared" si="77"/>
        <v>42723021</v>
      </c>
      <c r="CK88" s="71">
        <f t="shared" si="79"/>
        <v>42723021</v>
      </c>
      <c r="CL88" s="71">
        <f t="shared" si="80"/>
        <v>42723020.95592171</v>
      </c>
      <c r="CM88" s="71">
        <f t="shared" si="81"/>
        <v>42723020.948580466</v>
      </c>
      <c r="CN88" s="71">
        <f t="shared" si="82"/>
        <v>42723020.938308902</v>
      </c>
      <c r="CO88" s="71">
        <f t="shared" si="83"/>
        <v>42723020.922886126</v>
      </c>
      <c r="CP88" s="71">
        <f t="shared" si="87"/>
        <v>42723020.897191785</v>
      </c>
      <c r="CQ88" s="71">
        <f t="shared" si="87"/>
        <v>42723020.845772251</v>
      </c>
      <c r="CR88" s="71">
        <f t="shared" si="87"/>
        <v>42723020.691544503</v>
      </c>
      <c r="CS88" s="71"/>
      <c r="CT88" s="71">
        <f t="shared" si="78"/>
        <v>42723021</v>
      </c>
      <c r="CU88" s="71">
        <f t="shared" si="88"/>
        <v>42723021</v>
      </c>
      <c r="CV88" s="71">
        <f t="shared" si="88"/>
        <v>42723021</v>
      </c>
      <c r="CW88" s="71">
        <f t="shared" si="88"/>
        <v>42723021</v>
      </c>
      <c r="CX88" s="71">
        <f t="shared" si="88"/>
        <v>42723021</v>
      </c>
      <c r="CY88" s="71">
        <f t="shared" si="88"/>
        <v>42723021</v>
      </c>
      <c r="CZ88" s="71">
        <f t="shared" si="88"/>
        <v>42723021</v>
      </c>
      <c r="DA88" s="71">
        <f t="shared" si="88"/>
        <v>42723021</v>
      </c>
      <c r="DB88" s="71">
        <f t="shared" si="88"/>
        <v>42723021</v>
      </c>
    </row>
    <row r="89" spans="1:106" x14ac:dyDescent="0.2">
      <c r="A89" s="6" t="s">
        <v>173</v>
      </c>
      <c r="B89" s="6"/>
      <c r="C89" s="37"/>
      <c r="D89" s="37"/>
      <c r="E89" s="37"/>
      <c r="F89" s="2">
        <v>7</v>
      </c>
      <c r="G89">
        <v>0</v>
      </c>
      <c r="H89" s="6">
        <v>63</v>
      </c>
      <c r="I89" s="2" t="s">
        <v>240</v>
      </c>
      <c r="J89" s="57"/>
      <c r="K89" s="79"/>
      <c r="L89" s="59"/>
      <c r="M89" s="79"/>
      <c r="N89" s="61">
        <f t="shared" si="34"/>
        <v>0</v>
      </c>
      <c r="O89" s="61">
        <f t="shared" si="35"/>
        <v>0</v>
      </c>
      <c r="P89" s="61">
        <f t="shared" si="36"/>
        <v>0</v>
      </c>
      <c r="Q89" s="61">
        <f t="shared" si="37"/>
        <v>0</v>
      </c>
      <c r="R89" s="62" t="e">
        <f t="shared" si="38"/>
        <v>#DIV/0!</v>
      </c>
      <c r="S89" s="62" t="e">
        <f t="shared" si="7"/>
        <v>#DIV/0!</v>
      </c>
      <c r="T89" s="61" t="e">
        <f t="shared" si="8"/>
        <v>#DIV/0!</v>
      </c>
      <c r="U89" s="61" t="e">
        <f t="shared" si="39"/>
        <v>#DIV/0!</v>
      </c>
      <c r="V89" s="79"/>
      <c r="W89" s="61">
        <f t="shared" si="40"/>
        <v>0</v>
      </c>
      <c r="X89" s="24">
        <f t="shared" si="41"/>
        <v>0</v>
      </c>
      <c r="Y89" s="80">
        <f>IF(AND(I89=Overview!$D$14,'ECS Formula'!$D$38&lt;&gt;""),'ECS Formula'!$D$38,INDEX('FY 26'!Y:Y,MATCH('FY 26 - Changed'!I89,'FY 26'!I:I,0),0))</f>
        <v>139.85999999999999</v>
      </c>
      <c r="Z89" s="58"/>
      <c r="AA89" s="60"/>
      <c r="AB89" s="81">
        <f>IF(AND('FY 26 - Changed'!I89=Overview!$D$14, 'ECS Formula'!$K$20&lt;&gt;""),'ECS Formula'!$K$20,INDEX('FY 26'!AB:AB,MATCH('FY 26 - Changed'!I89,'FY 26'!I:I,0),0))</f>
        <v>179008.18</v>
      </c>
      <c r="AC89" s="10">
        <f t="shared" si="9"/>
        <v>0.697855</v>
      </c>
      <c r="AD89" s="79">
        <f>IF(AND('FY 26 - Changed'!I89=Overview!$D$14, 'ECS Formula'!$K$21&lt;&gt;""),'ECS Formula'!$K$21,INDEX('FY 26'!AD:AD,MATCH('FY 26 - Changed'!I89,'FY 26'!I:I,0),0))</f>
        <v>107109</v>
      </c>
      <c r="AE89" s="10">
        <f t="shared" si="10"/>
        <v>0.77651800000000004</v>
      </c>
      <c r="AF89" s="10">
        <f t="shared" si="59"/>
        <v>0.27854600000000002</v>
      </c>
      <c r="AG89" s="63">
        <f t="shared" si="65"/>
        <v>0.27854600000000002</v>
      </c>
      <c r="AH89" s="64">
        <f t="shared" si="66"/>
        <v>0</v>
      </c>
      <c r="AI89" s="65">
        <f t="shared" si="42"/>
        <v>0.27854600000000002</v>
      </c>
      <c r="AJ89" s="60">
        <v>50</v>
      </c>
      <c r="AK89">
        <v>6</v>
      </c>
      <c r="AL89" s="23">
        <f t="shared" si="43"/>
        <v>30000</v>
      </c>
      <c r="AM89" s="60">
        <v>0</v>
      </c>
      <c r="AN89">
        <v>0</v>
      </c>
      <c r="AO89" s="23">
        <f t="shared" si="44"/>
        <v>0</v>
      </c>
      <c r="AP89" s="23">
        <f t="shared" si="67"/>
        <v>448985</v>
      </c>
      <c r="AQ89" s="23">
        <f t="shared" si="45"/>
        <v>478985</v>
      </c>
      <c r="AR89" s="66">
        <v>1312383</v>
      </c>
      <c r="AS89" s="66">
        <f t="shared" si="86"/>
        <v>478985</v>
      </c>
      <c r="AT89" s="60">
        <v>1058408</v>
      </c>
      <c r="AU89" s="23">
        <f t="shared" si="61"/>
        <v>579423</v>
      </c>
      <c r="AV89" s="67" t="str">
        <f t="shared" si="62"/>
        <v>No</v>
      </c>
      <c r="AW89" s="66">
        <f t="shared" si="46"/>
        <v>0</v>
      </c>
      <c r="AX89" s="68">
        <f t="shared" si="47"/>
        <v>1058408</v>
      </c>
      <c r="AY89" s="69">
        <f t="shared" si="68"/>
        <v>1058408</v>
      </c>
      <c r="AZ89" s="70">
        <f t="shared" si="48"/>
        <v>0</v>
      </c>
      <c r="BA89" s="23"/>
      <c r="BC89" s="13">
        <f>($AI89*$AP$21*IF(AND($I89=Overview!$D$14,'ECS Formula'!F$38&lt;&gt;""),'ECS Formula'!F$38,INDEX('FY 26'!$Y:$Y,MATCH('FY 26 - Changed'!$I89,'FY 26'!$I:$I,0),0)))+$AL89+$AO89</f>
        <v>478984.537029</v>
      </c>
      <c r="BD89" s="13">
        <f>($AI89*$AP$21*IF(AND($I89=Overview!$D$14,'ECS Formula'!G$38&lt;&gt;""),'ECS Formula'!G$38,INDEX('FY 26'!$Y:$Y,MATCH('FY 26 - Changed'!$I89,'FY 26'!$I:$I,0),0)))+$AL89+$AO89</f>
        <v>478984.537029</v>
      </c>
      <c r="BE89" s="13">
        <f>($AI89*$AP$21*IF(AND($I89=Overview!$D$14,'ECS Formula'!H$38&lt;&gt;""),'ECS Formula'!H$38,INDEX('FY 26'!$Y:$Y,MATCH('FY 26 - Changed'!$I89,'FY 26'!$I:$I,0),0)))+$AL89+$AO89</f>
        <v>478984.537029</v>
      </c>
      <c r="BF89" s="13">
        <f>($AI89*$AP$21*IF(AND($I89=Overview!$D$14,'ECS Formula'!I$38&lt;&gt;""),'ECS Formula'!I$38,INDEX('FY 26'!$Y:$Y,MATCH('FY 26 - Changed'!$I89,'FY 26'!$I:$I,0),0)))+$AL89+$AO89</f>
        <v>478984.537029</v>
      </c>
      <c r="BG89" s="13">
        <f>($AI89*$AP$21*IF(AND($I89=Overview!$D$14,'ECS Formula'!J$38&lt;&gt;""),'ECS Formula'!J$38,INDEX('FY 26'!$Y:$Y,MATCH('FY 26 - Changed'!$I89,'FY 26'!$I:$I,0),0)))+$AL89+$AO89</f>
        <v>478984.537029</v>
      </c>
      <c r="BH89" s="13">
        <f>($AI89*$AP$21*IF(AND($I89=Overview!$D$14,'ECS Formula'!K$38&lt;&gt;""),'ECS Formula'!K$38,INDEX('FY 26'!$Y:$Y,MATCH('FY 26 - Changed'!$I89,'FY 26'!$I:$I,0),0)))+$AL89+$AO89</f>
        <v>478984.537029</v>
      </c>
      <c r="BI89" s="13">
        <f>($AI89*$AP$21*IF(AND($I89=Overview!$D$14,'ECS Formula'!L$38&lt;&gt;""),'ECS Formula'!L$38,INDEX('FY 26'!$Y:$Y,MATCH('FY 26 - Changed'!$I89,'FY 26'!$I:$I,0),0)))+$AL89+$AO89</f>
        <v>478984.537029</v>
      </c>
      <c r="BJ89" s="13">
        <f>($AI89*$AP$21*IF(AND($I89=Overview!$D$14,'ECS Formula'!M$38&lt;&gt;""),'ECS Formula'!M$38,INDEX('FY 26'!$Y:$Y,MATCH('FY 26 - Changed'!$I89,'FY 26'!$I:$I,0),0)))+$AL89+$AO89</f>
        <v>478984.537029</v>
      </c>
      <c r="BO89" s="71">
        <f t="shared" si="49"/>
        <v>579423</v>
      </c>
      <c r="BP89" s="71">
        <f t="shared" si="69"/>
        <v>-579423.462971</v>
      </c>
      <c r="BQ89" s="71">
        <f t="shared" si="70"/>
        <v>-579423.462971</v>
      </c>
      <c r="BR89" s="71">
        <f t="shared" si="71"/>
        <v>-496623.85011244414</v>
      </c>
      <c r="BS89" s="71">
        <f t="shared" si="72"/>
        <v>-413836.65429869969</v>
      </c>
      <c r="BT89" s="71">
        <f t="shared" si="73"/>
        <v>-331069.32343895978</v>
      </c>
      <c r="BU89" s="71">
        <f t="shared" si="74"/>
        <v>-248301.99257921986</v>
      </c>
      <c r="BV89" s="71">
        <f t="shared" si="75"/>
        <v>-165542.93845256593</v>
      </c>
      <c r="BW89" s="71">
        <f t="shared" si="76"/>
        <v>-82771.469226283021</v>
      </c>
      <c r="BX89" s="71"/>
      <c r="BZ89" s="71">
        <f t="shared" si="50"/>
        <v>0</v>
      </c>
      <c r="CA89" s="71">
        <f t="shared" si="51"/>
        <v>0</v>
      </c>
      <c r="CB89" s="71">
        <f t="shared" si="23"/>
        <v>-82799.612858555905</v>
      </c>
      <c r="CC89" s="71">
        <f t="shared" si="24"/>
        <v>-82787.195813744431</v>
      </c>
      <c r="CD89" s="71">
        <f t="shared" si="25"/>
        <v>-82767.330859739945</v>
      </c>
      <c r="CE89" s="71">
        <f t="shared" si="26"/>
        <v>-82767.330859739945</v>
      </c>
      <c r="CF89" s="71">
        <f t="shared" si="27"/>
        <v>-82759.05412665398</v>
      </c>
      <c r="CG89" s="71">
        <f t="shared" si="28"/>
        <v>-82771.469226282963</v>
      </c>
      <c r="CH89" s="71">
        <f t="shared" si="29"/>
        <v>-82771.469226283021</v>
      </c>
      <c r="CJ89" s="71">
        <f t="shared" si="77"/>
        <v>1058408</v>
      </c>
      <c r="CK89" s="71">
        <f t="shared" si="79"/>
        <v>1058408</v>
      </c>
      <c r="CL89" s="71">
        <f t="shared" si="80"/>
        <v>975608.38714144414</v>
      </c>
      <c r="CM89" s="71">
        <f t="shared" si="81"/>
        <v>892821.19132769969</v>
      </c>
      <c r="CN89" s="71">
        <f t="shared" si="82"/>
        <v>810053.86046795978</v>
      </c>
      <c r="CO89" s="71">
        <f t="shared" si="83"/>
        <v>727286.52960821986</v>
      </c>
      <c r="CP89" s="71">
        <f t="shared" si="87"/>
        <v>644527.47548156593</v>
      </c>
      <c r="CQ89" s="71">
        <f t="shared" si="87"/>
        <v>561756.00625528302</v>
      </c>
      <c r="CR89" s="71">
        <f t="shared" si="87"/>
        <v>478984.537029</v>
      </c>
      <c r="CS89" s="71"/>
      <c r="CT89" s="71">
        <f t="shared" si="78"/>
        <v>1058408</v>
      </c>
      <c r="CU89" s="71">
        <f t="shared" si="88"/>
        <v>1058408</v>
      </c>
      <c r="CV89" s="71">
        <f t="shared" si="88"/>
        <v>975608.38714144414</v>
      </c>
      <c r="CW89" s="71">
        <f t="shared" si="88"/>
        <v>892821.19132769969</v>
      </c>
      <c r="CX89" s="71">
        <f t="shared" si="88"/>
        <v>810053.86046795978</v>
      </c>
      <c r="CY89" s="71">
        <f t="shared" si="88"/>
        <v>727286.52960821986</v>
      </c>
      <c r="CZ89" s="71">
        <f t="shared" si="88"/>
        <v>644527.47548156593</v>
      </c>
      <c r="DA89" s="71">
        <f t="shared" si="88"/>
        <v>561756.00625528302</v>
      </c>
      <c r="DB89" s="71">
        <f t="shared" si="88"/>
        <v>478984.537029</v>
      </c>
    </row>
    <row r="90" spans="1:106" x14ac:dyDescent="0.2">
      <c r="A90" s="6" t="s">
        <v>189</v>
      </c>
      <c r="B90" s="6">
        <v>1</v>
      </c>
      <c r="C90" s="37">
        <v>1</v>
      </c>
      <c r="D90" s="37">
        <v>0</v>
      </c>
      <c r="E90" s="37">
        <v>1</v>
      </c>
      <c r="F90" s="2">
        <v>10</v>
      </c>
      <c r="G90">
        <v>1</v>
      </c>
      <c r="H90" s="6">
        <v>64</v>
      </c>
      <c r="I90" s="2" t="s">
        <v>241</v>
      </c>
      <c r="J90" s="57"/>
      <c r="K90" s="79"/>
      <c r="L90" s="73"/>
      <c r="M90" s="79"/>
      <c r="N90" s="61">
        <f t="shared" si="34"/>
        <v>0</v>
      </c>
      <c r="O90" s="61">
        <f t="shared" si="35"/>
        <v>0</v>
      </c>
      <c r="P90" s="61">
        <f t="shared" si="36"/>
        <v>0</v>
      </c>
      <c r="Q90" s="61">
        <f t="shared" si="37"/>
        <v>0</v>
      </c>
      <c r="R90" s="62" t="e">
        <f t="shared" si="38"/>
        <v>#DIV/0!</v>
      </c>
      <c r="S90" s="62" t="e">
        <f t="shared" si="7"/>
        <v>#DIV/0!</v>
      </c>
      <c r="T90" s="61" t="e">
        <f t="shared" si="8"/>
        <v>#DIV/0!</v>
      </c>
      <c r="U90" s="61" t="e">
        <f t="shared" si="39"/>
        <v>#DIV/0!</v>
      </c>
      <c r="V90" s="79"/>
      <c r="W90" s="61">
        <f t="shared" si="40"/>
        <v>0</v>
      </c>
      <c r="X90" s="24">
        <f t="shared" si="41"/>
        <v>0</v>
      </c>
      <c r="Y90" s="80">
        <f>IF(AND(I90=Overview!$D$14,'ECS Formula'!$D$38&lt;&gt;""),'ECS Formula'!$D$38,INDEX('FY 26'!Y:Y,MATCH('FY 26 - Changed'!I90,'FY 26'!I:I,0),0))</f>
        <v>25158.87</v>
      </c>
      <c r="Z90" s="58"/>
      <c r="AA90" s="60"/>
      <c r="AB90" s="81">
        <f>IF(AND('FY 26 - Changed'!I90=Overview!$D$14, 'ECS Formula'!$K$20&lt;&gt;""),'ECS Formula'!$K$20,INDEX('FY 26'!AB:AB,MATCH('FY 26 - Changed'!I90,'FY 26'!I:I,0),0))</f>
        <v>68614.92</v>
      </c>
      <c r="AC90" s="10">
        <f t="shared" si="9"/>
        <v>0.26749200000000001</v>
      </c>
      <c r="AD90" s="79">
        <f>IF(AND('FY 26 - Changed'!I90=Overview!$D$14, 'ECS Formula'!$K$21&lt;&gt;""),'ECS Formula'!$K$21,INDEX('FY 26'!AD:AD,MATCH('FY 26 - Changed'!I90,'FY 26'!I:I,0),0))</f>
        <v>41841</v>
      </c>
      <c r="AE90" s="10">
        <f t="shared" si="10"/>
        <v>0.30333900000000003</v>
      </c>
      <c r="AF90" s="10">
        <f t="shared" si="59"/>
        <v>0.72175400000000001</v>
      </c>
      <c r="AG90" s="63">
        <f t="shared" si="65"/>
        <v>0.72175400000000001</v>
      </c>
      <c r="AH90" s="64">
        <f t="shared" si="66"/>
        <v>0.06</v>
      </c>
      <c r="AI90" s="65">
        <f t="shared" si="42"/>
        <v>0.78175400000000006</v>
      </c>
      <c r="AJ90" s="60">
        <v>0</v>
      </c>
      <c r="AK90">
        <v>0</v>
      </c>
      <c r="AL90" s="23">
        <f t="shared" si="43"/>
        <v>0</v>
      </c>
      <c r="AM90" s="60">
        <v>0</v>
      </c>
      <c r="AN90">
        <v>0</v>
      </c>
      <c r="AO90" s="23">
        <f t="shared" si="44"/>
        <v>0</v>
      </c>
      <c r="AP90" s="23">
        <f t="shared" si="67"/>
        <v>226674245</v>
      </c>
      <c r="AQ90" s="23">
        <f t="shared" si="45"/>
        <v>226674245</v>
      </c>
      <c r="AR90" s="66">
        <v>200518244</v>
      </c>
      <c r="AS90" s="66">
        <f t="shared" si="86"/>
        <v>226674245</v>
      </c>
      <c r="AT90" s="60">
        <v>224114724</v>
      </c>
      <c r="AU90" s="23">
        <f t="shared" si="61"/>
        <v>2559521</v>
      </c>
      <c r="AV90" s="67" t="str">
        <f t="shared" si="62"/>
        <v>Yes</v>
      </c>
      <c r="AW90" s="66">
        <f t="shared" si="46"/>
        <v>2559521</v>
      </c>
      <c r="AX90" s="68">
        <f t="shared" si="47"/>
        <v>226674245</v>
      </c>
      <c r="AY90" s="69">
        <f t="shared" si="68"/>
        <v>226674245</v>
      </c>
      <c r="AZ90" s="70">
        <f t="shared" si="48"/>
        <v>2559521</v>
      </c>
      <c r="BA90" s="23"/>
      <c r="BC90" s="13">
        <f>($AI90*$AP$21*IF(AND($I90=Overview!$D$14,'ECS Formula'!F$38&lt;&gt;""),'ECS Formula'!F$38,INDEX('FY 26'!$Y:$Y,MATCH('FY 26 - Changed'!$I90,'FY 26'!$I:$I,0),0)))+$AL90+$AO90</f>
        <v>226674244.6482195</v>
      </c>
      <c r="BD90" s="13">
        <f>($AI90*$AP$21*IF(AND($I90=Overview!$D$14,'ECS Formula'!G$38&lt;&gt;""),'ECS Formula'!G$38,INDEX('FY 26'!$Y:$Y,MATCH('FY 26 - Changed'!$I90,'FY 26'!$I:$I,0),0)))+$AL90+$AO90</f>
        <v>226674244.6482195</v>
      </c>
      <c r="BE90" s="13">
        <f>($AI90*$AP$21*IF(AND($I90=Overview!$D$14,'ECS Formula'!H$38&lt;&gt;""),'ECS Formula'!H$38,INDEX('FY 26'!$Y:$Y,MATCH('FY 26 - Changed'!$I90,'FY 26'!$I:$I,0),0)))+$AL90+$AO90</f>
        <v>226674244.6482195</v>
      </c>
      <c r="BF90" s="13">
        <f>($AI90*$AP$21*IF(AND($I90=Overview!$D$14,'ECS Formula'!I$38&lt;&gt;""),'ECS Formula'!I$38,INDEX('FY 26'!$Y:$Y,MATCH('FY 26 - Changed'!$I90,'FY 26'!$I:$I,0),0)))+$AL90+$AO90</f>
        <v>226674244.6482195</v>
      </c>
      <c r="BG90" s="13">
        <f>($AI90*$AP$21*IF(AND($I90=Overview!$D$14,'ECS Formula'!J$38&lt;&gt;""),'ECS Formula'!J$38,INDEX('FY 26'!$Y:$Y,MATCH('FY 26 - Changed'!$I90,'FY 26'!$I:$I,0),0)))+$AL90+$AO90</f>
        <v>226674244.6482195</v>
      </c>
      <c r="BH90" s="13">
        <f>($AI90*$AP$21*IF(AND($I90=Overview!$D$14,'ECS Formula'!K$38&lt;&gt;""),'ECS Formula'!K$38,INDEX('FY 26'!$Y:$Y,MATCH('FY 26 - Changed'!$I90,'FY 26'!$I:$I,0),0)))+$AL90+$AO90</f>
        <v>226674244.6482195</v>
      </c>
      <c r="BI90" s="13">
        <f>($AI90*$AP$21*IF(AND($I90=Overview!$D$14,'ECS Formula'!L$38&lt;&gt;""),'ECS Formula'!L$38,INDEX('FY 26'!$Y:$Y,MATCH('FY 26 - Changed'!$I90,'FY 26'!$I:$I,0),0)))+$AL90+$AO90</f>
        <v>226674244.6482195</v>
      </c>
      <c r="BJ90" s="13">
        <f>($AI90*$AP$21*IF(AND($I90=Overview!$D$14,'ECS Formula'!M$38&lt;&gt;""),'ECS Formula'!M$38,INDEX('FY 26'!$Y:$Y,MATCH('FY 26 - Changed'!$I90,'FY 26'!$I:$I,0),0)))+$AL90+$AO90</f>
        <v>226674244.6482195</v>
      </c>
      <c r="BO90" s="71">
        <f t="shared" si="49"/>
        <v>2559521</v>
      </c>
      <c r="BP90" s="71">
        <f t="shared" si="69"/>
        <v>-0.35178050398826599</v>
      </c>
      <c r="BQ90" s="71">
        <f t="shared" si="70"/>
        <v>-0.35178050398826599</v>
      </c>
      <c r="BR90" s="71">
        <f t="shared" si="71"/>
        <v>-0.35178050398826599</v>
      </c>
      <c r="BS90" s="71">
        <f t="shared" si="72"/>
        <v>-0.35178050398826599</v>
      </c>
      <c r="BT90" s="71">
        <f t="shared" si="73"/>
        <v>-0.35178050398826599</v>
      </c>
      <c r="BU90" s="71">
        <f t="shared" si="74"/>
        <v>-0.35178050398826599</v>
      </c>
      <c r="BV90" s="71">
        <f t="shared" si="75"/>
        <v>-0.35178050398826599</v>
      </c>
      <c r="BW90" s="71">
        <f t="shared" si="76"/>
        <v>-0.35178050398826599</v>
      </c>
      <c r="BX90" s="71"/>
      <c r="BZ90" s="71">
        <f t="shared" si="50"/>
        <v>2559521</v>
      </c>
      <c r="CA90" s="71">
        <f t="shared" si="51"/>
        <v>0</v>
      </c>
      <c r="CB90" s="71">
        <f t="shared" si="23"/>
        <v>-5.0269434019923211E-2</v>
      </c>
      <c r="CC90" s="71">
        <f t="shared" si="24"/>
        <v>-5.8641810014843934E-2</v>
      </c>
      <c r="CD90" s="71">
        <f t="shared" si="25"/>
        <v>-7.0356100797653198E-2</v>
      </c>
      <c r="CE90" s="71">
        <f t="shared" si="26"/>
        <v>-8.7945125997066498E-2</v>
      </c>
      <c r="CF90" s="71">
        <f t="shared" si="27"/>
        <v>-0.11724844197928905</v>
      </c>
      <c r="CG90" s="71">
        <f t="shared" si="28"/>
        <v>-0.175890251994133</v>
      </c>
      <c r="CH90" s="71">
        <f t="shared" si="29"/>
        <v>-0.35178050398826599</v>
      </c>
      <c r="CJ90" s="71">
        <f t="shared" si="77"/>
        <v>226674245</v>
      </c>
      <c r="CK90" s="71">
        <f t="shared" si="79"/>
        <v>226674245</v>
      </c>
      <c r="CL90" s="71">
        <f t="shared" si="80"/>
        <v>226674244.94973058</v>
      </c>
      <c r="CM90" s="71">
        <f t="shared" si="81"/>
        <v>226674244.94135818</v>
      </c>
      <c r="CN90" s="71">
        <f t="shared" si="82"/>
        <v>226674244.9296439</v>
      </c>
      <c r="CO90" s="71">
        <f t="shared" si="83"/>
        <v>226674244.91205487</v>
      </c>
      <c r="CP90" s="71">
        <f t="shared" si="87"/>
        <v>226674244.88275155</v>
      </c>
      <c r="CQ90" s="71">
        <f t="shared" si="87"/>
        <v>226674244.82410973</v>
      </c>
      <c r="CR90" s="71">
        <f t="shared" si="87"/>
        <v>226674244.6482195</v>
      </c>
      <c r="CS90" s="71"/>
      <c r="CT90" s="71">
        <f t="shared" si="78"/>
        <v>226674245</v>
      </c>
      <c r="CU90" s="71">
        <f t="shared" si="88"/>
        <v>226674245</v>
      </c>
      <c r="CV90" s="71">
        <f t="shared" si="88"/>
        <v>226674245</v>
      </c>
      <c r="CW90" s="71">
        <f t="shared" si="88"/>
        <v>226674245</v>
      </c>
      <c r="CX90" s="71">
        <f t="shared" si="88"/>
        <v>226674245</v>
      </c>
      <c r="CY90" s="71">
        <f t="shared" si="88"/>
        <v>226674245</v>
      </c>
      <c r="CZ90" s="71">
        <f t="shared" si="88"/>
        <v>226674245</v>
      </c>
      <c r="DA90" s="71">
        <f t="shared" si="88"/>
        <v>226674245</v>
      </c>
      <c r="DB90" s="71">
        <f t="shared" si="88"/>
        <v>226674245</v>
      </c>
    </row>
    <row r="91" spans="1:106" x14ac:dyDescent="0.2">
      <c r="A91" s="6" t="s">
        <v>173</v>
      </c>
      <c r="B91" s="6"/>
      <c r="C91" s="37"/>
      <c r="D91" s="37"/>
      <c r="E91" s="37"/>
      <c r="F91" s="2">
        <v>6</v>
      </c>
      <c r="G91">
        <v>0</v>
      </c>
      <c r="H91" s="6">
        <v>65</v>
      </c>
      <c r="I91" s="2" t="s">
        <v>242</v>
      </c>
      <c r="J91" s="57"/>
      <c r="K91" s="79"/>
      <c r="L91" s="59"/>
      <c r="M91" s="79"/>
      <c r="N91" s="61">
        <f t="shared" si="34"/>
        <v>0</v>
      </c>
      <c r="O91" s="61">
        <f t="shared" si="35"/>
        <v>0</v>
      </c>
      <c r="P91" s="61">
        <f t="shared" si="36"/>
        <v>0</v>
      </c>
      <c r="Q91" s="61">
        <f t="shared" si="37"/>
        <v>0</v>
      </c>
      <c r="R91" s="62" t="e">
        <f t="shared" si="38"/>
        <v>#DIV/0!</v>
      </c>
      <c r="S91" s="62" t="e">
        <f t="shared" ref="S91:S154" si="89">IF(R91&gt;0.6,+R91-0.6,0)</f>
        <v>#DIV/0!</v>
      </c>
      <c r="T91" s="61" t="e">
        <f t="shared" ref="T91:T154" si="90">ROUND(S91*K91,2)</f>
        <v>#DIV/0!</v>
      </c>
      <c r="U91" s="61" t="e">
        <f t="shared" si="39"/>
        <v>#DIV/0!</v>
      </c>
      <c r="V91" s="79"/>
      <c r="W91" s="61">
        <f t="shared" si="40"/>
        <v>0</v>
      </c>
      <c r="X91" s="24">
        <f t="shared" si="41"/>
        <v>0</v>
      </c>
      <c r="Y91" s="80">
        <f>IF(AND(I91=Overview!$D$14,'ECS Formula'!$D$38&lt;&gt;""),'ECS Formula'!$D$38,INDEX('FY 26'!Y:Y,MATCH('FY 26 - Changed'!I91,'FY 26'!I:I,0),0))</f>
        <v>192.93</v>
      </c>
      <c r="Z91" s="58"/>
      <c r="AA91" s="60"/>
      <c r="AB91" s="81">
        <f>IF(AND('FY 26 - Changed'!I91=Overview!$D$14, 'ECS Formula'!$K$20&lt;&gt;""),'ECS Formula'!$K$20,INDEX('FY 26'!AB:AB,MATCH('FY 26 - Changed'!I91,'FY 26'!I:I,0),0))</f>
        <v>198414.72</v>
      </c>
      <c r="AC91" s="10">
        <f t="shared" ref="AC91:AC154" si="91">(ROUND(AB91/$AC$21,6))</f>
        <v>0.77351000000000003</v>
      </c>
      <c r="AD91" s="79">
        <f>IF(AND('FY 26 - Changed'!I91=Overview!$D$14, 'ECS Formula'!$K$21&lt;&gt;""),'ECS Formula'!$K$21,INDEX('FY 26'!AD:AD,MATCH('FY 26 - Changed'!I91,'FY 26'!I:I,0),0))</f>
        <v>111429</v>
      </c>
      <c r="AE91" s="10">
        <f t="shared" ref="AE91:AE154" si="92">(ROUND(AD91/$AE$21,6))</f>
        <v>0.80783799999999995</v>
      </c>
      <c r="AF91" s="10">
        <f t="shared" si="59"/>
        <v>0.216192</v>
      </c>
      <c r="AG91" s="63">
        <f t="shared" ref="AG91:AG122" si="93">IF(OR(B91=1,C91=1),MAX($L$7,AF91),MAX($L$6,AF91))</f>
        <v>0.216192</v>
      </c>
      <c r="AH91" s="64">
        <f t="shared" ref="AH91:AH122" si="94">IF(G91&gt;=1,IF(G91&lt;=5,0.06,IF(G91&lt;=10,0.05,IF(G91&lt;=15,0.04,IF(G91&lt;=19,0.03,0)))),0)</f>
        <v>0</v>
      </c>
      <c r="AI91" s="65">
        <f t="shared" si="42"/>
        <v>0.216192</v>
      </c>
      <c r="AJ91" s="60">
        <v>0</v>
      </c>
      <c r="AK91">
        <v>0</v>
      </c>
      <c r="AL91" s="23">
        <f t="shared" si="43"/>
        <v>0</v>
      </c>
      <c r="AM91" s="60">
        <v>1</v>
      </c>
      <c r="AN91">
        <v>6</v>
      </c>
      <c r="AO91" s="23">
        <f t="shared" si="44"/>
        <v>600</v>
      </c>
      <c r="AP91" s="23">
        <f t="shared" ref="AP91:AP122" si="95">ROUND(Y91*AI91*$AP$21,0)</f>
        <v>480707</v>
      </c>
      <c r="AQ91" s="23">
        <f t="shared" si="45"/>
        <v>481307</v>
      </c>
      <c r="AR91" s="66">
        <v>1327652</v>
      </c>
      <c r="AS91" s="66">
        <f t="shared" si="86"/>
        <v>481307</v>
      </c>
      <c r="AT91" s="60">
        <v>1071722</v>
      </c>
      <c r="AU91" s="23">
        <f t="shared" si="61"/>
        <v>590415</v>
      </c>
      <c r="AV91" s="67" t="str">
        <f t="shared" si="62"/>
        <v>No</v>
      </c>
      <c r="AW91" s="66">
        <f t="shared" si="46"/>
        <v>0</v>
      </c>
      <c r="AX91" s="68">
        <f t="shared" si="47"/>
        <v>1071722</v>
      </c>
      <c r="AY91" s="69">
        <f t="shared" ref="AY91:AY122" si="96">IF(C91=1,MAX(AX91,AR91,AT91),AX91)</f>
        <v>1071722</v>
      </c>
      <c r="AZ91" s="70">
        <f t="shared" si="48"/>
        <v>0</v>
      </c>
      <c r="BA91" s="23"/>
      <c r="BC91" s="13">
        <f>($AI91*$AP$21*IF(AND($I91=Overview!$D$14,'ECS Formula'!F$38&lt;&gt;""),'ECS Formula'!F$38,INDEX('FY 26'!$Y:$Y,MATCH('FY 26 - Changed'!$I91,'FY 26'!$I:$I,0),0)))+$AL91+$AO91</f>
        <v>481306.85750400001</v>
      </c>
      <c r="BD91" s="13">
        <f>($AI91*$AP$21*IF(AND($I91=Overview!$D$14,'ECS Formula'!G$38&lt;&gt;""),'ECS Formula'!G$38,INDEX('FY 26'!$Y:$Y,MATCH('FY 26 - Changed'!$I91,'FY 26'!$I:$I,0),0)))+$AL91+$AO91</f>
        <v>481306.85750400001</v>
      </c>
      <c r="BE91" s="13">
        <f>($AI91*$AP$21*IF(AND($I91=Overview!$D$14,'ECS Formula'!H$38&lt;&gt;""),'ECS Formula'!H$38,INDEX('FY 26'!$Y:$Y,MATCH('FY 26 - Changed'!$I91,'FY 26'!$I:$I,0),0)))+$AL91+$AO91</f>
        <v>481306.85750400001</v>
      </c>
      <c r="BF91" s="13">
        <f>($AI91*$AP$21*IF(AND($I91=Overview!$D$14,'ECS Formula'!I$38&lt;&gt;""),'ECS Formula'!I$38,INDEX('FY 26'!$Y:$Y,MATCH('FY 26 - Changed'!$I91,'FY 26'!$I:$I,0),0)))+$AL91+$AO91</f>
        <v>481306.85750400001</v>
      </c>
      <c r="BG91" s="13">
        <f>($AI91*$AP$21*IF(AND($I91=Overview!$D$14,'ECS Formula'!J$38&lt;&gt;""),'ECS Formula'!J$38,INDEX('FY 26'!$Y:$Y,MATCH('FY 26 - Changed'!$I91,'FY 26'!$I:$I,0),0)))+$AL91+$AO91</f>
        <v>481306.85750400001</v>
      </c>
      <c r="BH91" s="13">
        <f>($AI91*$AP$21*IF(AND($I91=Overview!$D$14,'ECS Formula'!K$38&lt;&gt;""),'ECS Formula'!K$38,INDEX('FY 26'!$Y:$Y,MATCH('FY 26 - Changed'!$I91,'FY 26'!$I:$I,0),0)))+$AL91+$AO91</f>
        <v>481306.85750400001</v>
      </c>
      <c r="BI91" s="13">
        <f>($AI91*$AP$21*IF(AND($I91=Overview!$D$14,'ECS Formula'!L$38&lt;&gt;""),'ECS Formula'!L$38,INDEX('FY 26'!$Y:$Y,MATCH('FY 26 - Changed'!$I91,'FY 26'!$I:$I,0),0)))+$AL91+$AO91</f>
        <v>481306.85750400001</v>
      </c>
      <c r="BJ91" s="13">
        <f>($AI91*$AP$21*IF(AND($I91=Overview!$D$14,'ECS Formula'!M$38&lt;&gt;""),'ECS Formula'!M$38,INDEX('FY 26'!$Y:$Y,MATCH('FY 26 - Changed'!$I91,'FY 26'!$I:$I,0),0)))+$AL91+$AO91</f>
        <v>481306.85750400001</v>
      </c>
      <c r="BO91" s="71">
        <f t="shared" si="49"/>
        <v>590415</v>
      </c>
      <c r="BP91" s="71">
        <f t="shared" ref="BP91:BP122" si="97">BC91-CT91</f>
        <v>-590415.14249600004</v>
      </c>
      <c r="BQ91" s="71">
        <f t="shared" ref="BQ91:BQ122" si="98">BD91-CU91</f>
        <v>-590415.14249600004</v>
      </c>
      <c r="BR91" s="71">
        <f t="shared" ref="BR91:BR122" si="99">BE91-CV91</f>
        <v>-506044.81863332161</v>
      </c>
      <c r="BS91" s="71">
        <f t="shared" ref="BS91:BS122" si="100">BF91-CW91</f>
        <v>-421687.14736714697</v>
      </c>
      <c r="BT91" s="71">
        <f t="shared" ref="BT91:BT122" si="101">BG91-CX91</f>
        <v>-337349.71789371752</v>
      </c>
      <c r="BU91" s="71">
        <f t="shared" ref="BU91:BU122" si="102">BH91-CY91</f>
        <v>-253012.28842028818</v>
      </c>
      <c r="BV91" s="71">
        <f t="shared" ref="BV91:BV122" si="103">BI91-CZ91</f>
        <v>-168683.29268980614</v>
      </c>
      <c r="BW91" s="71">
        <f t="shared" ref="BW91:BW122" si="104">BJ91-DA91</f>
        <v>-84341.6463449031</v>
      </c>
      <c r="BX91" s="71"/>
      <c r="BZ91" s="71">
        <f t="shared" si="50"/>
        <v>0</v>
      </c>
      <c r="CA91" s="71">
        <f t="shared" si="51"/>
        <v>0</v>
      </c>
      <c r="CB91" s="71">
        <f t="shared" ref="CB91:CB154" si="105">IF(BQ91&gt;0,BQ91*CB$15,BQ91*CB$16)</f>
        <v>-84370.3238626784</v>
      </c>
      <c r="CC91" s="71">
        <f t="shared" ref="CC91:CC154" si="106">IF(BR91&gt;0,BR91*CC$15,BR91*CC$16)</f>
        <v>-84357.671266174701</v>
      </c>
      <c r="CD91" s="71">
        <f t="shared" ref="CD91:CD154" si="107">IF(BS91&gt;0,BS91*CD$15,BS91*CD$16)</f>
        <v>-84337.429473429394</v>
      </c>
      <c r="CE91" s="71">
        <f t="shared" ref="CE91:CE154" si="108">IF(BT91&gt;0,BT91*CE$15,BT91*CE$16)</f>
        <v>-84337.42947342938</v>
      </c>
      <c r="CF91" s="71">
        <f t="shared" ref="CF91:CF154" si="109">IF(BU91&gt;0,BU91*CF$15,BU91*CF$16)</f>
        <v>-84328.995730482042</v>
      </c>
      <c r="CG91" s="71">
        <f t="shared" ref="CG91:CG154" si="110">IF(BV91&gt;0,BV91*CG$15,BV91*CG$16)</f>
        <v>-84341.646344903071</v>
      </c>
      <c r="CH91" s="71">
        <f t="shared" ref="CH91:CH154" si="111">IF(BW91&gt;0,BW91*CH$15,BW91*CH$16)</f>
        <v>-84341.6463449031</v>
      </c>
      <c r="CJ91" s="71">
        <f t="shared" ref="CJ91:CJ122" si="112">BZ91+AT91</f>
        <v>1071722</v>
      </c>
      <c r="CK91" s="71">
        <f t="shared" si="79"/>
        <v>1071722</v>
      </c>
      <c r="CL91" s="71">
        <f t="shared" si="80"/>
        <v>987351.67613732163</v>
      </c>
      <c r="CM91" s="71">
        <f t="shared" si="81"/>
        <v>902994.00487114699</v>
      </c>
      <c r="CN91" s="71">
        <f t="shared" si="82"/>
        <v>818656.57539771753</v>
      </c>
      <c r="CO91" s="71">
        <f t="shared" si="83"/>
        <v>734319.1459242882</v>
      </c>
      <c r="CP91" s="71">
        <f t="shared" si="87"/>
        <v>649990.15019380616</v>
      </c>
      <c r="CQ91" s="71">
        <f t="shared" si="87"/>
        <v>565648.50384890311</v>
      </c>
      <c r="CR91" s="71">
        <f t="shared" si="87"/>
        <v>481306.85750400001</v>
      </c>
      <c r="CS91" s="71"/>
      <c r="CT91" s="71">
        <f t="shared" ref="CT91:CT122" si="113">IF(OR(C91=1,B91=1),MAX(CJ91,AT91,AR91),CJ91)</f>
        <v>1071722</v>
      </c>
      <c r="CU91" s="71">
        <f t="shared" si="88"/>
        <v>1071722</v>
      </c>
      <c r="CV91" s="71">
        <f t="shared" si="88"/>
        <v>987351.67613732163</v>
      </c>
      <c r="CW91" s="71">
        <f t="shared" si="88"/>
        <v>902994.00487114699</v>
      </c>
      <c r="CX91" s="71">
        <f t="shared" si="88"/>
        <v>818656.57539771753</v>
      </c>
      <c r="CY91" s="71">
        <f t="shared" si="88"/>
        <v>734319.1459242882</v>
      </c>
      <c r="CZ91" s="71">
        <f t="shared" si="88"/>
        <v>649990.15019380616</v>
      </c>
      <c r="DA91" s="71">
        <f t="shared" si="88"/>
        <v>565648.50384890311</v>
      </c>
      <c r="DB91" s="71">
        <f t="shared" si="88"/>
        <v>481306.85750400001</v>
      </c>
    </row>
    <row r="92" spans="1:106" x14ac:dyDescent="0.2">
      <c r="A92" s="6" t="s">
        <v>169</v>
      </c>
      <c r="B92" s="6"/>
      <c r="C92" s="37"/>
      <c r="D92" s="37"/>
      <c r="E92" s="37"/>
      <c r="F92" s="2">
        <v>5</v>
      </c>
      <c r="G92">
        <v>0</v>
      </c>
      <c r="H92" s="6">
        <v>66</v>
      </c>
      <c r="I92" s="2" t="s">
        <v>243</v>
      </c>
      <c r="J92" s="57"/>
      <c r="K92" s="79"/>
      <c r="L92" s="59"/>
      <c r="M92" s="79"/>
      <c r="N92" s="61">
        <f t="shared" ref="N92:N155" si="114">ROUND(M92*0.3,2)</f>
        <v>0</v>
      </c>
      <c r="O92" s="61">
        <f t="shared" ref="O92:O155" si="115">ROUND(K92*0.6,2)</f>
        <v>0</v>
      </c>
      <c r="P92" s="61">
        <f t="shared" ref="P92:P155" si="116">MAX(M92-O92,0)</f>
        <v>0</v>
      </c>
      <c r="Q92" s="61">
        <f t="shared" ref="Q92:Q155" si="117">ROUND(P92*0.15,2)</f>
        <v>0</v>
      </c>
      <c r="R92" s="62" t="e">
        <f t="shared" ref="R92:R155" si="118">ROUND(M92/K92,2)</f>
        <v>#DIV/0!</v>
      </c>
      <c r="S92" s="62" t="e">
        <f t="shared" si="89"/>
        <v>#DIV/0!</v>
      </c>
      <c r="T92" s="61" t="e">
        <f t="shared" si="90"/>
        <v>#DIV/0!</v>
      </c>
      <c r="U92" s="61" t="e">
        <f t="shared" ref="U92:U155" si="119">ROUND(T92*0.15,2)</f>
        <v>#DIV/0!</v>
      </c>
      <c r="V92" s="79"/>
      <c r="W92" s="61">
        <f t="shared" ref="W92:W155" si="120">ROUND(V92*0.25,2)</f>
        <v>0</v>
      </c>
      <c r="X92" s="24">
        <f t="shared" ref="X92:X155" si="121">ROUND(M92*$X$2,2)</f>
        <v>0</v>
      </c>
      <c r="Y92" s="80">
        <f>IF(AND(I92=Overview!$D$14,'ECS Formula'!$D$38&lt;&gt;""),'ECS Formula'!$D$38,INDEX('FY 26'!Y:Y,MATCH('FY 26 - Changed'!I92,'FY 26'!I:I,0),0))</f>
        <v>751.14</v>
      </c>
      <c r="Z92" s="58"/>
      <c r="AA92" s="60"/>
      <c r="AB92" s="81">
        <f>IF(AND('FY 26 - Changed'!I92=Overview!$D$14, 'ECS Formula'!$K$20&lt;&gt;""),'ECS Formula'!$K$20,INDEX('FY 26'!AB:AB,MATCH('FY 26 - Changed'!I92,'FY 26'!I:I,0),0))</f>
        <v>201390.29</v>
      </c>
      <c r="AC92" s="10">
        <f t="shared" si="91"/>
        <v>0.78510999999999997</v>
      </c>
      <c r="AD92" s="79">
        <f>IF(AND('FY 26 - Changed'!I92=Overview!$D$14, 'ECS Formula'!$K$21&lt;&gt;""),'ECS Formula'!$K$21,INDEX('FY 26'!AD:AD,MATCH('FY 26 - Changed'!I92,'FY 26'!I:I,0),0))</f>
        <v>102078</v>
      </c>
      <c r="AE92" s="10">
        <f t="shared" si="92"/>
        <v>0.74004499999999995</v>
      </c>
      <c r="AF92" s="10">
        <f t="shared" si="59"/>
        <v>0.22841</v>
      </c>
      <c r="AG92" s="63">
        <f t="shared" si="93"/>
        <v>0.22841</v>
      </c>
      <c r="AH92" s="64">
        <f t="shared" si="94"/>
        <v>0</v>
      </c>
      <c r="AI92" s="65">
        <f t="shared" ref="AI92:AI155" si="122">+AH92+AG92</f>
        <v>0.22841</v>
      </c>
      <c r="AJ92" s="60">
        <v>702</v>
      </c>
      <c r="AK92">
        <v>13</v>
      </c>
      <c r="AL92" s="23">
        <f t="shared" ref="AL92:AL155" si="123">ROUND(AJ92*AK92*100,0)</f>
        <v>912600</v>
      </c>
      <c r="AM92" s="60">
        <v>0</v>
      </c>
      <c r="AN92">
        <v>0</v>
      </c>
      <c r="AO92" s="23">
        <f t="shared" ref="AO92:AO155" si="124">ROUND(AM92*AN92*100,0)</f>
        <v>0</v>
      </c>
      <c r="AP92" s="23">
        <f t="shared" si="95"/>
        <v>1977320</v>
      </c>
      <c r="AQ92" s="23">
        <f t="shared" ref="AQ92:AQ155" si="125">SUM(AL92+AO92+AP92)</f>
        <v>2889920</v>
      </c>
      <c r="AR92" s="66">
        <v>2708774</v>
      </c>
      <c r="AS92" s="66">
        <f t="shared" si="86"/>
        <v>2889920</v>
      </c>
      <c r="AT92" s="60">
        <v>2506509</v>
      </c>
      <c r="AU92" s="23">
        <f t="shared" si="61"/>
        <v>383411</v>
      </c>
      <c r="AV92" s="67" t="str">
        <f t="shared" si="62"/>
        <v>Yes</v>
      </c>
      <c r="AW92" s="66">
        <f t="shared" ref="AW92:AW155" si="126">IF(AV92="Yes",+AU92*$L$9,+AU92*$L$10)</f>
        <v>383411</v>
      </c>
      <c r="AX92" s="68">
        <f t="shared" ref="AX92:AX155" si="127">IF(AV92="Yes",AT92+AW92,AT92- AW92)</f>
        <v>2889920</v>
      </c>
      <c r="AY92" s="69">
        <f t="shared" si="96"/>
        <v>2889920</v>
      </c>
      <c r="AZ92" s="70">
        <f t="shared" ref="AZ92:AZ155" si="128">AY92-AT92</f>
        <v>383411</v>
      </c>
      <c r="BA92" s="23"/>
      <c r="BC92" s="13">
        <f>($AI92*$AP$21*IF(AND($I92=Overview!$D$14,'ECS Formula'!F$38&lt;&gt;""),'ECS Formula'!F$38,INDEX('FY 26'!$Y:$Y,MATCH('FY 26 - Changed'!$I92,'FY 26'!$I:$I,0),0)))+$AL92+$AO92</f>
        <v>2889919.9022850003</v>
      </c>
      <c r="BD92" s="13">
        <f>($AI92*$AP$21*IF(AND($I92=Overview!$D$14,'ECS Formula'!G$38&lt;&gt;""),'ECS Formula'!G$38,INDEX('FY 26'!$Y:$Y,MATCH('FY 26 - Changed'!$I92,'FY 26'!$I:$I,0),0)))+$AL92+$AO92</f>
        <v>2889919.9022850003</v>
      </c>
      <c r="BE92" s="13">
        <f>($AI92*$AP$21*IF(AND($I92=Overview!$D$14,'ECS Formula'!H$38&lt;&gt;""),'ECS Formula'!H$38,INDEX('FY 26'!$Y:$Y,MATCH('FY 26 - Changed'!$I92,'FY 26'!$I:$I,0),0)))+$AL92+$AO92</f>
        <v>2889919.9022850003</v>
      </c>
      <c r="BF92" s="13">
        <f>($AI92*$AP$21*IF(AND($I92=Overview!$D$14,'ECS Formula'!I$38&lt;&gt;""),'ECS Formula'!I$38,INDEX('FY 26'!$Y:$Y,MATCH('FY 26 - Changed'!$I92,'FY 26'!$I:$I,0),0)))+$AL92+$AO92</f>
        <v>2889919.9022850003</v>
      </c>
      <c r="BG92" s="13">
        <f>($AI92*$AP$21*IF(AND($I92=Overview!$D$14,'ECS Formula'!J$38&lt;&gt;""),'ECS Formula'!J$38,INDEX('FY 26'!$Y:$Y,MATCH('FY 26 - Changed'!$I92,'FY 26'!$I:$I,0),0)))+$AL92+$AO92</f>
        <v>2889919.9022850003</v>
      </c>
      <c r="BH92" s="13">
        <f>($AI92*$AP$21*IF(AND($I92=Overview!$D$14,'ECS Formula'!K$38&lt;&gt;""),'ECS Formula'!K$38,INDEX('FY 26'!$Y:$Y,MATCH('FY 26 - Changed'!$I92,'FY 26'!$I:$I,0),0)))+$AL92+$AO92</f>
        <v>2889919.9022850003</v>
      </c>
      <c r="BI92" s="13">
        <f>($AI92*$AP$21*IF(AND($I92=Overview!$D$14,'ECS Formula'!L$38&lt;&gt;""),'ECS Formula'!L$38,INDEX('FY 26'!$Y:$Y,MATCH('FY 26 - Changed'!$I92,'FY 26'!$I:$I,0),0)))+$AL92+$AO92</f>
        <v>2889919.9022850003</v>
      </c>
      <c r="BJ92" s="13">
        <f>($AI92*$AP$21*IF(AND($I92=Overview!$D$14,'ECS Formula'!M$38&lt;&gt;""),'ECS Formula'!M$38,INDEX('FY 26'!$Y:$Y,MATCH('FY 26 - Changed'!$I92,'FY 26'!$I:$I,0),0)))+$AL92+$AO92</f>
        <v>2889919.9022850003</v>
      </c>
      <c r="BO92" s="71">
        <f t="shared" ref="BO92:BO155" si="129">AU92</f>
        <v>383411</v>
      </c>
      <c r="BP92" s="71">
        <f t="shared" si="97"/>
        <v>-9.7714999690651894E-2</v>
      </c>
      <c r="BQ92" s="71">
        <f t="shared" si="98"/>
        <v>-9.7714999690651894E-2</v>
      </c>
      <c r="BR92" s="71">
        <f t="shared" si="99"/>
        <v>-8.3751526195555925E-2</v>
      </c>
      <c r="BS92" s="71">
        <f t="shared" si="100"/>
        <v>-6.979014677926898E-2</v>
      </c>
      <c r="BT92" s="71">
        <f t="shared" si="101"/>
        <v>-5.5832117330282927E-2</v>
      </c>
      <c r="BU92" s="71">
        <f t="shared" si="102"/>
        <v>-4.1874087881296873E-2</v>
      </c>
      <c r="BV92" s="71">
        <f t="shared" si="103"/>
        <v>-2.7917454484850168E-2</v>
      </c>
      <c r="BW92" s="71">
        <f t="shared" si="104"/>
        <v>-1.395872700959444E-2</v>
      </c>
      <c r="BX92" s="71"/>
      <c r="BZ92" s="71">
        <f t="shared" ref="BZ92:BZ155" si="130">AW92</f>
        <v>383411</v>
      </c>
      <c r="CA92" s="71">
        <f t="shared" ref="CA92:CA155" si="131">IF(BP92&gt;0,BP92*CA$15,BP92*CA$16)</f>
        <v>0</v>
      </c>
      <c r="CB92" s="71">
        <f t="shared" si="105"/>
        <v>-1.3963473455794155E-2</v>
      </c>
      <c r="CC92" s="71">
        <f t="shared" si="106"/>
        <v>-1.3961379416799171E-2</v>
      </c>
      <c r="CD92" s="71">
        <f t="shared" si="107"/>
        <v>-1.3958029355853796E-2</v>
      </c>
      <c r="CE92" s="71">
        <f t="shared" si="108"/>
        <v>-1.3958029332570732E-2</v>
      </c>
      <c r="CF92" s="71">
        <f t="shared" si="109"/>
        <v>-1.3956633490836248E-2</v>
      </c>
      <c r="CG92" s="71">
        <f t="shared" si="110"/>
        <v>-1.3958727242425084E-2</v>
      </c>
      <c r="CH92" s="71">
        <f t="shared" si="111"/>
        <v>-1.395872700959444E-2</v>
      </c>
      <c r="CJ92" s="71">
        <f t="shared" si="112"/>
        <v>2889920</v>
      </c>
      <c r="CK92" s="71">
        <f t="shared" ref="CK92:CK123" si="132">CT92+CA92</f>
        <v>2889920</v>
      </c>
      <c r="CL92" s="71">
        <f t="shared" ref="CL92:CL123" si="133">CU92+CB92</f>
        <v>2889919.9860365265</v>
      </c>
      <c r="CM92" s="71">
        <f t="shared" ref="CM92:CM123" si="134">CV92+CC92</f>
        <v>2889919.9720751471</v>
      </c>
      <c r="CN92" s="71">
        <f t="shared" ref="CN92:CN123" si="135">CW92+CD92</f>
        <v>2889919.9581171176</v>
      </c>
      <c r="CO92" s="71">
        <f t="shared" ref="CO92:CO123" si="136">CX92+CE92</f>
        <v>2889919.9441590882</v>
      </c>
      <c r="CP92" s="71">
        <f t="shared" ref="CP92:CR107" si="137">CY92+CF92</f>
        <v>2889919.9302024548</v>
      </c>
      <c r="CQ92" s="71">
        <f t="shared" si="137"/>
        <v>2889919.9162437273</v>
      </c>
      <c r="CR92" s="71">
        <f t="shared" si="137"/>
        <v>2889919.9022850003</v>
      </c>
      <c r="CS92" s="71"/>
      <c r="CT92" s="71">
        <f t="shared" si="113"/>
        <v>2889920</v>
      </c>
      <c r="CU92" s="71">
        <f t="shared" ref="CU92:DB107" si="138">IF(OR($C92=1,$B92=1),MAX(CK92,CT92,$AR92),CK92)</f>
        <v>2889920</v>
      </c>
      <c r="CV92" s="71">
        <f t="shared" si="138"/>
        <v>2889919.9860365265</v>
      </c>
      <c r="CW92" s="71">
        <f t="shared" si="138"/>
        <v>2889919.9720751471</v>
      </c>
      <c r="CX92" s="71">
        <f t="shared" si="138"/>
        <v>2889919.9581171176</v>
      </c>
      <c r="CY92" s="71">
        <f t="shared" si="138"/>
        <v>2889919.9441590882</v>
      </c>
      <c r="CZ92" s="71">
        <f t="shared" si="138"/>
        <v>2889919.9302024548</v>
      </c>
      <c r="DA92" s="71">
        <f t="shared" si="138"/>
        <v>2889919.9162437273</v>
      </c>
      <c r="DB92" s="71">
        <f t="shared" si="138"/>
        <v>2889919.9022850003</v>
      </c>
    </row>
    <row r="93" spans="1:106" x14ac:dyDescent="0.2">
      <c r="A93" s="6" t="s">
        <v>169</v>
      </c>
      <c r="B93" s="6"/>
      <c r="C93" s="37"/>
      <c r="D93" s="37"/>
      <c r="E93" s="37"/>
      <c r="F93" s="2">
        <v>4</v>
      </c>
      <c r="G93">
        <v>0</v>
      </c>
      <c r="H93" s="6">
        <v>67</v>
      </c>
      <c r="I93" s="2" t="s">
        <v>244</v>
      </c>
      <c r="J93" s="57"/>
      <c r="K93" s="79"/>
      <c r="L93" s="59"/>
      <c r="M93" s="79"/>
      <c r="N93" s="61">
        <f t="shared" si="114"/>
        <v>0</v>
      </c>
      <c r="O93" s="61">
        <f t="shared" si="115"/>
        <v>0</v>
      </c>
      <c r="P93" s="61">
        <f t="shared" si="116"/>
        <v>0</v>
      </c>
      <c r="Q93" s="61">
        <f t="shared" si="117"/>
        <v>0</v>
      </c>
      <c r="R93" s="62" t="e">
        <f t="shared" si="118"/>
        <v>#DIV/0!</v>
      </c>
      <c r="S93" s="62" t="e">
        <f t="shared" si="89"/>
        <v>#DIV/0!</v>
      </c>
      <c r="T93" s="61" t="e">
        <f t="shared" si="90"/>
        <v>#DIV/0!</v>
      </c>
      <c r="U93" s="61" t="e">
        <f t="shared" si="119"/>
        <v>#DIV/0!</v>
      </c>
      <c r="V93" s="79"/>
      <c r="W93" s="61">
        <f t="shared" si="120"/>
        <v>0</v>
      </c>
      <c r="X93" s="24">
        <f t="shared" si="121"/>
        <v>0</v>
      </c>
      <c r="Y93" s="80">
        <f>IF(AND(I93=Overview!$D$14,'ECS Formula'!$D$38&lt;&gt;""),'ECS Formula'!$D$38,INDEX('FY 26'!Y:Y,MATCH('FY 26 - Changed'!I93,'FY 26'!I:I,0),0))</f>
        <v>1276.3899999999999</v>
      </c>
      <c r="Z93" s="58"/>
      <c r="AA93" s="60"/>
      <c r="AB93" s="81">
        <f>IF(AND('FY 26 - Changed'!I93=Overview!$D$14, 'ECS Formula'!$K$20&lt;&gt;""),'ECS Formula'!$K$20,INDEX('FY 26'!AB:AB,MATCH('FY 26 - Changed'!I93,'FY 26'!I:I,0),0))</f>
        <v>162301.32</v>
      </c>
      <c r="AC93" s="10">
        <f t="shared" si="91"/>
        <v>0.63272399999999995</v>
      </c>
      <c r="AD93" s="79">
        <f>IF(AND('FY 26 - Changed'!I93=Overview!$D$14, 'ECS Formula'!$K$21&lt;&gt;""),'ECS Formula'!$K$21,INDEX('FY 26'!AD:AD,MATCH('FY 26 - Changed'!I93,'FY 26'!I:I,0),0))</f>
        <v>136397</v>
      </c>
      <c r="AE93" s="10">
        <f t="shared" si="92"/>
        <v>0.98885100000000004</v>
      </c>
      <c r="AF93" s="10">
        <f t="shared" ref="AF93:AF156" si="139">ROUND(1-((AC93*$L$4)+(AE93*$L$5)),6)</f>
        <v>0.260438</v>
      </c>
      <c r="AG93" s="63">
        <f t="shared" si="93"/>
        <v>0.260438</v>
      </c>
      <c r="AH93" s="64">
        <f t="shared" si="94"/>
        <v>0</v>
      </c>
      <c r="AI93" s="65">
        <f t="shared" si="122"/>
        <v>0.260438</v>
      </c>
      <c r="AJ93" s="60">
        <v>583</v>
      </c>
      <c r="AK93">
        <v>6</v>
      </c>
      <c r="AL93" s="23">
        <f t="shared" si="123"/>
        <v>349800</v>
      </c>
      <c r="AM93" s="60">
        <v>0</v>
      </c>
      <c r="AN93">
        <v>0</v>
      </c>
      <c r="AO93" s="23">
        <f t="shared" si="124"/>
        <v>0</v>
      </c>
      <c r="AP93" s="23">
        <f t="shared" si="95"/>
        <v>3831146</v>
      </c>
      <c r="AQ93" s="23">
        <f t="shared" si="125"/>
        <v>4180946</v>
      </c>
      <c r="AR93" s="66">
        <v>6875123</v>
      </c>
      <c r="AS93" s="66">
        <f t="shared" ref="AS93:AS124" si="140">IF(C93=1, MAX(AR93, AQ93, AT93), AQ93)</f>
        <v>4180946</v>
      </c>
      <c r="AT93" s="60">
        <v>5997693</v>
      </c>
      <c r="AU93" s="23">
        <f t="shared" ref="AU93:AU156" si="141">ABS(AQ93-AT93)</f>
        <v>1816747</v>
      </c>
      <c r="AV93" s="67" t="str">
        <f t="shared" si="62"/>
        <v>No</v>
      </c>
      <c r="AW93" s="66">
        <f t="shared" si="126"/>
        <v>0</v>
      </c>
      <c r="AX93" s="68">
        <f t="shared" si="127"/>
        <v>5997693</v>
      </c>
      <c r="AY93" s="69">
        <f t="shared" si="96"/>
        <v>5997693</v>
      </c>
      <c r="AZ93" s="70">
        <f t="shared" si="128"/>
        <v>0</v>
      </c>
      <c r="BA93" s="23"/>
      <c r="BC93" s="13">
        <f>($AI93*$AP$21*IF(AND($I93=Overview!$D$14,'ECS Formula'!F$38&lt;&gt;""),'ECS Formula'!F$38,INDEX('FY 26'!$Y:$Y,MATCH('FY 26 - Changed'!$I93,'FY 26'!$I:$I,0),0)))+$AL93+$AO93</f>
        <v>4180945.7879005</v>
      </c>
      <c r="BD93" s="13">
        <f>($AI93*$AP$21*IF(AND($I93=Overview!$D$14,'ECS Formula'!G$38&lt;&gt;""),'ECS Formula'!G$38,INDEX('FY 26'!$Y:$Y,MATCH('FY 26 - Changed'!$I93,'FY 26'!$I:$I,0),0)))+$AL93+$AO93</f>
        <v>4180945.7879005</v>
      </c>
      <c r="BE93" s="13">
        <f>($AI93*$AP$21*IF(AND($I93=Overview!$D$14,'ECS Formula'!H$38&lt;&gt;""),'ECS Formula'!H$38,INDEX('FY 26'!$Y:$Y,MATCH('FY 26 - Changed'!$I93,'FY 26'!$I:$I,0),0)))+$AL93+$AO93</f>
        <v>4180945.7879005</v>
      </c>
      <c r="BF93" s="13">
        <f>($AI93*$AP$21*IF(AND($I93=Overview!$D$14,'ECS Formula'!I$38&lt;&gt;""),'ECS Formula'!I$38,INDEX('FY 26'!$Y:$Y,MATCH('FY 26 - Changed'!$I93,'FY 26'!$I:$I,0),0)))+$AL93+$AO93</f>
        <v>4180945.7879005</v>
      </c>
      <c r="BG93" s="13">
        <f>($AI93*$AP$21*IF(AND($I93=Overview!$D$14,'ECS Formula'!J$38&lt;&gt;""),'ECS Formula'!J$38,INDEX('FY 26'!$Y:$Y,MATCH('FY 26 - Changed'!$I93,'FY 26'!$I:$I,0),0)))+$AL93+$AO93</f>
        <v>4180945.7879005</v>
      </c>
      <c r="BH93" s="13">
        <f>($AI93*$AP$21*IF(AND($I93=Overview!$D$14,'ECS Formula'!K$38&lt;&gt;""),'ECS Formula'!K$38,INDEX('FY 26'!$Y:$Y,MATCH('FY 26 - Changed'!$I93,'FY 26'!$I:$I,0),0)))+$AL93+$AO93</f>
        <v>4180945.7879005</v>
      </c>
      <c r="BI93" s="13">
        <f>($AI93*$AP$21*IF(AND($I93=Overview!$D$14,'ECS Formula'!L$38&lt;&gt;""),'ECS Formula'!L$38,INDEX('FY 26'!$Y:$Y,MATCH('FY 26 - Changed'!$I93,'FY 26'!$I:$I,0),0)))+$AL93+$AO93</f>
        <v>4180945.7879005</v>
      </c>
      <c r="BJ93" s="13">
        <f>($AI93*$AP$21*IF(AND($I93=Overview!$D$14,'ECS Formula'!M$38&lt;&gt;""),'ECS Formula'!M$38,INDEX('FY 26'!$Y:$Y,MATCH('FY 26 - Changed'!$I93,'FY 26'!$I:$I,0),0)))+$AL93+$AO93</f>
        <v>4180945.7879005</v>
      </c>
      <c r="BO93" s="71">
        <f t="shared" si="129"/>
        <v>1816747</v>
      </c>
      <c r="BP93" s="71">
        <f t="shared" si="97"/>
        <v>-1816747.2120995</v>
      </c>
      <c r="BQ93" s="71">
        <f t="shared" si="98"/>
        <v>-1816747.2120995</v>
      </c>
      <c r="BR93" s="71">
        <f t="shared" si="99"/>
        <v>-1557134.0354904812</v>
      </c>
      <c r="BS93" s="71">
        <f t="shared" si="100"/>
        <v>-1297559.791774218</v>
      </c>
      <c r="BT93" s="71">
        <f t="shared" si="101"/>
        <v>-1038047.8334193742</v>
      </c>
      <c r="BU93" s="71">
        <f t="shared" si="102"/>
        <v>-778535.87506453041</v>
      </c>
      <c r="BV93" s="71">
        <f t="shared" si="103"/>
        <v>-519049.8679055227</v>
      </c>
      <c r="BW93" s="71">
        <f t="shared" si="104"/>
        <v>-259524.93395276181</v>
      </c>
      <c r="BX93" s="71"/>
      <c r="BZ93" s="71">
        <f t="shared" si="130"/>
        <v>0</v>
      </c>
      <c r="CA93" s="71">
        <f t="shared" si="131"/>
        <v>0</v>
      </c>
      <c r="CB93" s="71">
        <f t="shared" si="105"/>
        <v>-259613.17660901856</v>
      </c>
      <c r="CC93" s="71">
        <f t="shared" si="106"/>
        <v>-259574.24371626318</v>
      </c>
      <c r="CD93" s="71">
        <f t="shared" si="107"/>
        <v>-259511.95835484361</v>
      </c>
      <c r="CE93" s="71">
        <f t="shared" si="108"/>
        <v>-259511.95835484355</v>
      </c>
      <c r="CF93" s="71">
        <f t="shared" si="109"/>
        <v>-259486.00715900798</v>
      </c>
      <c r="CG93" s="71">
        <f t="shared" si="110"/>
        <v>-259524.93395276135</v>
      </c>
      <c r="CH93" s="71">
        <f t="shared" si="111"/>
        <v>-259524.93395276181</v>
      </c>
      <c r="CJ93" s="71">
        <f t="shared" si="112"/>
        <v>5997693</v>
      </c>
      <c r="CK93" s="71">
        <f t="shared" si="132"/>
        <v>5997693</v>
      </c>
      <c r="CL93" s="71">
        <f t="shared" si="133"/>
        <v>5738079.8233909812</v>
      </c>
      <c r="CM93" s="71">
        <f t="shared" si="134"/>
        <v>5478505.579674718</v>
      </c>
      <c r="CN93" s="71">
        <f t="shared" si="135"/>
        <v>5218993.6213198742</v>
      </c>
      <c r="CO93" s="71">
        <f t="shared" si="136"/>
        <v>4959481.6629650304</v>
      </c>
      <c r="CP93" s="71">
        <f t="shared" si="137"/>
        <v>4699995.6558060227</v>
      </c>
      <c r="CQ93" s="71">
        <f t="shared" si="137"/>
        <v>4440470.7218532618</v>
      </c>
      <c r="CR93" s="71">
        <f t="shared" si="137"/>
        <v>4180945.7879005</v>
      </c>
      <c r="CS93" s="71"/>
      <c r="CT93" s="71">
        <f t="shared" si="113"/>
        <v>5997693</v>
      </c>
      <c r="CU93" s="71">
        <f t="shared" si="138"/>
        <v>5997693</v>
      </c>
      <c r="CV93" s="71">
        <f t="shared" si="138"/>
        <v>5738079.8233909812</v>
      </c>
      <c r="CW93" s="71">
        <f t="shared" si="138"/>
        <v>5478505.579674718</v>
      </c>
      <c r="CX93" s="71">
        <f t="shared" si="138"/>
        <v>5218993.6213198742</v>
      </c>
      <c r="CY93" s="71">
        <f t="shared" si="138"/>
        <v>4959481.6629650304</v>
      </c>
      <c r="CZ93" s="71">
        <f t="shared" si="138"/>
        <v>4699995.6558060227</v>
      </c>
      <c r="DA93" s="71">
        <f t="shared" si="138"/>
        <v>4440470.7218532618</v>
      </c>
      <c r="DB93" s="71">
        <f t="shared" si="138"/>
        <v>4180945.7879005</v>
      </c>
    </row>
    <row r="94" spans="1:106" x14ac:dyDescent="0.2">
      <c r="A94" s="6" t="s">
        <v>173</v>
      </c>
      <c r="B94" s="6"/>
      <c r="C94" s="37"/>
      <c r="D94" s="37"/>
      <c r="E94" s="37"/>
      <c r="F94" s="2">
        <v>2</v>
      </c>
      <c r="G94">
        <v>0</v>
      </c>
      <c r="H94" s="6">
        <v>68</v>
      </c>
      <c r="I94" s="2" t="s">
        <v>245</v>
      </c>
      <c r="J94" s="57"/>
      <c r="K94" s="79"/>
      <c r="L94" s="59"/>
      <c r="M94" s="79"/>
      <c r="N94" s="61">
        <f t="shared" si="114"/>
        <v>0</v>
      </c>
      <c r="O94" s="61">
        <f t="shared" si="115"/>
        <v>0</v>
      </c>
      <c r="P94" s="61">
        <f t="shared" si="116"/>
        <v>0</v>
      </c>
      <c r="Q94" s="61">
        <f t="shared" si="117"/>
        <v>0</v>
      </c>
      <c r="R94" s="62" t="e">
        <f t="shared" si="118"/>
        <v>#DIV/0!</v>
      </c>
      <c r="S94" s="62" t="e">
        <f t="shared" si="89"/>
        <v>#DIV/0!</v>
      </c>
      <c r="T94" s="61" t="e">
        <f t="shared" si="90"/>
        <v>#DIV/0!</v>
      </c>
      <c r="U94" s="61" t="e">
        <f t="shared" si="119"/>
        <v>#DIV/0!</v>
      </c>
      <c r="V94" s="79"/>
      <c r="W94" s="61">
        <f t="shared" si="120"/>
        <v>0</v>
      </c>
      <c r="X94" s="24">
        <f t="shared" si="121"/>
        <v>0</v>
      </c>
      <c r="Y94" s="80">
        <f>IF(AND(I94=Overview!$D$14,'ECS Formula'!$D$38&lt;&gt;""),'ECS Formula'!$D$38,INDEX('FY 26'!Y:Y,MATCH('FY 26 - Changed'!I94,'FY 26'!I:I,0),0))</f>
        <v>209.54999999999998</v>
      </c>
      <c r="Z94" s="58"/>
      <c r="AA94" s="60"/>
      <c r="AB94" s="81">
        <f>IF(AND('FY 26 - Changed'!I94=Overview!$D$14, 'ECS Formula'!$K$20&lt;&gt;""),'ECS Formula'!$K$20,INDEX('FY 26'!AB:AB,MATCH('FY 26 - Changed'!I94,'FY 26'!I:I,0),0))</f>
        <v>380284.81</v>
      </c>
      <c r="AC94" s="10">
        <f t="shared" si="91"/>
        <v>1.4825219999999999</v>
      </c>
      <c r="AD94" s="79">
        <f>IF(AND('FY 26 - Changed'!I94=Overview!$D$14, 'ECS Formula'!$K$21&lt;&gt;""),'ECS Formula'!$K$21,INDEX('FY 26'!AD:AD,MATCH('FY 26 - Changed'!I94,'FY 26'!I:I,0),0))</f>
        <v>93281</v>
      </c>
      <c r="AE94" s="10">
        <f t="shared" si="92"/>
        <v>0.67626799999999998</v>
      </c>
      <c r="AF94" s="10">
        <f t="shared" si="139"/>
        <v>-0.240646</v>
      </c>
      <c r="AG94" s="63">
        <f t="shared" si="93"/>
        <v>0.01</v>
      </c>
      <c r="AH94" s="64">
        <f t="shared" si="94"/>
        <v>0</v>
      </c>
      <c r="AI94" s="65">
        <f t="shared" si="122"/>
        <v>0.01</v>
      </c>
      <c r="AJ94" s="60">
        <v>44</v>
      </c>
      <c r="AK94">
        <v>4</v>
      </c>
      <c r="AL94" s="23">
        <f t="shared" si="123"/>
        <v>17600</v>
      </c>
      <c r="AM94" s="60">
        <v>0</v>
      </c>
      <c r="AN94">
        <v>0</v>
      </c>
      <c r="AO94" s="23">
        <f t="shared" si="124"/>
        <v>0</v>
      </c>
      <c r="AP94" s="23">
        <f t="shared" si="95"/>
        <v>24151</v>
      </c>
      <c r="AQ94" s="23">
        <f t="shared" si="125"/>
        <v>41751</v>
      </c>
      <c r="AR94" s="66">
        <v>25634</v>
      </c>
      <c r="AS94" s="66">
        <f t="shared" si="140"/>
        <v>41751</v>
      </c>
      <c r="AT94" s="60">
        <v>38093</v>
      </c>
      <c r="AU94" s="23">
        <f t="shared" si="141"/>
        <v>3658</v>
      </c>
      <c r="AV94" s="67" t="str">
        <f t="shared" ref="AV94:AV157" si="142">IF(AQ94&gt;AT94,"Yes","No")</f>
        <v>Yes</v>
      </c>
      <c r="AW94" s="66">
        <f t="shared" si="126"/>
        <v>3658</v>
      </c>
      <c r="AX94" s="68">
        <f t="shared" si="127"/>
        <v>41751</v>
      </c>
      <c r="AY94" s="69">
        <f t="shared" si="96"/>
        <v>41751</v>
      </c>
      <c r="AZ94" s="70">
        <f t="shared" si="128"/>
        <v>3658</v>
      </c>
      <c r="BA94" s="23"/>
      <c r="BC94" s="13">
        <f>($AI94*$AP$21*IF(AND($I94=Overview!$D$14,'ECS Formula'!F$38&lt;&gt;""),'ECS Formula'!F$38,INDEX('FY 26'!$Y:$Y,MATCH('FY 26 - Changed'!$I94,'FY 26'!$I:$I,0),0)))+$AL94+$AO94</f>
        <v>41750.637499999997</v>
      </c>
      <c r="BD94" s="13">
        <f>($AI94*$AP$21*IF(AND($I94=Overview!$D$14,'ECS Formula'!G$38&lt;&gt;""),'ECS Formula'!G$38,INDEX('FY 26'!$Y:$Y,MATCH('FY 26 - Changed'!$I94,'FY 26'!$I:$I,0),0)))+$AL94+$AO94</f>
        <v>41750.637499999997</v>
      </c>
      <c r="BE94" s="13">
        <f>($AI94*$AP$21*IF(AND($I94=Overview!$D$14,'ECS Formula'!H$38&lt;&gt;""),'ECS Formula'!H$38,INDEX('FY 26'!$Y:$Y,MATCH('FY 26 - Changed'!$I94,'FY 26'!$I:$I,0),0)))+$AL94+$AO94</f>
        <v>41750.637499999997</v>
      </c>
      <c r="BF94" s="13">
        <f>($AI94*$AP$21*IF(AND($I94=Overview!$D$14,'ECS Formula'!I$38&lt;&gt;""),'ECS Formula'!I$38,INDEX('FY 26'!$Y:$Y,MATCH('FY 26 - Changed'!$I94,'FY 26'!$I:$I,0),0)))+$AL94+$AO94</f>
        <v>41750.637499999997</v>
      </c>
      <c r="BG94" s="13">
        <f>($AI94*$AP$21*IF(AND($I94=Overview!$D$14,'ECS Formula'!J$38&lt;&gt;""),'ECS Formula'!J$38,INDEX('FY 26'!$Y:$Y,MATCH('FY 26 - Changed'!$I94,'FY 26'!$I:$I,0),0)))+$AL94+$AO94</f>
        <v>41750.637499999997</v>
      </c>
      <c r="BH94" s="13">
        <f>($AI94*$AP$21*IF(AND($I94=Overview!$D$14,'ECS Formula'!K$38&lt;&gt;""),'ECS Formula'!K$38,INDEX('FY 26'!$Y:$Y,MATCH('FY 26 - Changed'!$I94,'FY 26'!$I:$I,0),0)))+$AL94+$AO94</f>
        <v>41750.637499999997</v>
      </c>
      <c r="BI94" s="13">
        <f>($AI94*$AP$21*IF(AND($I94=Overview!$D$14,'ECS Formula'!L$38&lt;&gt;""),'ECS Formula'!L$38,INDEX('FY 26'!$Y:$Y,MATCH('FY 26 - Changed'!$I94,'FY 26'!$I:$I,0),0)))+$AL94+$AO94</f>
        <v>41750.637499999997</v>
      </c>
      <c r="BJ94" s="13">
        <f>($AI94*$AP$21*IF(AND($I94=Overview!$D$14,'ECS Formula'!M$38&lt;&gt;""),'ECS Formula'!M$38,INDEX('FY 26'!$Y:$Y,MATCH('FY 26 - Changed'!$I94,'FY 26'!$I:$I,0),0)))+$AL94+$AO94</f>
        <v>41750.637499999997</v>
      </c>
      <c r="BO94" s="71">
        <f t="shared" si="129"/>
        <v>3658</v>
      </c>
      <c r="BP94" s="71">
        <f t="shared" si="97"/>
        <v>-0.36250000000291038</v>
      </c>
      <c r="BQ94" s="71">
        <f t="shared" si="98"/>
        <v>-0.36250000000291038</v>
      </c>
      <c r="BR94" s="71">
        <f t="shared" si="99"/>
        <v>-0.31069874999957392</v>
      </c>
      <c r="BS94" s="71">
        <f t="shared" si="100"/>
        <v>-0.25890526837611105</v>
      </c>
      <c r="BT94" s="71">
        <f t="shared" si="101"/>
        <v>-0.20712421469943365</v>
      </c>
      <c r="BU94" s="71">
        <f t="shared" si="102"/>
        <v>-0.15534316102275625</v>
      </c>
      <c r="BV94" s="71">
        <f t="shared" si="103"/>
        <v>-0.10356728545593796</v>
      </c>
      <c r="BW94" s="71">
        <f t="shared" si="104"/>
        <v>-5.178364273160696E-2</v>
      </c>
      <c r="BX94" s="71"/>
      <c r="BZ94" s="71">
        <f t="shared" si="130"/>
        <v>3658</v>
      </c>
      <c r="CA94" s="71">
        <f t="shared" si="131"/>
        <v>0</v>
      </c>
      <c r="CB94" s="71">
        <f t="shared" si="105"/>
        <v>-5.1801250000415897E-2</v>
      </c>
      <c r="CC94" s="71">
        <f t="shared" si="106"/>
        <v>-5.1793481624928965E-2</v>
      </c>
      <c r="CD94" s="71">
        <f t="shared" si="107"/>
        <v>-5.1781053675222212E-2</v>
      </c>
      <c r="CE94" s="71">
        <f t="shared" si="108"/>
        <v>-5.1781053674858413E-2</v>
      </c>
      <c r="CF94" s="71">
        <f t="shared" si="109"/>
        <v>-5.1775875568884654E-2</v>
      </c>
      <c r="CG94" s="71">
        <f t="shared" si="110"/>
        <v>-5.1783642727968981E-2</v>
      </c>
      <c r="CH94" s="71">
        <f t="shared" si="111"/>
        <v>-5.178364273160696E-2</v>
      </c>
      <c r="CJ94" s="71">
        <f t="shared" si="112"/>
        <v>41751</v>
      </c>
      <c r="CK94" s="71">
        <f t="shared" si="132"/>
        <v>41751</v>
      </c>
      <c r="CL94" s="71">
        <f t="shared" si="133"/>
        <v>41750.948198749997</v>
      </c>
      <c r="CM94" s="71">
        <f t="shared" si="134"/>
        <v>41750.896405268373</v>
      </c>
      <c r="CN94" s="71">
        <f t="shared" si="135"/>
        <v>41750.844624214697</v>
      </c>
      <c r="CO94" s="71">
        <f t="shared" si="136"/>
        <v>41750.79284316102</v>
      </c>
      <c r="CP94" s="71">
        <f t="shared" si="137"/>
        <v>41750.741067285453</v>
      </c>
      <c r="CQ94" s="71">
        <f t="shared" si="137"/>
        <v>41750.689283642729</v>
      </c>
      <c r="CR94" s="71">
        <f t="shared" si="137"/>
        <v>41750.637499999997</v>
      </c>
      <c r="CS94" s="71"/>
      <c r="CT94" s="71">
        <f t="shared" si="113"/>
        <v>41751</v>
      </c>
      <c r="CU94" s="71">
        <f t="shared" si="138"/>
        <v>41751</v>
      </c>
      <c r="CV94" s="71">
        <f t="shared" si="138"/>
        <v>41750.948198749997</v>
      </c>
      <c r="CW94" s="71">
        <f t="shared" si="138"/>
        <v>41750.896405268373</v>
      </c>
      <c r="CX94" s="71">
        <f t="shared" si="138"/>
        <v>41750.844624214697</v>
      </c>
      <c r="CY94" s="71">
        <f t="shared" si="138"/>
        <v>41750.79284316102</v>
      </c>
      <c r="CZ94" s="71">
        <f t="shared" si="138"/>
        <v>41750.741067285453</v>
      </c>
      <c r="DA94" s="71">
        <f t="shared" si="138"/>
        <v>41750.689283642729</v>
      </c>
      <c r="DB94" s="71">
        <f t="shared" si="138"/>
        <v>41750.637499999997</v>
      </c>
    </row>
    <row r="95" spans="1:106" x14ac:dyDescent="0.2">
      <c r="A95" s="6" t="s">
        <v>184</v>
      </c>
      <c r="B95" s="6"/>
      <c r="C95" s="37">
        <v>1</v>
      </c>
      <c r="D95" s="37">
        <v>1</v>
      </c>
      <c r="E95" s="37"/>
      <c r="F95" s="2">
        <v>10</v>
      </c>
      <c r="G95">
        <v>31</v>
      </c>
      <c r="H95" s="6">
        <v>69</v>
      </c>
      <c r="I95" s="2" t="s">
        <v>246</v>
      </c>
      <c r="J95" s="57"/>
      <c r="K95" s="79"/>
      <c r="L95" s="73"/>
      <c r="M95" s="79"/>
      <c r="N95" s="61">
        <f t="shared" si="114"/>
        <v>0</v>
      </c>
      <c r="O95" s="61">
        <f t="shared" si="115"/>
        <v>0</v>
      </c>
      <c r="P95" s="61">
        <f t="shared" si="116"/>
        <v>0</v>
      </c>
      <c r="Q95" s="61">
        <f t="shared" si="117"/>
        <v>0</v>
      </c>
      <c r="R95" s="62" t="e">
        <f t="shared" si="118"/>
        <v>#DIV/0!</v>
      </c>
      <c r="S95" s="62" t="e">
        <f t="shared" si="89"/>
        <v>#DIV/0!</v>
      </c>
      <c r="T95" s="61" t="e">
        <f t="shared" si="90"/>
        <v>#DIV/0!</v>
      </c>
      <c r="U95" s="61" t="e">
        <f t="shared" si="119"/>
        <v>#DIV/0!</v>
      </c>
      <c r="V95" s="79"/>
      <c r="W95" s="61">
        <f t="shared" si="120"/>
        <v>0</v>
      </c>
      <c r="X95" s="24">
        <f t="shared" si="121"/>
        <v>0</v>
      </c>
      <c r="Y95" s="80">
        <f>IF(AND(I95=Overview!$D$14,'ECS Formula'!$D$38&lt;&gt;""),'ECS Formula'!$D$38,INDEX('FY 26'!Y:Y,MATCH('FY 26 - Changed'!I95,'FY 26'!I:I,0),0))</f>
        <v>2358.56</v>
      </c>
      <c r="Z95" s="58"/>
      <c r="AA95" s="60"/>
      <c r="AB95" s="81">
        <f>IF(AND('FY 26 - Changed'!I95=Overview!$D$14, 'ECS Formula'!$K$20&lt;&gt;""),'ECS Formula'!$K$20,INDEX('FY 26'!AB:AB,MATCH('FY 26 - Changed'!I95,'FY 26'!I:I,0),0))</f>
        <v>171025.96</v>
      </c>
      <c r="AC95" s="10">
        <f t="shared" si="91"/>
        <v>0.666736</v>
      </c>
      <c r="AD95" s="79">
        <f>IF(AND('FY 26 - Changed'!I95=Overview!$D$14, 'ECS Formula'!$K$21&lt;&gt;""),'ECS Formula'!$K$21,INDEX('FY 26'!AD:AD,MATCH('FY 26 - Changed'!I95,'FY 26'!I:I,0),0))</f>
        <v>76552</v>
      </c>
      <c r="AE95" s="10">
        <f t="shared" si="92"/>
        <v>0.55498599999999998</v>
      </c>
      <c r="AF95" s="10">
        <f t="shared" si="139"/>
        <v>0.36678899999999998</v>
      </c>
      <c r="AG95" s="63">
        <f t="shared" si="93"/>
        <v>0.36678899999999998</v>
      </c>
      <c r="AH95" s="64">
        <f t="shared" si="94"/>
        <v>0</v>
      </c>
      <c r="AI95" s="65">
        <f t="shared" si="122"/>
        <v>0.36678899999999998</v>
      </c>
      <c r="AJ95" s="60">
        <v>0</v>
      </c>
      <c r="AK95">
        <v>0</v>
      </c>
      <c r="AL95" s="23">
        <f t="shared" si="123"/>
        <v>0</v>
      </c>
      <c r="AM95" s="60">
        <v>0</v>
      </c>
      <c r="AN95">
        <v>0</v>
      </c>
      <c r="AO95" s="23">
        <f t="shared" si="124"/>
        <v>0</v>
      </c>
      <c r="AP95" s="23">
        <f t="shared" si="95"/>
        <v>9970207</v>
      </c>
      <c r="AQ95" s="23">
        <f t="shared" si="125"/>
        <v>9970207</v>
      </c>
      <c r="AR95" s="66">
        <v>15574402</v>
      </c>
      <c r="AS95" s="66">
        <f t="shared" si="140"/>
        <v>15574402</v>
      </c>
      <c r="AT95" s="60">
        <v>15574402</v>
      </c>
      <c r="AU95" s="23">
        <f t="shared" si="141"/>
        <v>5604195</v>
      </c>
      <c r="AV95" s="67" t="str">
        <f t="shared" si="142"/>
        <v>No</v>
      </c>
      <c r="AW95" s="66">
        <f t="shared" si="126"/>
        <v>0</v>
      </c>
      <c r="AX95" s="68">
        <f t="shared" si="127"/>
        <v>15574402</v>
      </c>
      <c r="AY95" s="69">
        <f t="shared" si="96"/>
        <v>15574402</v>
      </c>
      <c r="AZ95" s="70">
        <f t="shared" si="128"/>
        <v>0</v>
      </c>
      <c r="BA95" s="23"/>
      <c r="BC95" s="13">
        <f>($AI95*$AP$21*IF(AND($I95=Overview!$D$14,'ECS Formula'!F$38&lt;&gt;""),'ECS Formula'!F$38,INDEX('FY 26'!$Y:$Y,MATCH('FY 26 - Changed'!$I95,'FY 26'!$I:$I,0),0)))+$AL95+$AO95</f>
        <v>9970206.7807560004</v>
      </c>
      <c r="BD95" s="13">
        <f>($AI95*$AP$21*IF(AND($I95=Overview!$D$14,'ECS Formula'!G$38&lt;&gt;""),'ECS Formula'!G$38,INDEX('FY 26'!$Y:$Y,MATCH('FY 26 - Changed'!$I95,'FY 26'!$I:$I,0),0)))+$AL95+$AO95</f>
        <v>9970206.7807560004</v>
      </c>
      <c r="BE95" s="13">
        <f>($AI95*$AP$21*IF(AND($I95=Overview!$D$14,'ECS Formula'!H$38&lt;&gt;""),'ECS Formula'!H$38,INDEX('FY 26'!$Y:$Y,MATCH('FY 26 - Changed'!$I95,'FY 26'!$I:$I,0),0)))+$AL95+$AO95</f>
        <v>9970206.7807560004</v>
      </c>
      <c r="BF95" s="13">
        <f>($AI95*$AP$21*IF(AND($I95=Overview!$D$14,'ECS Formula'!I$38&lt;&gt;""),'ECS Formula'!I$38,INDEX('FY 26'!$Y:$Y,MATCH('FY 26 - Changed'!$I95,'FY 26'!$I:$I,0),0)))+$AL95+$AO95</f>
        <v>9970206.7807560004</v>
      </c>
      <c r="BG95" s="13">
        <f>($AI95*$AP$21*IF(AND($I95=Overview!$D$14,'ECS Formula'!J$38&lt;&gt;""),'ECS Formula'!J$38,INDEX('FY 26'!$Y:$Y,MATCH('FY 26 - Changed'!$I95,'FY 26'!$I:$I,0),0)))+$AL95+$AO95</f>
        <v>9970206.7807560004</v>
      </c>
      <c r="BH95" s="13">
        <f>($AI95*$AP$21*IF(AND($I95=Overview!$D$14,'ECS Formula'!K$38&lt;&gt;""),'ECS Formula'!K$38,INDEX('FY 26'!$Y:$Y,MATCH('FY 26 - Changed'!$I95,'FY 26'!$I:$I,0),0)))+$AL95+$AO95</f>
        <v>9970206.7807560004</v>
      </c>
      <c r="BI95" s="13">
        <f>($AI95*$AP$21*IF(AND($I95=Overview!$D$14,'ECS Formula'!L$38&lt;&gt;""),'ECS Formula'!L$38,INDEX('FY 26'!$Y:$Y,MATCH('FY 26 - Changed'!$I95,'FY 26'!$I:$I,0),0)))+$AL95+$AO95</f>
        <v>9970206.7807560004</v>
      </c>
      <c r="BJ95" s="13">
        <f>($AI95*$AP$21*IF(AND($I95=Overview!$D$14,'ECS Formula'!M$38&lt;&gt;""),'ECS Formula'!M$38,INDEX('FY 26'!$Y:$Y,MATCH('FY 26 - Changed'!$I95,'FY 26'!$I:$I,0),0)))+$AL95+$AO95</f>
        <v>9970206.7807560004</v>
      </c>
      <c r="BO95" s="71">
        <f t="shared" si="129"/>
        <v>5604195</v>
      </c>
      <c r="BP95" s="71">
        <f t="shared" si="97"/>
        <v>-5604195.2192439996</v>
      </c>
      <c r="BQ95" s="71">
        <f t="shared" si="98"/>
        <v>-5604195.2192439996</v>
      </c>
      <c r="BR95" s="71">
        <f t="shared" si="99"/>
        <v>-5604195.2192439996</v>
      </c>
      <c r="BS95" s="71">
        <f t="shared" si="100"/>
        <v>-5604195.2192439996</v>
      </c>
      <c r="BT95" s="71">
        <f t="shared" si="101"/>
        <v>-5604195.2192439996</v>
      </c>
      <c r="BU95" s="71">
        <f t="shared" si="102"/>
        <v>-5604195.2192439996</v>
      </c>
      <c r="BV95" s="71">
        <f t="shared" si="103"/>
        <v>-5604195.2192439996</v>
      </c>
      <c r="BW95" s="71">
        <f t="shared" si="104"/>
        <v>-5604195.2192439996</v>
      </c>
      <c r="BX95" s="71"/>
      <c r="BZ95" s="71">
        <f t="shared" si="130"/>
        <v>0</v>
      </c>
      <c r="CA95" s="71">
        <f t="shared" si="131"/>
        <v>0</v>
      </c>
      <c r="CB95" s="71">
        <f t="shared" si="105"/>
        <v>-800839.49682996748</v>
      </c>
      <c r="CC95" s="71">
        <f t="shared" si="106"/>
        <v>-934219.34304797463</v>
      </c>
      <c r="CD95" s="71">
        <f t="shared" si="107"/>
        <v>-1120839.0438488</v>
      </c>
      <c r="CE95" s="71">
        <f t="shared" si="108"/>
        <v>-1401048.8048109999</v>
      </c>
      <c r="CF95" s="71">
        <f t="shared" si="109"/>
        <v>-1867878.2665740249</v>
      </c>
      <c r="CG95" s="71">
        <f t="shared" si="110"/>
        <v>-2802097.6096219998</v>
      </c>
      <c r="CH95" s="71">
        <f t="shared" si="111"/>
        <v>-5604195.2192439996</v>
      </c>
      <c r="CJ95" s="71">
        <f t="shared" si="112"/>
        <v>15574402</v>
      </c>
      <c r="CK95" s="71">
        <f t="shared" si="132"/>
        <v>15574402</v>
      </c>
      <c r="CL95" s="71">
        <f t="shared" si="133"/>
        <v>14773562.503170032</v>
      </c>
      <c r="CM95" s="71">
        <f t="shared" si="134"/>
        <v>14640182.656952025</v>
      </c>
      <c r="CN95" s="71">
        <f t="shared" si="135"/>
        <v>14453562.9561512</v>
      </c>
      <c r="CO95" s="71">
        <f t="shared" si="136"/>
        <v>14173353.195188999</v>
      </c>
      <c r="CP95" s="71">
        <f t="shared" si="137"/>
        <v>13706523.733425975</v>
      </c>
      <c r="CQ95" s="71">
        <f t="shared" si="137"/>
        <v>12772304.390378</v>
      </c>
      <c r="CR95" s="71">
        <f t="shared" si="137"/>
        <v>9970206.7807560004</v>
      </c>
      <c r="CS95" s="71"/>
      <c r="CT95" s="71">
        <f t="shared" si="113"/>
        <v>15574402</v>
      </c>
      <c r="CU95" s="71">
        <f t="shared" si="138"/>
        <v>15574402</v>
      </c>
      <c r="CV95" s="71">
        <f t="shared" si="138"/>
        <v>15574402</v>
      </c>
      <c r="CW95" s="71">
        <f t="shared" si="138"/>
        <v>15574402</v>
      </c>
      <c r="CX95" s="71">
        <f t="shared" si="138"/>
        <v>15574402</v>
      </c>
      <c r="CY95" s="71">
        <f t="shared" si="138"/>
        <v>15574402</v>
      </c>
      <c r="CZ95" s="71">
        <f t="shared" si="138"/>
        <v>15574402</v>
      </c>
      <c r="DA95" s="71">
        <f t="shared" si="138"/>
        <v>15574402</v>
      </c>
      <c r="DB95" s="71">
        <f t="shared" si="138"/>
        <v>15574402</v>
      </c>
    </row>
    <row r="96" spans="1:106" x14ac:dyDescent="0.2">
      <c r="A96" s="6" t="s">
        <v>169</v>
      </c>
      <c r="B96" s="6"/>
      <c r="C96" s="37"/>
      <c r="D96" s="37"/>
      <c r="E96" s="37"/>
      <c r="F96" s="2">
        <v>3</v>
      </c>
      <c r="G96">
        <v>0</v>
      </c>
      <c r="H96" s="6">
        <v>70</v>
      </c>
      <c r="I96" s="2" t="s">
        <v>247</v>
      </c>
      <c r="J96" s="57"/>
      <c r="K96" s="79"/>
      <c r="L96" s="59"/>
      <c r="M96" s="79"/>
      <c r="N96" s="61">
        <f t="shared" si="114"/>
        <v>0</v>
      </c>
      <c r="O96" s="61">
        <f t="shared" si="115"/>
        <v>0</v>
      </c>
      <c r="P96" s="61">
        <f t="shared" si="116"/>
        <v>0</v>
      </c>
      <c r="Q96" s="61">
        <f t="shared" si="117"/>
        <v>0</v>
      </c>
      <c r="R96" s="62" t="e">
        <f t="shared" si="118"/>
        <v>#DIV/0!</v>
      </c>
      <c r="S96" s="62" t="e">
        <f t="shared" si="89"/>
        <v>#DIV/0!</v>
      </c>
      <c r="T96" s="61" t="e">
        <f t="shared" si="90"/>
        <v>#DIV/0!</v>
      </c>
      <c r="U96" s="61" t="e">
        <f t="shared" si="119"/>
        <v>#DIV/0!</v>
      </c>
      <c r="V96" s="79"/>
      <c r="W96" s="61">
        <f t="shared" si="120"/>
        <v>0</v>
      </c>
      <c r="X96" s="24">
        <f t="shared" si="121"/>
        <v>0</v>
      </c>
      <c r="Y96" s="80">
        <f>IF(AND(I96=Overview!$D$14,'ECS Formula'!$D$38&lt;&gt;""),'ECS Formula'!$D$38,INDEX('FY 26'!Y:Y,MATCH('FY 26 - Changed'!I96,'FY 26'!I:I,0),0))</f>
        <v>736.64</v>
      </c>
      <c r="Z96" s="58"/>
      <c r="AA96" s="60"/>
      <c r="AB96" s="81">
        <f>IF(AND('FY 26 - Changed'!I96=Overview!$D$14, 'ECS Formula'!$K$20&lt;&gt;""),'ECS Formula'!$K$20,INDEX('FY 26'!AB:AB,MATCH('FY 26 - Changed'!I96,'FY 26'!I:I,0),0))</f>
        <v>211804.9</v>
      </c>
      <c r="AC96" s="10">
        <f t="shared" si="91"/>
        <v>0.82571099999999997</v>
      </c>
      <c r="AD96" s="79">
        <f>IF(AND('FY 26 - Changed'!I96=Overview!$D$14, 'ECS Formula'!$K$21&lt;&gt;""),'ECS Formula'!$K$21,INDEX('FY 26'!AD:AD,MATCH('FY 26 - Changed'!I96,'FY 26'!I:I,0),0))</f>
        <v>124620</v>
      </c>
      <c r="AE96" s="10">
        <f t="shared" si="92"/>
        <v>0.90347</v>
      </c>
      <c r="AF96" s="10">
        <f t="shared" si="139"/>
        <v>0.15096100000000001</v>
      </c>
      <c r="AG96" s="63">
        <f t="shared" si="93"/>
        <v>0.15096100000000001</v>
      </c>
      <c r="AH96" s="64">
        <f t="shared" si="94"/>
        <v>0</v>
      </c>
      <c r="AI96" s="65">
        <f t="shared" si="122"/>
        <v>0.15096100000000001</v>
      </c>
      <c r="AJ96" s="60">
        <v>712</v>
      </c>
      <c r="AK96">
        <v>13</v>
      </c>
      <c r="AL96" s="23">
        <f t="shared" si="123"/>
        <v>925600</v>
      </c>
      <c r="AM96" s="60">
        <v>0</v>
      </c>
      <c r="AN96">
        <v>0</v>
      </c>
      <c r="AO96" s="23">
        <f t="shared" si="124"/>
        <v>0</v>
      </c>
      <c r="AP96" s="23">
        <f t="shared" si="95"/>
        <v>1281625</v>
      </c>
      <c r="AQ96" s="23">
        <f t="shared" si="125"/>
        <v>2207225</v>
      </c>
      <c r="AR96" s="66">
        <v>2173420</v>
      </c>
      <c r="AS96" s="66">
        <f t="shared" si="140"/>
        <v>2207225</v>
      </c>
      <c r="AT96" s="60">
        <v>2040165</v>
      </c>
      <c r="AU96" s="23">
        <f t="shared" si="141"/>
        <v>167060</v>
      </c>
      <c r="AV96" s="67" t="str">
        <f t="shared" si="142"/>
        <v>Yes</v>
      </c>
      <c r="AW96" s="66">
        <f t="shared" si="126"/>
        <v>167060</v>
      </c>
      <c r="AX96" s="68">
        <f t="shared" si="127"/>
        <v>2207225</v>
      </c>
      <c r="AY96" s="69">
        <f t="shared" si="96"/>
        <v>2207225</v>
      </c>
      <c r="AZ96" s="70">
        <f t="shared" si="128"/>
        <v>167060</v>
      </c>
      <c r="BA96" s="23"/>
      <c r="BC96" s="13">
        <f>($AI96*$AP$21*IF(AND($I96=Overview!$D$14,'ECS Formula'!F$38&lt;&gt;""),'ECS Formula'!F$38,INDEX('FY 26'!$Y:$Y,MATCH('FY 26 - Changed'!$I96,'FY 26'!$I:$I,0),0)))+$AL96+$AO96</f>
        <v>2207225.074736</v>
      </c>
      <c r="BD96" s="13">
        <f>($AI96*$AP$21*IF(AND($I96=Overview!$D$14,'ECS Formula'!G$38&lt;&gt;""),'ECS Formula'!G$38,INDEX('FY 26'!$Y:$Y,MATCH('FY 26 - Changed'!$I96,'FY 26'!$I:$I,0),0)))+$AL96+$AO96</f>
        <v>2207225.074736</v>
      </c>
      <c r="BE96" s="13">
        <f>($AI96*$AP$21*IF(AND($I96=Overview!$D$14,'ECS Formula'!H$38&lt;&gt;""),'ECS Formula'!H$38,INDEX('FY 26'!$Y:$Y,MATCH('FY 26 - Changed'!$I96,'FY 26'!$I:$I,0),0)))+$AL96+$AO96</f>
        <v>2207225.074736</v>
      </c>
      <c r="BF96" s="13">
        <f>($AI96*$AP$21*IF(AND($I96=Overview!$D$14,'ECS Formula'!I$38&lt;&gt;""),'ECS Formula'!I$38,INDEX('FY 26'!$Y:$Y,MATCH('FY 26 - Changed'!$I96,'FY 26'!$I:$I,0),0)))+$AL96+$AO96</f>
        <v>2207225.074736</v>
      </c>
      <c r="BG96" s="13">
        <f>($AI96*$AP$21*IF(AND($I96=Overview!$D$14,'ECS Formula'!J$38&lt;&gt;""),'ECS Formula'!J$38,INDEX('FY 26'!$Y:$Y,MATCH('FY 26 - Changed'!$I96,'FY 26'!$I:$I,0),0)))+$AL96+$AO96</f>
        <v>2207225.074736</v>
      </c>
      <c r="BH96" s="13">
        <f>($AI96*$AP$21*IF(AND($I96=Overview!$D$14,'ECS Formula'!K$38&lt;&gt;""),'ECS Formula'!K$38,INDEX('FY 26'!$Y:$Y,MATCH('FY 26 - Changed'!$I96,'FY 26'!$I:$I,0),0)))+$AL96+$AO96</f>
        <v>2207225.074736</v>
      </c>
      <c r="BI96" s="13">
        <f>($AI96*$AP$21*IF(AND($I96=Overview!$D$14,'ECS Formula'!L$38&lt;&gt;""),'ECS Formula'!L$38,INDEX('FY 26'!$Y:$Y,MATCH('FY 26 - Changed'!$I96,'FY 26'!$I:$I,0),0)))+$AL96+$AO96</f>
        <v>2207225.074736</v>
      </c>
      <c r="BJ96" s="13">
        <f>($AI96*$AP$21*IF(AND($I96=Overview!$D$14,'ECS Formula'!M$38&lt;&gt;""),'ECS Formula'!M$38,INDEX('FY 26'!$Y:$Y,MATCH('FY 26 - Changed'!$I96,'FY 26'!$I:$I,0),0)))+$AL96+$AO96</f>
        <v>2207225.074736</v>
      </c>
      <c r="BO96" s="71">
        <f t="shared" si="129"/>
        <v>167060</v>
      </c>
      <c r="BP96" s="71">
        <f t="shared" si="97"/>
        <v>7.4736000038683414E-2</v>
      </c>
      <c r="BQ96" s="71">
        <f t="shared" si="98"/>
        <v>0</v>
      </c>
      <c r="BR96" s="71">
        <f t="shared" si="99"/>
        <v>0</v>
      </c>
      <c r="BS96" s="71">
        <f t="shared" si="100"/>
        <v>0</v>
      </c>
      <c r="BT96" s="71">
        <f t="shared" si="101"/>
        <v>0</v>
      </c>
      <c r="BU96" s="71">
        <f t="shared" si="102"/>
        <v>0</v>
      </c>
      <c r="BV96" s="71">
        <f t="shared" si="103"/>
        <v>0</v>
      </c>
      <c r="BW96" s="71">
        <f t="shared" si="104"/>
        <v>0</v>
      </c>
      <c r="BX96" s="71"/>
      <c r="BZ96" s="71">
        <f t="shared" si="130"/>
        <v>167060</v>
      </c>
      <c r="CA96" s="71">
        <f t="shared" si="131"/>
        <v>7.4736000038683414E-2</v>
      </c>
      <c r="CB96" s="71">
        <f t="shared" si="105"/>
        <v>0</v>
      </c>
      <c r="CC96" s="71">
        <f t="shared" si="106"/>
        <v>0</v>
      </c>
      <c r="CD96" s="71">
        <f t="shared" si="107"/>
        <v>0</v>
      </c>
      <c r="CE96" s="71">
        <f t="shared" si="108"/>
        <v>0</v>
      </c>
      <c r="CF96" s="71">
        <f t="shared" si="109"/>
        <v>0</v>
      </c>
      <c r="CG96" s="71">
        <f t="shared" si="110"/>
        <v>0</v>
      </c>
      <c r="CH96" s="71">
        <f t="shared" si="111"/>
        <v>0</v>
      </c>
      <c r="CJ96" s="71">
        <f t="shared" si="112"/>
        <v>2207225</v>
      </c>
      <c r="CK96" s="71">
        <f t="shared" si="132"/>
        <v>2207225.074736</v>
      </c>
      <c r="CL96" s="71">
        <f t="shared" si="133"/>
        <v>2207225.074736</v>
      </c>
      <c r="CM96" s="71">
        <f t="shared" si="134"/>
        <v>2207225.074736</v>
      </c>
      <c r="CN96" s="71">
        <f t="shared" si="135"/>
        <v>2207225.074736</v>
      </c>
      <c r="CO96" s="71">
        <f t="shared" si="136"/>
        <v>2207225.074736</v>
      </c>
      <c r="CP96" s="71">
        <f t="shared" si="137"/>
        <v>2207225.074736</v>
      </c>
      <c r="CQ96" s="71">
        <f t="shared" si="137"/>
        <v>2207225.074736</v>
      </c>
      <c r="CR96" s="71">
        <f t="shared" si="137"/>
        <v>2207225.074736</v>
      </c>
      <c r="CS96" s="71"/>
      <c r="CT96" s="71">
        <f t="shared" si="113"/>
        <v>2207225</v>
      </c>
      <c r="CU96" s="71">
        <f t="shared" si="138"/>
        <v>2207225.074736</v>
      </c>
      <c r="CV96" s="71">
        <f t="shared" si="138"/>
        <v>2207225.074736</v>
      </c>
      <c r="CW96" s="71">
        <f t="shared" si="138"/>
        <v>2207225.074736</v>
      </c>
      <c r="CX96" s="71">
        <f t="shared" si="138"/>
        <v>2207225.074736</v>
      </c>
      <c r="CY96" s="71">
        <f t="shared" si="138"/>
        <v>2207225.074736</v>
      </c>
      <c r="CZ96" s="71">
        <f t="shared" si="138"/>
        <v>2207225.074736</v>
      </c>
      <c r="DA96" s="71">
        <f t="shared" si="138"/>
        <v>2207225.074736</v>
      </c>
      <c r="DB96" s="71">
        <f t="shared" si="138"/>
        <v>2207225.074736</v>
      </c>
    </row>
    <row r="97" spans="1:106" x14ac:dyDescent="0.2">
      <c r="A97" s="6" t="s">
        <v>173</v>
      </c>
      <c r="B97" s="6"/>
      <c r="C97" s="37"/>
      <c r="D97" s="37"/>
      <c r="E97" s="37"/>
      <c r="F97" s="2">
        <v>7</v>
      </c>
      <c r="G97">
        <v>0</v>
      </c>
      <c r="H97" s="6">
        <v>71</v>
      </c>
      <c r="I97" s="2" t="s">
        <v>248</v>
      </c>
      <c r="J97" s="57"/>
      <c r="K97" s="79"/>
      <c r="L97" s="59"/>
      <c r="M97" s="79"/>
      <c r="N97" s="61">
        <f t="shared" si="114"/>
        <v>0</v>
      </c>
      <c r="O97" s="61">
        <f t="shared" si="115"/>
        <v>0</v>
      </c>
      <c r="P97" s="61">
        <f t="shared" si="116"/>
        <v>0</v>
      </c>
      <c r="Q97" s="61">
        <f t="shared" si="117"/>
        <v>0</v>
      </c>
      <c r="R97" s="62" t="e">
        <f t="shared" si="118"/>
        <v>#DIV/0!</v>
      </c>
      <c r="S97" s="62" t="e">
        <f t="shared" si="89"/>
        <v>#DIV/0!</v>
      </c>
      <c r="T97" s="61" t="e">
        <f t="shared" si="90"/>
        <v>#DIV/0!</v>
      </c>
      <c r="U97" s="61" t="e">
        <f t="shared" si="119"/>
        <v>#DIV/0!</v>
      </c>
      <c r="V97" s="79"/>
      <c r="W97" s="61">
        <f t="shared" si="120"/>
        <v>0</v>
      </c>
      <c r="X97" s="24">
        <f t="shared" si="121"/>
        <v>0</v>
      </c>
      <c r="Y97" s="80">
        <f>IF(AND(I97=Overview!$D$14,'ECS Formula'!$D$38&lt;&gt;""),'ECS Formula'!$D$38,INDEX('FY 26'!Y:Y,MATCH('FY 26 - Changed'!I97,'FY 26'!I:I,0),0))</f>
        <v>912.6</v>
      </c>
      <c r="Z97" s="58"/>
      <c r="AA97" s="60"/>
      <c r="AB97" s="81">
        <f>IF(AND('FY 26 - Changed'!I97=Overview!$D$14, 'ECS Formula'!$K$20&lt;&gt;""),'ECS Formula'!$K$20,INDEX('FY 26'!AB:AB,MATCH('FY 26 - Changed'!I97,'FY 26'!I:I,0),0))</f>
        <v>190412.2</v>
      </c>
      <c r="AC97" s="10">
        <f t="shared" si="91"/>
        <v>0.742313</v>
      </c>
      <c r="AD97" s="79">
        <f>IF(AND('FY 26 - Changed'!I97=Overview!$D$14, 'ECS Formula'!$K$21&lt;&gt;""),'ECS Formula'!$K$21,INDEX('FY 26'!AD:AD,MATCH('FY 26 - Changed'!I97,'FY 26'!I:I,0),0))</f>
        <v>107050</v>
      </c>
      <c r="AE97" s="10">
        <f t="shared" si="92"/>
        <v>0.77609099999999998</v>
      </c>
      <c r="AF97" s="10">
        <f t="shared" si="139"/>
        <v>0.247554</v>
      </c>
      <c r="AG97" s="63">
        <f t="shared" si="93"/>
        <v>0.247554</v>
      </c>
      <c r="AH97" s="64">
        <f t="shared" si="94"/>
        <v>0</v>
      </c>
      <c r="AI97" s="65">
        <f t="shared" si="122"/>
        <v>0.247554</v>
      </c>
      <c r="AJ97" s="60">
        <v>0</v>
      </c>
      <c r="AK97">
        <v>0</v>
      </c>
      <c r="AL97" s="23">
        <f t="shared" si="123"/>
        <v>0</v>
      </c>
      <c r="AM97" s="60">
        <v>0</v>
      </c>
      <c r="AN97">
        <v>0</v>
      </c>
      <c r="AO97" s="23">
        <f t="shared" si="124"/>
        <v>0</v>
      </c>
      <c r="AP97" s="23">
        <f t="shared" si="95"/>
        <v>2603702</v>
      </c>
      <c r="AQ97" s="23">
        <f t="shared" si="125"/>
        <v>2603702</v>
      </c>
      <c r="AR97" s="66">
        <v>5410404</v>
      </c>
      <c r="AS97" s="66">
        <f t="shared" si="140"/>
        <v>2603702</v>
      </c>
      <c r="AT97" s="60">
        <v>4578589</v>
      </c>
      <c r="AU97" s="23">
        <f t="shared" si="141"/>
        <v>1974887</v>
      </c>
      <c r="AV97" s="67" t="str">
        <f t="shared" si="142"/>
        <v>No</v>
      </c>
      <c r="AW97" s="66">
        <f t="shared" si="126"/>
        <v>0</v>
      </c>
      <c r="AX97" s="68">
        <f t="shared" si="127"/>
        <v>4578589</v>
      </c>
      <c r="AY97" s="69">
        <f t="shared" si="96"/>
        <v>4578589</v>
      </c>
      <c r="AZ97" s="70">
        <f t="shared" si="128"/>
        <v>0</v>
      </c>
      <c r="BA97" s="23"/>
      <c r="BC97" s="13">
        <f>($AI97*$AP$21*IF(AND($I97=Overview!$D$14,'ECS Formula'!F$38&lt;&gt;""),'ECS Formula'!F$38,INDEX('FY 26'!$Y:$Y,MATCH('FY 26 - Changed'!$I97,'FY 26'!$I:$I,0),0)))+$AL97+$AO97</f>
        <v>2603702.4191100001</v>
      </c>
      <c r="BD97" s="13">
        <f>($AI97*$AP$21*IF(AND($I97=Overview!$D$14,'ECS Formula'!G$38&lt;&gt;""),'ECS Formula'!G$38,INDEX('FY 26'!$Y:$Y,MATCH('FY 26 - Changed'!$I97,'FY 26'!$I:$I,0),0)))+$AL97+$AO97</f>
        <v>2603702.4191100001</v>
      </c>
      <c r="BE97" s="13">
        <f>($AI97*$AP$21*IF(AND($I97=Overview!$D$14,'ECS Formula'!H$38&lt;&gt;""),'ECS Formula'!H$38,INDEX('FY 26'!$Y:$Y,MATCH('FY 26 - Changed'!$I97,'FY 26'!$I:$I,0),0)))+$AL97+$AO97</f>
        <v>2603702.4191100001</v>
      </c>
      <c r="BF97" s="13">
        <f>($AI97*$AP$21*IF(AND($I97=Overview!$D$14,'ECS Formula'!I$38&lt;&gt;""),'ECS Formula'!I$38,INDEX('FY 26'!$Y:$Y,MATCH('FY 26 - Changed'!$I97,'FY 26'!$I:$I,0),0)))+$AL97+$AO97</f>
        <v>2603702.4191100001</v>
      </c>
      <c r="BG97" s="13">
        <f>($AI97*$AP$21*IF(AND($I97=Overview!$D$14,'ECS Formula'!J$38&lt;&gt;""),'ECS Formula'!J$38,INDEX('FY 26'!$Y:$Y,MATCH('FY 26 - Changed'!$I97,'FY 26'!$I:$I,0),0)))+$AL97+$AO97</f>
        <v>2603702.4191100001</v>
      </c>
      <c r="BH97" s="13">
        <f>($AI97*$AP$21*IF(AND($I97=Overview!$D$14,'ECS Formula'!K$38&lt;&gt;""),'ECS Formula'!K$38,INDEX('FY 26'!$Y:$Y,MATCH('FY 26 - Changed'!$I97,'FY 26'!$I:$I,0),0)))+$AL97+$AO97</f>
        <v>2603702.4191100001</v>
      </c>
      <c r="BI97" s="13">
        <f>($AI97*$AP$21*IF(AND($I97=Overview!$D$14,'ECS Formula'!L$38&lt;&gt;""),'ECS Formula'!L$38,INDEX('FY 26'!$Y:$Y,MATCH('FY 26 - Changed'!$I97,'FY 26'!$I:$I,0),0)))+$AL97+$AO97</f>
        <v>2603702.4191100001</v>
      </c>
      <c r="BJ97" s="13">
        <f>($AI97*$AP$21*IF(AND($I97=Overview!$D$14,'ECS Formula'!M$38&lt;&gt;""),'ECS Formula'!M$38,INDEX('FY 26'!$Y:$Y,MATCH('FY 26 - Changed'!$I97,'FY 26'!$I:$I,0),0)))+$AL97+$AO97</f>
        <v>2603702.4191100001</v>
      </c>
      <c r="BO97" s="71">
        <f t="shared" si="129"/>
        <v>1974887</v>
      </c>
      <c r="BP97" s="71">
        <f t="shared" si="97"/>
        <v>-1974886.5808899999</v>
      </c>
      <c r="BQ97" s="71">
        <f t="shared" si="98"/>
        <v>-1974886.5808899999</v>
      </c>
      <c r="BR97" s="71">
        <f t="shared" si="99"/>
        <v>-1692675.2884808192</v>
      </c>
      <c r="BS97" s="71">
        <f t="shared" si="100"/>
        <v>-1410506.3178910669</v>
      </c>
      <c r="BT97" s="71">
        <f t="shared" si="101"/>
        <v>-1128405.0543128536</v>
      </c>
      <c r="BU97" s="71">
        <f t="shared" si="102"/>
        <v>-846303.79073464032</v>
      </c>
      <c r="BV97" s="71">
        <f t="shared" si="103"/>
        <v>-564230.73728278466</v>
      </c>
      <c r="BW97" s="71">
        <f t="shared" si="104"/>
        <v>-282115.36864139233</v>
      </c>
      <c r="BX97" s="71"/>
      <c r="BZ97" s="71">
        <f t="shared" si="130"/>
        <v>0</v>
      </c>
      <c r="CA97" s="71">
        <f t="shared" si="131"/>
        <v>0</v>
      </c>
      <c r="CB97" s="71">
        <f t="shared" si="105"/>
        <v>-282211.29240918095</v>
      </c>
      <c r="CC97" s="71">
        <f t="shared" si="106"/>
        <v>-282168.97058975254</v>
      </c>
      <c r="CD97" s="71">
        <f t="shared" si="107"/>
        <v>-282101.2635782134</v>
      </c>
      <c r="CE97" s="71">
        <f t="shared" si="108"/>
        <v>-282101.2635782134</v>
      </c>
      <c r="CF97" s="71">
        <f t="shared" si="109"/>
        <v>-282073.05345185561</v>
      </c>
      <c r="CG97" s="71">
        <f t="shared" si="110"/>
        <v>-282115.36864139233</v>
      </c>
      <c r="CH97" s="71">
        <f t="shared" si="111"/>
        <v>-282115.36864139233</v>
      </c>
      <c r="CJ97" s="71">
        <f t="shared" si="112"/>
        <v>4578589</v>
      </c>
      <c r="CK97" s="71">
        <f t="shared" si="132"/>
        <v>4578589</v>
      </c>
      <c r="CL97" s="71">
        <f t="shared" si="133"/>
        <v>4296377.7075908193</v>
      </c>
      <c r="CM97" s="71">
        <f t="shared" si="134"/>
        <v>4014208.737001067</v>
      </c>
      <c r="CN97" s="71">
        <f t="shared" si="135"/>
        <v>3732107.4734228537</v>
      </c>
      <c r="CO97" s="71">
        <f t="shared" si="136"/>
        <v>3450006.2098446405</v>
      </c>
      <c r="CP97" s="71">
        <f t="shared" si="137"/>
        <v>3167933.1563927848</v>
      </c>
      <c r="CQ97" s="71">
        <f t="shared" si="137"/>
        <v>2885817.7877513925</v>
      </c>
      <c r="CR97" s="71">
        <f t="shared" si="137"/>
        <v>2603702.4191100001</v>
      </c>
      <c r="CS97" s="71"/>
      <c r="CT97" s="71">
        <f t="shared" si="113"/>
        <v>4578589</v>
      </c>
      <c r="CU97" s="71">
        <f t="shared" si="138"/>
        <v>4578589</v>
      </c>
      <c r="CV97" s="71">
        <f t="shared" si="138"/>
        <v>4296377.7075908193</v>
      </c>
      <c r="CW97" s="71">
        <f t="shared" si="138"/>
        <v>4014208.737001067</v>
      </c>
      <c r="CX97" s="71">
        <f t="shared" si="138"/>
        <v>3732107.4734228537</v>
      </c>
      <c r="CY97" s="71">
        <f t="shared" si="138"/>
        <v>3450006.2098446405</v>
      </c>
      <c r="CZ97" s="71">
        <f t="shared" si="138"/>
        <v>3167933.1563927848</v>
      </c>
      <c r="DA97" s="71">
        <f t="shared" si="138"/>
        <v>2885817.7877513925</v>
      </c>
      <c r="DB97" s="71">
        <f t="shared" si="138"/>
        <v>2603702.4191100001</v>
      </c>
    </row>
    <row r="98" spans="1:106" x14ac:dyDescent="0.2">
      <c r="A98" s="6" t="s">
        <v>179</v>
      </c>
      <c r="B98" s="6"/>
      <c r="C98" s="37"/>
      <c r="D98" s="37"/>
      <c r="E98" s="37"/>
      <c r="F98" s="2">
        <v>7</v>
      </c>
      <c r="G98">
        <v>42</v>
      </c>
      <c r="H98" s="6">
        <v>72</v>
      </c>
      <c r="I98" s="2" t="s">
        <v>249</v>
      </c>
      <c r="J98" s="57"/>
      <c r="K98" s="79"/>
      <c r="L98" s="59"/>
      <c r="M98" s="79"/>
      <c r="N98" s="61">
        <f t="shared" si="114"/>
        <v>0</v>
      </c>
      <c r="O98" s="61">
        <f t="shared" si="115"/>
        <v>0</v>
      </c>
      <c r="P98" s="61">
        <f t="shared" si="116"/>
        <v>0</v>
      </c>
      <c r="Q98" s="61">
        <f t="shared" si="117"/>
        <v>0</v>
      </c>
      <c r="R98" s="62" t="e">
        <f t="shared" si="118"/>
        <v>#DIV/0!</v>
      </c>
      <c r="S98" s="62" t="e">
        <f t="shared" si="89"/>
        <v>#DIV/0!</v>
      </c>
      <c r="T98" s="61" t="e">
        <f t="shared" si="90"/>
        <v>#DIV/0!</v>
      </c>
      <c r="U98" s="61" t="e">
        <f t="shared" si="119"/>
        <v>#DIV/0!</v>
      </c>
      <c r="V98" s="79"/>
      <c r="W98" s="61">
        <f t="shared" si="120"/>
        <v>0</v>
      </c>
      <c r="X98" s="24">
        <f t="shared" si="121"/>
        <v>0</v>
      </c>
      <c r="Y98" s="80">
        <f>IF(AND(I98=Overview!$D$14,'ECS Formula'!$D$38&lt;&gt;""),'ECS Formula'!$D$38,INDEX('FY 26'!Y:Y,MATCH('FY 26 - Changed'!I98,'FY 26'!I:I,0),0))</f>
        <v>2503.9300000000003</v>
      </c>
      <c r="Z98" s="58"/>
      <c r="AA98" s="60"/>
      <c r="AB98" s="81">
        <f>IF(AND('FY 26 - Changed'!I98=Overview!$D$14, 'ECS Formula'!$K$20&lt;&gt;""),'ECS Formula'!$K$20,INDEX('FY 26'!AB:AB,MATCH('FY 26 - Changed'!I98,'FY 26'!I:I,0),0))</f>
        <v>139780.45000000001</v>
      </c>
      <c r="AC98" s="10">
        <f t="shared" si="91"/>
        <v>0.54492700000000005</v>
      </c>
      <c r="AD98" s="79">
        <f>IF(AND('FY 26 - Changed'!I98=Overview!$D$14, 'ECS Formula'!$K$21&lt;&gt;""),'ECS Formula'!$K$21,INDEX('FY 26'!AD:AD,MATCH('FY 26 - Changed'!I98,'FY 26'!I:I,0),0))</f>
        <v>94509</v>
      </c>
      <c r="AE98" s="10">
        <f t="shared" si="92"/>
        <v>0.68517099999999997</v>
      </c>
      <c r="AF98" s="10">
        <f t="shared" si="139"/>
        <v>0.41299999999999998</v>
      </c>
      <c r="AG98" s="63">
        <f t="shared" si="93"/>
        <v>0.41299999999999998</v>
      </c>
      <c r="AH98" s="64">
        <f t="shared" si="94"/>
        <v>0</v>
      </c>
      <c r="AI98" s="65">
        <f t="shared" si="122"/>
        <v>0.41299999999999998</v>
      </c>
      <c r="AJ98" s="60">
        <v>0</v>
      </c>
      <c r="AK98">
        <v>0</v>
      </c>
      <c r="AL98" s="23">
        <f t="shared" si="123"/>
        <v>0</v>
      </c>
      <c r="AM98" s="60">
        <v>0</v>
      </c>
      <c r="AN98">
        <v>0</v>
      </c>
      <c r="AO98" s="23">
        <f t="shared" si="124"/>
        <v>0</v>
      </c>
      <c r="AP98" s="23">
        <f t="shared" si="95"/>
        <v>11918269</v>
      </c>
      <c r="AQ98" s="23">
        <f t="shared" si="125"/>
        <v>11918269</v>
      </c>
      <c r="AR98" s="66">
        <v>11977384</v>
      </c>
      <c r="AS98" s="66">
        <f t="shared" si="140"/>
        <v>11918269</v>
      </c>
      <c r="AT98" s="60">
        <v>12032619</v>
      </c>
      <c r="AU98" s="23">
        <f t="shared" si="141"/>
        <v>114350</v>
      </c>
      <c r="AV98" s="67" t="str">
        <f t="shared" si="142"/>
        <v>No</v>
      </c>
      <c r="AW98" s="66">
        <f t="shared" si="126"/>
        <v>0</v>
      </c>
      <c r="AX98" s="68">
        <f t="shared" si="127"/>
        <v>12032619</v>
      </c>
      <c r="AY98" s="69">
        <f t="shared" si="96"/>
        <v>12032619</v>
      </c>
      <c r="AZ98" s="70">
        <f t="shared" si="128"/>
        <v>0</v>
      </c>
      <c r="BA98" s="23"/>
      <c r="BC98" s="13">
        <f>($AI98*$AP$21*IF(AND($I98=Overview!$D$14,'ECS Formula'!F$38&lt;&gt;""),'ECS Formula'!F$38,INDEX('FY 26'!$Y:$Y,MATCH('FY 26 - Changed'!$I98,'FY 26'!$I:$I,0),0)))+$AL98+$AO98</f>
        <v>11918268.61225</v>
      </c>
      <c r="BD98" s="13">
        <f>($AI98*$AP$21*IF(AND($I98=Overview!$D$14,'ECS Formula'!G$38&lt;&gt;""),'ECS Formula'!G$38,INDEX('FY 26'!$Y:$Y,MATCH('FY 26 - Changed'!$I98,'FY 26'!$I:$I,0),0)))+$AL98+$AO98</f>
        <v>11918268.61225</v>
      </c>
      <c r="BE98" s="13">
        <f>($AI98*$AP$21*IF(AND($I98=Overview!$D$14,'ECS Formula'!H$38&lt;&gt;""),'ECS Formula'!H$38,INDEX('FY 26'!$Y:$Y,MATCH('FY 26 - Changed'!$I98,'FY 26'!$I:$I,0),0)))+$AL98+$AO98</f>
        <v>11918268.61225</v>
      </c>
      <c r="BF98" s="13">
        <f>($AI98*$AP$21*IF(AND($I98=Overview!$D$14,'ECS Formula'!I$38&lt;&gt;""),'ECS Formula'!I$38,INDEX('FY 26'!$Y:$Y,MATCH('FY 26 - Changed'!$I98,'FY 26'!$I:$I,0),0)))+$AL98+$AO98</f>
        <v>11918268.61225</v>
      </c>
      <c r="BG98" s="13">
        <f>($AI98*$AP$21*IF(AND($I98=Overview!$D$14,'ECS Formula'!J$38&lt;&gt;""),'ECS Formula'!J$38,INDEX('FY 26'!$Y:$Y,MATCH('FY 26 - Changed'!$I98,'FY 26'!$I:$I,0),0)))+$AL98+$AO98</f>
        <v>11918268.61225</v>
      </c>
      <c r="BH98" s="13">
        <f>($AI98*$AP$21*IF(AND($I98=Overview!$D$14,'ECS Formula'!K$38&lt;&gt;""),'ECS Formula'!K$38,INDEX('FY 26'!$Y:$Y,MATCH('FY 26 - Changed'!$I98,'FY 26'!$I:$I,0),0)))+$AL98+$AO98</f>
        <v>11918268.61225</v>
      </c>
      <c r="BI98" s="13">
        <f>($AI98*$AP$21*IF(AND($I98=Overview!$D$14,'ECS Formula'!L$38&lt;&gt;""),'ECS Formula'!L$38,INDEX('FY 26'!$Y:$Y,MATCH('FY 26 - Changed'!$I98,'FY 26'!$I:$I,0),0)))+$AL98+$AO98</f>
        <v>11918268.61225</v>
      </c>
      <c r="BJ98" s="13">
        <f>($AI98*$AP$21*IF(AND($I98=Overview!$D$14,'ECS Formula'!M$38&lt;&gt;""),'ECS Formula'!M$38,INDEX('FY 26'!$Y:$Y,MATCH('FY 26 - Changed'!$I98,'FY 26'!$I:$I,0),0)))+$AL98+$AO98</f>
        <v>11918268.61225</v>
      </c>
      <c r="BO98" s="71">
        <f t="shared" si="129"/>
        <v>114350</v>
      </c>
      <c r="BP98" s="71">
        <f t="shared" si="97"/>
        <v>-114350.38774999976</v>
      </c>
      <c r="BQ98" s="71">
        <f t="shared" si="98"/>
        <v>-114350.38774999976</v>
      </c>
      <c r="BR98" s="71">
        <f t="shared" si="99"/>
        <v>-98009.71734052524</v>
      </c>
      <c r="BS98" s="71">
        <f t="shared" si="100"/>
        <v>-81671.497459860519</v>
      </c>
      <c r="BT98" s="71">
        <f t="shared" si="101"/>
        <v>-65337.197967888787</v>
      </c>
      <c r="BU98" s="71">
        <f t="shared" si="102"/>
        <v>-49002.898475917056</v>
      </c>
      <c r="BV98" s="71">
        <f t="shared" si="103"/>
        <v>-32670.232413893566</v>
      </c>
      <c r="BW98" s="71">
        <f t="shared" si="104"/>
        <v>-16335.116206947714</v>
      </c>
      <c r="BX98" s="71"/>
      <c r="BZ98" s="71">
        <f t="shared" si="130"/>
        <v>0</v>
      </c>
      <c r="CA98" s="71">
        <f t="shared" si="131"/>
        <v>0</v>
      </c>
      <c r="CB98" s="71">
        <f t="shared" si="105"/>
        <v>-16340.670409474966</v>
      </c>
      <c r="CC98" s="71">
        <f t="shared" si="106"/>
        <v>-16338.219880665556</v>
      </c>
      <c r="CD98" s="71">
        <f t="shared" si="107"/>
        <v>-16334.299491972104</v>
      </c>
      <c r="CE98" s="71">
        <f t="shared" si="108"/>
        <v>-16334.299491972197</v>
      </c>
      <c r="CF98" s="71">
        <f t="shared" si="109"/>
        <v>-16332.666062023154</v>
      </c>
      <c r="CG98" s="71">
        <f t="shared" si="110"/>
        <v>-16335.116206946783</v>
      </c>
      <c r="CH98" s="71">
        <f t="shared" si="111"/>
        <v>-16335.116206947714</v>
      </c>
      <c r="CJ98" s="71">
        <f t="shared" si="112"/>
        <v>12032619</v>
      </c>
      <c r="CK98" s="71">
        <f t="shared" si="132"/>
        <v>12032619</v>
      </c>
      <c r="CL98" s="71">
        <f t="shared" si="133"/>
        <v>12016278.329590525</v>
      </c>
      <c r="CM98" s="71">
        <f t="shared" si="134"/>
        <v>11999940.109709861</v>
      </c>
      <c r="CN98" s="71">
        <f t="shared" si="135"/>
        <v>11983605.810217889</v>
      </c>
      <c r="CO98" s="71">
        <f t="shared" si="136"/>
        <v>11967271.510725917</v>
      </c>
      <c r="CP98" s="71">
        <f t="shared" si="137"/>
        <v>11950938.844663894</v>
      </c>
      <c r="CQ98" s="71">
        <f t="shared" si="137"/>
        <v>11934603.728456948</v>
      </c>
      <c r="CR98" s="71">
        <f t="shared" si="137"/>
        <v>11918268.61225</v>
      </c>
      <c r="CS98" s="71"/>
      <c r="CT98" s="71">
        <f t="shared" si="113"/>
        <v>12032619</v>
      </c>
      <c r="CU98" s="71">
        <f t="shared" si="138"/>
        <v>12032619</v>
      </c>
      <c r="CV98" s="71">
        <f t="shared" si="138"/>
        <v>12016278.329590525</v>
      </c>
      <c r="CW98" s="71">
        <f t="shared" si="138"/>
        <v>11999940.109709861</v>
      </c>
      <c r="CX98" s="71">
        <f t="shared" si="138"/>
        <v>11983605.810217889</v>
      </c>
      <c r="CY98" s="71">
        <f t="shared" si="138"/>
        <v>11967271.510725917</v>
      </c>
      <c r="CZ98" s="71">
        <f t="shared" si="138"/>
        <v>11950938.844663894</v>
      </c>
      <c r="DA98" s="71">
        <f t="shared" si="138"/>
        <v>11934603.728456948</v>
      </c>
      <c r="DB98" s="71">
        <f t="shared" si="138"/>
        <v>11918268.61225</v>
      </c>
    </row>
    <row r="99" spans="1:106" x14ac:dyDescent="0.2">
      <c r="A99" s="6" t="s">
        <v>173</v>
      </c>
      <c r="B99" s="6"/>
      <c r="C99" s="37"/>
      <c r="D99" s="37"/>
      <c r="E99" s="37"/>
      <c r="F99" s="2">
        <v>7</v>
      </c>
      <c r="G99">
        <v>0</v>
      </c>
      <c r="H99" s="6">
        <v>73</v>
      </c>
      <c r="I99" s="2" t="s">
        <v>250</v>
      </c>
      <c r="J99" s="57"/>
      <c r="K99" s="79"/>
      <c r="L99" s="59"/>
      <c r="M99" s="79"/>
      <c r="N99" s="61">
        <f t="shared" si="114"/>
        <v>0</v>
      </c>
      <c r="O99" s="61">
        <f t="shared" si="115"/>
        <v>0</v>
      </c>
      <c r="P99" s="61">
        <f t="shared" si="116"/>
        <v>0</v>
      </c>
      <c r="Q99" s="61">
        <f t="shared" si="117"/>
        <v>0</v>
      </c>
      <c r="R99" s="62" t="e">
        <f t="shared" si="118"/>
        <v>#DIV/0!</v>
      </c>
      <c r="S99" s="62" t="e">
        <f t="shared" si="89"/>
        <v>#DIV/0!</v>
      </c>
      <c r="T99" s="61" t="e">
        <f t="shared" si="90"/>
        <v>#DIV/0!</v>
      </c>
      <c r="U99" s="61" t="e">
        <f t="shared" si="119"/>
        <v>#DIV/0!</v>
      </c>
      <c r="V99" s="79"/>
      <c r="W99" s="61">
        <f t="shared" si="120"/>
        <v>0</v>
      </c>
      <c r="X99" s="24">
        <f t="shared" si="121"/>
        <v>0</v>
      </c>
      <c r="Y99" s="80">
        <f>IF(AND(I99=Overview!$D$14,'ECS Formula'!$D$38&lt;&gt;""),'ECS Formula'!$D$38,INDEX('FY 26'!Y:Y,MATCH('FY 26 - Changed'!I99,'FY 26'!I:I,0),0))</f>
        <v>611.55999999999995</v>
      </c>
      <c r="Z99" s="58"/>
      <c r="AA99" s="60"/>
      <c r="AB99" s="81">
        <f>IF(AND('FY 26 - Changed'!I99=Overview!$D$14, 'ECS Formula'!$K$20&lt;&gt;""),'ECS Formula'!$K$20,INDEX('FY 26'!AB:AB,MATCH('FY 26 - Changed'!I99,'FY 26'!I:I,0),0))</f>
        <v>177439.14</v>
      </c>
      <c r="AC99" s="10">
        <f t="shared" si="91"/>
        <v>0.69173799999999996</v>
      </c>
      <c r="AD99" s="79">
        <f>IF(AND('FY 26 - Changed'!I99=Overview!$D$14, 'ECS Formula'!$K$21&lt;&gt;""),'ECS Formula'!$K$21,INDEX('FY 26'!AD:AD,MATCH('FY 26 - Changed'!I99,'FY 26'!I:I,0),0))</f>
        <v>86932</v>
      </c>
      <c r="AE99" s="10">
        <f t="shared" si="92"/>
        <v>0.63023899999999999</v>
      </c>
      <c r="AF99" s="10">
        <f t="shared" si="139"/>
        <v>0.326712</v>
      </c>
      <c r="AG99" s="63">
        <f t="shared" si="93"/>
        <v>0.326712</v>
      </c>
      <c r="AH99" s="64">
        <f t="shared" si="94"/>
        <v>0</v>
      </c>
      <c r="AI99" s="65">
        <f t="shared" si="122"/>
        <v>0.326712</v>
      </c>
      <c r="AJ99" s="60">
        <v>0</v>
      </c>
      <c r="AK99">
        <v>0</v>
      </c>
      <c r="AL99" s="23">
        <f t="shared" si="123"/>
        <v>0</v>
      </c>
      <c r="AM99" s="60">
        <v>104</v>
      </c>
      <c r="AN99">
        <v>4</v>
      </c>
      <c r="AO99" s="23">
        <f t="shared" si="124"/>
        <v>41600</v>
      </c>
      <c r="AP99" s="23">
        <f t="shared" si="95"/>
        <v>2302741</v>
      </c>
      <c r="AQ99" s="23">
        <f t="shared" si="125"/>
        <v>2344341</v>
      </c>
      <c r="AR99" s="66">
        <v>3518715</v>
      </c>
      <c r="AS99" s="66">
        <f t="shared" si="140"/>
        <v>2344341</v>
      </c>
      <c r="AT99" s="60">
        <v>2899516</v>
      </c>
      <c r="AU99" s="23">
        <f t="shared" si="141"/>
        <v>555175</v>
      </c>
      <c r="AV99" s="67" t="str">
        <f t="shared" si="142"/>
        <v>No</v>
      </c>
      <c r="AW99" s="66">
        <f t="shared" si="126"/>
        <v>0</v>
      </c>
      <c r="AX99" s="68">
        <f t="shared" si="127"/>
        <v>2899516</v>
      </c>
      <c r="AY99" s="69">
        <f t="shared" si="96"/>
        <v>2899516</v>
      </c>
      <c r="AZ99" s="70">
        <f t="shared" si="128"/>
        <v>0</v>
      </c>
      <c r="BA99" s="23"/>
      <c r="BC99" s="13">
        <f>($AI99*$AP$21*IF(AND($I99=Overview!$D$14,'ECS Formula'!F$38&lt;&gt;""),'ECS Formula'!F$38,INDEX('FY 26'!$Y:$Y,MATCH('FY 26 - Changed'!$I99,'FY 26'!$I:$I,0),0)))+$AL99+$AO99</f>
        <v>2344340.9930479997</v>
      </c>
      <c r="BD99" s="13">
        <f>($AI99*$AP$21*IF(AND($I99=Overview!$D$14,'ECS Formula'!G$38&lt;&gt;""),'ECS Formula'!G$38,INDEX('FY 26'!$Y:$Y,MATCH('FY 26 - Changed'!$I99,'FY 26'!$I:$I,0),0)))+$AL99+$AO99</f>
        <v>2344340.9930479997</v>
      </c>
      <c r="BE99" s="13">
        <f>($AI99*$AP$21*IF(AND($I99=Overview!$D$14,'ECS Formula'!H$38&lt;&gt;""),'ECS Formula'!H$38,INDEX('FY 26'!$Y:$Y,MATCH('FY 26 - Changed'!$I99,'FY 26'!$I:$I,0),0)))+$AL99+$AO99</f>
        <v>2344340.9930479997</v>
      </c>
      <c r="BF99" s="13">
        <f>($AI99*$AP$21*IF(AND($I99=Overview!$D$14,'ECS Formula'!I$38&lt;&gt;""),'ECS Formula'!I$38,INDEX('FY 26'!$Y:$Y,MATCH('FY 26 - Changed'!$I99,'FY 26'!$I:$I,0),0)))+$AL99+$AO99</f>
        <v>2344340.9930479997</v>
      </c>
      <c r="BG99" s="13">
        <f>($AI99*$AP$21*IF(AND($I99=Overview!$D$14,'ECS Formula'!J$38&lt;&gt;""),'ECS Formula'!J$38,INDEX('FY 26'!$Y:$Y,MATCH('FY 26 - Changed'!$I99,'FY 26'!$I:$I,0),0)))+$AL99+$AO99</f>
        <v>2344340.9930479997</v>
      </c>
      <c r="BH99" s="13">
        <f>($AI99*$AP$21*IF(AND($I99=Overview!$D$14,'ECS Formula'!K$38&lt;&gt;""),'ECS Formula'!K$38,INDEX('FY 26'!$Y:$Y,MATCH('FY 26 - Changed'!$I99,'FY 26'!$I:$I,0),0)))+$AL99+$AO99</f>
        <v>2344340.9930479997</v>
      </c>
      <c r="BI99" s="13">
        <f>($AI99*$AP$21*IF(AND($I99=Overview!$D$14,'ECS Formula'!L$38&lt;&gt;""),'ECS Formula'!L$38,INDEX('FY 26'!$Y:$Y,MATCH('FY 26 - Changed'!$I99,'FY 26'!$I:$I,0),0)))+$AL99+$AO99</f>
        <v>2344340.9930479997</v>
      </c>
      <c r="BJ99" s="13">
        <f>($AI99*$AP$21*IF(AND($I99=Overview!$D$14,'ECS Formula'!M$38&lt;&gt;""),'ECS Formula'!M$38,INDEX('FY 26'!$Y:$Y,MATCH('FY 26 - Changed'!$I99,'FY 26'!$I:$I,0),0)))+$AL99+$AO99</f>
        <v>2344340.9930479997</v>
      </c>
      <c r="BO99" s="71">
        <f t="shared" si="129"/>
        <v>555175</v>
      </c>
      <c r="BP99" s="71">
        <f t="shared" si="97"/>
        <v>-555175.00695200032</v>
      </c>
      <c r="BQ99" s="71">
        <f t="shared" si="98"/>
        <v>-555175.00695200032</v>
      </c>
      <c r="BR99" s="71">
        <f t="shared" si="99"/>
        <v>-475840.49845855962</v>
      </c>
      <c r="BS99" s="71">
        <f t="shared" si="100"/>
        <v>-396517.88736551767</v>
      </c>
      <c r="BT99" s="71">
        <f t="shared" si="101"/>
        <v>-317214.30989241414</v>
      </c>
      <c r="BU99" s="71">
        <f t="shared" si="102"/>
        <v>-237910.7324193106</v>
      </c>
      <c r="BV99" s="71">
        <f t="shared" si="103"/>
        <v>-158615.08530395431</v>
      </c>
      <c r="BW99" s="71">
        <f t="shared" si="104"/>
        <v>-79307.542651976924</v>
      </c>
      <c r="BX99" s="71"/>
      <c r="BZ99" s="71">
        <f t="shared" si="130"/>
        <v>0</v>
      </c>
      <c r="CA99" s="71">
        <f t="shared" si="131"/>
        <v>0</v>
      </c>
      <c r="CB99" s="71">
        <f t="shared" si="105"/>
        <v>-79334.508493440851</v>
      </c>
      <c r="CC99" s="71">
        <f t="shared" si="106"/>
        <v>-79322.61109304188</v>
      </c>
      <c r="CD99" s="71">
        <f t="shared" si="107"/>
        <v>-79303.577473103534</v>
      </c>
      <c r="CE99" s="71">
        <f t="shared" si="108"/>
        <v>-79303.577473103534</v>
      </c>
      <c r="CF99" s="71">
        <f t="shared" si="109"/>
        <v>-79295.647115356216</v>
      </c>
      <c r="CG99" s="71">
        <f t="shared" si="110"/>
        <v>-79307.542651977157</v>
      </c>
      <c r="CH99" s="71">
        <f t="shared" si="111"/>
        <v>-79307.542651976924</v>
      </c>
      <c r="CJ99" s="71">
        <f t="shared" si="112"/>
        <v>2899516</v>
      </c>
      <c r="CK99" s="71">
        <f t="shared" si="132"/>
        <v>2899516</v>
      </c>
      <c r="CL99" s="71">
        <f t="shared" si="133"/>
        <v>2820181.4915065593</v>
      </c>
      <c r="CM99" s="71">
        <f t="shared" si="134"/>
        <v>2740858.8804135174</v>
      </c>
      <c r="CN99" s="71">
        <f t="shared" si="135"/>
        <v>2661555.3029404138</v>
      </c>
      <c r="CO99" s="71">
        <f t="shared" si="136"/>
        <v>2582251.7254673103</v>
      </c>
      <c r="CP99" s="71">
        <f t="shared" si="137"/>
        <v>2502956.078351954</v>
      </c>
      <c r="CQ99" s="71">
        <f t="shared" si="137"/>
        <v>2423648.5356999766</v>
      </c>
      <c r="CR99" s="71">
        <f t="shared" si="137"/>
        <v>2344340.9930479997</v>
      </c>
      <c r="CS99" s="71"/>
      <c r="CT99" s="71">
        <f t="shared" si="113"/>
        <v>2899516</v>
      </c>
      <c r="CU99" s="71">
        <f t="shared" si="138"/>
        <v>2899516</v>
      </c>
      <c r="CV99" s="71">
        <f t="shared" si="138"/>
        <v>2820181.4915065593</v>
      </c>
      <c r="CW99" s="71">
        <f t="shared" si="138"/>
        <v>2740858.8804135174</v>
      </c>
      <c r="CX99" s="71">
        <f t="shared" si="138"/>
        <v>2661555.3029404138</v>
      </c>
      <c r="CY99" s="71">
        <f t="shared" si="138"/>
        <v>2582251.7254673103</v>
      </c>
      <c r="CZ99" s="71">
        <f t="shared" si="138"/>
        <v>2502956.078351954</v>
      </c>
      <c r="DA99" s="71">
        <f t="shared" si="138"/>
        <v>2423648.5356999766</v>
      </c>
      <c r="DB99" s="71">
        <f t="shared" si="138"/>
        <v>2344340.9930479997</v>
      </c>
    </row>
    <row r="100" spans="1:106" x14ac:dyDescent="0.2">
      <c r="A100" s="6" t="s">
        <v>173</v>
      </c>
      <c r="B100" s="6"/>
      <c r="C100" s="37"/>
      <c r="D100" s="37"/>
      <c r="E100" s="37"/>
      <c r="F100" s="2">
        <v>4</v>
      </c>
      <c r="G100">
        <v>0</v>
      </c>
      <c r="H100" s="6">
        <v>74</v>
      </c>
      <c r="I100" s="2" t="s">
        <v>251</v>
      </c>
      <c r="J100" s="57"/>
      <c r="K100" s="79"/>
      <c r="L100" s="59"/>
      <c r="M100" s="79"/>
      <c r="N100" s="61">
        <f t="shared" si="114"/>
        <v>0</v>
      </c>
      <c r="O100" s="61">
        <f t="shared" si="115"/>
        <v>0</v>
      </c>
      <c r="P100" s="61">
        <f t="shared" si="116"/>
        <v>0</v>
      </c>
      <c r="Q100" s="61">
        <f t="shared" si="117"/>
        <v>0</v>
      </c>
      <c r="R100" s="62" t="e">
        <f t="shared" si="118"/>
        <v>#DIV/0!</v>
      </c>
      <c r="S100" s="62" t="e">
        <f t="shared" si="89"/>
        <v>#DIV/0!</v>
      </c>
      <c r="T100" s="61" t="e">
        <f t="shared" si="90"/>
        <v>#DIV/0!</v>
      </c>
      <c r="U100" s="61" t="e">
        <f t="shared" si="119"/>
        <v>#DIV/0!</v>
      </c>
      <c r="V100" s="79"/>
      <c r="W100" s="61">
        <f t="shared" si="120"/>
        <v>0</v>
      </c>
      <c r="X100" s="24">
        <f t="shared" si="121"/>
        <v>0</v>
      </c>
      <c r="Y100" s="80">
        <f>IF(AND(I100=Overview!$D$14,'ECS Formula'!$D$38&lt;&gt;""),'ECS Formula'!$D$38,INDEX('FY 26'!Y:Y,MATCH('FY 26 - Changed'!I100,'FY 26'!I:I,0),0))</f>
        <v>838.27</v>
      </c>
      <c r="Z100" s="58"/>
      <c r="AA100" s="60"/>
      <c r="AB100" s="81">
        <f>IF(AND('FY 26 - Changed'!I100=Overview!$D$14, 'ECS Formula'!$K$20&lt;&gt;""),'ECS Formula'!$K$20,INDEX('FY 26'!AB:AB,MATCH('FY 26 - Changed'!I100,'FY 26'!I:I,0),0))</f>
        <v>255458.04</v>
      </c>
      <c r="AC100" s="10">
        <f t="shared" si="91"/>
        <v>0.99589099999999997</v>
      </c>
      <c r="AD100" s="79">
        <f>IF(AND('FY 26 - Changed'!I100=Overview!$D$14, 'ECS Formula'!$K$21&lt;&gt;""),'ECS Formula'!$K$21,INDEX('FY 26'!AD:AD,MATCH('FY 26 - Changed'!I100,'FY 26'!I:I,0),0))</f>
        <v>112910</v>
      </c>
      <c r="AE100" s="10">
        <f t="shared" si="92"/>
        <v>0.81857500000000005</v>
      </c>
      <c r="AF100" s="10">
        <f t="shared" si="139"/>
        <v>5.7304000000000001E-2</v>
      </c>
      <c r="AG100" s="63">
        <f t="shared" si="93"/>
        <v>5.7304000000000001E-2</v>
      </c>
      <c r="AH100" s="64">
        <f t="shared" si="94"/>
        <v>0</v>
      </c>
      <c r="AI100" s="65">
        <f t="shared" si="122"/>
        <v>5.7304000000000001E-2</v>
      </c>
      <c r="AJ100" s="60">
        <v>772</v>
      </c>
      <c r="AK100">
        <v>13</v>
      </c>
      <c r="AL100" s="23">
        <f t="shared" si="123"/>
        <v>1003600</v>
      </c>
      <c r="AM100" s="60">
        <v>0</v>
      </c>
      <c r="AN100">
        <v>0</v>
      </c>
      <c r="AO100" s="23">
        <f t="shared" si="124"/>
        <v>0</v>
      </c>
      <c r="AP100" s="23">
        <f t="shared" si="95"/>
        <v>553617</v>
      </c>
      <c r="AQ100" s="23">
        <f t="shared" si="125"/>
        <v>1557217</v>
      </c>
      <c r="AR100" s="66">
        <v>1446598</v>
      </c>
      <c r="AS100" s="66">
        <f t="shared" si="140"/>
        <v>1557217</v>
      </c>
      <c r="AT100" s="60">
        <v>1309880</v>
      </c>
      <c r="AU100" s="23">
        <f t="shared" si="141"/>
        <v>247337</v>
      </c>
      <c r="AV100" s="67" t="str">
        <f t="shared" si="142"/>
        <v>Yes</v>
      </c>
      <c r="AW100" s="66">
        <f t="shared" si="126"/>
        <v>247337</v>
      </c>
      <c r="AX100" s="68">
        <f t="shared" si="127"/>
        <v>1557217</v>
      </c>
      <c r="AY100" s="69">
        <f t="shared" si="96"/>
        <v>1557217</v>
      </c>
      <c r="AZ100" s="70">
        <f t="shared" si="128"/>
        <v>247337</v>
      </c>
      <c r="BA100" s="23"/>
      <c r="BC100" s="13">
        <f>($AI100*$AP$21*IF(AND($I100=Overview!$D$14,'ECS Formula'!F$38&lt;&gt;""),'ECS Formula'!F$38,INDEX('FY 26'!$Y:$Y,MATCH('FY 26 - Changed'!$I100,'FY 26'!$I:$I,0),0)))+$AL100+$AO100</f>
        <v>1557217.4825220001</v>
      </c>
      <c r="BD100" s="13">
        <f>($AI100*$AP$21*IF(AND($I100=Overview!$D$14,'ECS Formula'!G$38&lt;&gt;""),'ECS Formula'!G$38,INDEX('FY 26'!$Y:$Y,MATCH('FY 26 - Changed'!$I100,'FY 26'!$I:$I,0),0)))+$AL100+$AO100</f>
        <v>1557217.4825220001</v>
      </c>
      <c r="BE100" s="13">
        <f>($AI100*$AP$21*IF(AND($I100=Overview!$D$14,'ECS Formula'!H$38&lt;&gt;""),'ECS Formula'!H$38,INDEX('FY 26'!$Y:$Y,MATCH('FY 26 - Changed'!$I100,'FY 26'!$I:$I,0),0)))+$AL100+$AO100</f>
        <v>1557217.4825220001</v>
      </c>
      <c r="BF100" s="13">
        <f>($AI100*$AP$21*IF(AND($I100=Overview!$D$14,'ECS Formula'!I$38&lt;&gt;""),'ECS Formula'!I$38,INDEX('FY 26'!$Y:$Y,MATCH('FY 26 - Changed'!$I100,'FY 26'!$I:$I,0),0)))+$AL100+$AO100</f>
        <v>1557217.4825220001</v>
      </c>
      <c r="BG100" s="13">
        <f>($AI100*$AP$21*IF(AND($I100=Overview!$D$14,'ECS Formula'!J$38&lt;&gt;""),'ECS Formula'!J$38,INDEX('FY 26'!$Y:$Y,MATCH('FY 26 - Changed'!$I100,'FY 26'!$I:$I,0),0)))+$AL100+$AO100</f>
        <v>1557217.4825220001</v>
      </c>
      <c r="BH100" s="13">
        <f>($AI100*$AP$21*IF(AND($I100=Overview!$D$14,'ECS Formula'!K$38&lt;&gt;""),'ECS Formula'!K$38,INDEX('FY 26'!$Y:$Y,MATCH('FY 26 - Changed'!$I100,'FY 26'!$I:$I,0),0)))+$AL100+$AO100</f>
        <v>1557217.4825220001</v>
      </c>
      <c r="BI100" s="13">
        <f>($AI100*$AP$21*IF(AND($I100=Overview!$D$14,'ECS Formula'!L$38&lt;&gt;""),'ECS Formula'!L$38,INDEX('FY 26'!$Y:$Y,MATCH('FY 26 - Changed'!$I100,'FY 26'!$I:$I,0),0)))+$AL100+$AO100</f>
        <v>1557217.4825220001</v>
      </c>
      <c r="BJ100" s="13">
        <f>($AI100*$AP$21*IF(AND($I100=Overview!$D$14,'ECS Formula'!M$38&lt;&gt;""),'ECS Formula'!M$38,INDEX('FY 26'!$Y:$Y,MATCH('FY 26 - Changed'!$I100,'FY 26'!$I:$I,0),0)))+$AL100+$AO100</f>
        <v>1557217.4825220001</v>
      </c>
      <c r="BO100" s="71">
        <f t="shared" si="129"/>
        <v>247337</v>
      </c>
      <c r="BP100" s="71">
        <f t="shared" si="97"/>
        <v>0.48252200009301305</v>
      </c>
      <c r="BQ100" s="71">
        <f t="shared" si="98"/>
        <v>0</v>
      </c>
      <c r="BR100" s="71">
        <f t="shared" si="99"/>
        <v>0</v>
      </c>
      <c r="BS100" s="71">
        <f t="shared" si="100"/>
        <v>0</v>
      </c>
      <c r="BT100" s="71">
        <f t="shared" si="101"/>
        <v>0</v>
      </c>
      <c r="BU100" s="71">
        <f t="shared" si="102"/>
        <v>0</v>
      </c>
      <c r="BV100" s="71">
        <f t="shared" si="103"/>
        <v>0</v>
      </c>
      <c r="BW100" s="71">
        <f t="shared" si="104"/>
        <v>0</v>
      </c>
      <c r="BX100" s="71"/>
      <c r="BZ100" s="71">
        <f t="shared" si="130"/>
        <v>247337</v>
      </c>
      <c r="CA100" s="71">
        <f t="shared" si="131"/>
        <v>0.48252200009301305</v>
      </c>
      <c r="CB100" s="71">
        <f t="shared" si="105"/>
        <v>0</v>
      </c>
      <c r="CC100" s="71">
        <f t="shared" si="106"/>
        <v>0</v>
      </c>
      <c r="CD100" s="71">
        <f t="shared" si="107"/>
        <v>0</v>
      </c>
      <c r="CE100" s="71">
        <f t="shared" si="108"/>
        <v>0</v>
      </c>
      <c r="CF100" s="71">
        <f t="shared" si="109"/>
        <v>0</v>
      </c>
      <c r="CG100" s="71">
        <f t="shared" si="110"/>
        <v>0</v>
      </c>
      <c r="CH100" s="71">
        <f t="shared" si="111"/>
        <v>0</v>
      </c>
      <c r="CJ100" s="71">
        <f t="shared" si="112"/>
        <v>1557217</v>
      </c>
      <c r="CK100" s="71">
        <f t="shared" si="132"/>
        <v>1557217.4825220001</v>
      </c>
      <c r="CL100" s="71">
        <f t="shared" si="133"/>
        <v>1557217.4825220001</v>
      </c>
      <c r="CM100" s="71">
        <f t="shared" si="134"/>
        <v>1557217.4825220001</v>
      </c>
      <c r="CN100" s="71">
        <f t="shared" si="135"/>
        <v>1557217.4825220001</v>
      </c>
      <c r="CO100" s="71">
        <f t="shared" si="136"/>
        <v>1557217.4825220001</v>
      </c>
      <c r="CP100" s="71">
        <f t="shared" si="137"/>
        <v>1557217.4825220001</v>
      </c>
      <c r="CQ100" s="71">
        <f t="shared" si="137"/>
        <v>1557217.4825220001</v>
      </c>
      <c r="CR100" s="71">
        <f t="shared" si="137"/>
        <v>1557217.4825220001</v>
      </c>
      <c r="CS100" s="71"/>
      <c r="CT100" s="71">
        <f t="shared" si="113"/>
        <v>1557217</v>
      </c>
      <c r="CU100" s="71">
        <f t="shared" si="138"/>
        <v>1557217.4825220001</v>
      </c>
      <c r="CV100" s="71">
        <f t="shared" si="138"/>
        <v>1557217.4825220001</v>
      </c>
      <c r="CW100" s="71">
        <f t="shared" si="138"/>
        <v>1557217.4825220001</v>
      </c>
      <c r="CX100" s="71">
        <f t="shared" si="138"/>
        <v>1557217.4825220001</v>
      </c>
      <c r="CY100" s="71">
        <f t="shared" si="138"/>
        <v>1557217.4825220001</v>
      </c>
      <c r="CZ100" s="71">
        <f t="shared" si="138"/>
        <v>1557217.4825220001</v>
      </c>
      <c r="DA100" s="71">
        <f t="shared" si="138"/>
        <v>1557217.4825220001</v>
      </c>
      <c r="DB100" s="71">
        <f t="shared" si="138"/>
        <v>1557217.4825220001</v>
      </c>
    </row>
    <row r="101" spans="1:106" x14ac:dyDescent="0.2">
      <c r="A101" s="6" t="s">
        <v>169</v>
      </c>
      <c r="B101" s="6"/>
      <c r="C101" s="37"/>
      <c r="D101" s="37"/>
      <c r="E101" s="37"/>
      <c r="F101" s="2">
        <v>1</v>
      </c>
      <c r="G101">
        <v>0</v>
      </c>
      <c r="H101" s="6">
        <v>75</v>
      </c>
      <c r="I101" s="2" t="s">
        <v>252</v>
      </c>
      <c r="J101" s="57"/>
      <c r="K101" s="79"/>
      <c r="L101" s="59"/>
      <c r="M101" s="79"/>
      <c r="N101" s="61">
        <f t="shared" si="114"/>
        <v>0</v>
      </c>
      <c r="O101" s="61">
        <f t="shared" si="115"/>
        <v>0</v>
      </c>
      <c r="P101" s="61">
        <f t="shared" si="116"/>
        <v>0</v>
      </c>
      <c r="Q101" s="61">
        <f t="shared" si="117"/>
        <v>0</v>
      </c>
      <c r="R101" s="62" t="e">
        <f t="shared" si="118"/>
        <v>#DIV/0!</v>
      </c>
      <c r="S101" s="62" t="e">
        <f t="shared" si="89"/>
        <v>#DIV/0!</v>
      </c>
      <c r="T101" s="61" t="e">
        <f t="shared" si="90"/>
        <v>#DIV/0!</v>
      </c>
      <c r="U101" s="61" t="e">
        <f t="shared" si="119"/>
        <v>#DIV/0!</v>
      </c>
      <c r="V101" s="79"/>
      <c r="W101" s="61">
        <f t="shared" si="120"/>
        <v>0</v>
      </c>
      <c r="X101" s="24">
        <f t="shared" si="121"/>
        <v>0</v>
      </c>
      <c r="Y101" s="80">
        <f>IF(AND(I101=Overview!$D$14,'ECS Formula'!$D$38&lt;&gt;""),'ECS Formula'!$D$38,INDEX('FY 26'!Y:Y,MATCH('FY 26 - Changed'!I101,'FY 26'!I:I,0),0))</f>
        <v>239.39999999999998</v>
      </c>
      <c r="Z101" s="58"/>
      <c r="AA101" s="60"/>
      <c r="AB101" s="81">
        <f>IF(AND('FY 26 - Changed'!I101=Overview!$D$14, 'ECS Formula'!$K$20&lt;&gt;""),'ECS Formula'!$K$20,INDEX('FY 26'!AB:AB,MATCH('FY 26 - Changed'!I101,'FY 26'!I:I,0),0))</f>
        <v>432150.87</v>
      </c>
      <c r="AC101" s="10">
        <f t="shared" si="91"/>
        <v>1.6847190000000001</v>
      </c>
      <c r="AD101" s="79">
        <f>IF(AND('FY 26 - Changed'!I101=Overview!$D$14, 'ECS Formula'!$K$21&lt;&gt;""),'ECS Formula'!$K$21,INDEX('FY 26'!AD:AD,MATCH('FY 26 - Changed'!I101,'FY 26'!I:I,0),0))</f>
        <v>119352</v>
      </c>
      <c r="AE101" s="10">
        <f t="shared" si="92"/>
        <v>0.86527799999999999</v>
      </c>
      <c r="AF101" s="10">
        <f t="shared" si="139"/>
        <v>-0.43888700000000003</v>
      </c>
      <c r="AG101" s="63">
        <f t="shared" si="93"/>
        <v>0.01</v>
      </c>
      <c r="AH101" s="64">
        <f t="shared" si="94"/>
        <v>0</v>
      </c>
      <c r="AI101" s="65">
        <f t="shared" si="122"/>
        <v>0.01</v>
      </c>
      <c r="AJ101" s="60">
        <v>226</v>
      </c>
      <c r="AK101">
        <v>13</v>
      </c>
      <c r="AL101" s="23">
        <f t="shared" si="123"/>
        <v>293800</v>
      </c>
      <c r="AM101" s="60">
        <v>0</v>
      </c>
      <c r="AN101">
        <v>0</v>
      </c>
      <c r="AO101" s="23">
        <f t="shared" si="124"/>
        <v>0</v>
      </c>
      <c r="AP101" s="23">
        <f t="shared" si="95"/>
        <v>27591</v>
      </c>
      <c r="AQ101" s="23">
        <f t="shared" si="125"/>
        <v>321391</v>
      </c>
      <c r="AR101" s="66">
        <v>63069</v>
      </c>
      <c r="AS101" s="66">
        <f t="shared" si="140"/>
        <v>321391</v>
      </c>
      <c r="AT101" s="60">
        <v>254340</v>
      </c>
      <c r="AU101" s="23">
        <f t="shared" si="141"/>
        <v>67051</v>
      </c>
      <c r="AV101" s="67" t="str">
        <f t="shared" si="142"/>
        <v>Yes</v>
      </c>
      <c r="AW101" s="66">
        <f t="shared" si="126"/>
        <v>67051</v>
      </c>
      <c r="AX101" s="68">
        <f t="shared" si="127"/>
        <v>321391</v>
      </c>
      <c r="AY101" s="69">
        <f t="shared" si="96"/>
        <v>321391</v>
      </c>
      <c r="AZ101" s="70">
        <f t="shared" si="128"/>
        <v>67051</v>
      </c>
      <c r="BA101" s="23"/>
      <c r="BC101" s="13">
        <f>($AI101*$AP$21*IF(AND($I101=Overview!$D$14,'ECS Formula'!F$38&lt;&gt;""),'ECS Formula'!F$38,INDEX('FY 26'!$Y:$Y,MATCH('FY 26 - Changed'!$I101,'FY 26'!$I:$I,0),0)))+$AL101+$AO101</f>
        <v>321390.84999999998</v>
      </c>
      <c r="BD101" s="13">
        <f>($AI101*$AP$21*IF(AND($I101=Overview!$D$14,'ECS Formula'!G$38&lt;&gt;""),'ECS Formula'!G$38,INDEX('FY 26'!$Y:$Y,MATCH('FY 26 - Changed'!$I101,'FY 26'!$I:$I,0),0)))+$AL101+$AO101</f>
        <v>321390.84999999998</v>
      </c>
      <c r="BE101" s="13">
        <f>($AI101*$AP$21*IF(AND($I101=Overview!$D$14,'ECS Formula'!H$38&lt;&gt;""),'ECS Formula'!H$38,INDEX('FY 26'!$Y:$Y,MATCH('FY 26 - Changed'!$I101,'FY 26'!$I:$I,0),0)))+$AL101+$AO101</f>
        <v>321390.84999999998</v>
      </c>
      <c r="BF101" s="13">
        <f>($AI101*$AP$21*IF(AND($I101=Overview!$D$14,'ECS Formula'!I$38&lt;&gt;""),'ECS Formula'!I$38,INDEX('FY 26'!$Y:$Y,MATCH('FY 26 - Changed'!$I101,'FY 26'!$I:$I,0),0)))+$AL101+$AO101</f>
        <v>321390.84999999998</v>
      </c>
      <c r="BG101" s="13">
        <f>($AI101*$AP$21*IF(AND($I101=Overview!$D$14,'ECS Formula'!J$38&lt;&gt;""),'ECS Formula'!J$38,INDEX('FY 26'!$Y:$Y,MATCH('FY 26 - Changed'!$I101,'FY 26'!$I:$I,0),0)))+$AL101+$AO101</f>
        <v>321390.84999999998</v>
      </c>
      <c r="BH101" s="13">
        <f>($AI101*$AP$21*IF(AND($I101=Overview!$D$14,'ECS Formula'!K$38&lt;&gt;""),'ECS Formula'!K$38,INDEX('FY 26'!$Y:$Y,MATCH('FY 26 - Changed'!$I101,'FY 26'!$I:$I,0),0)))+$AL101+$AO101</f>
        <v>321390.84999999998</v>
      </c>
      <c r="BI101" s="13">
        <f>($AI101*$AP$21*IF(AND($I101=Overview!$D$14,'ECS Formula'!L$38&lt;&gt;""),'ECS Formula'!L$38,INDEX('FY 26'!$Y:$Y,MATCH('FY 26 - Changed'!$I101,'FY 26'!$I:$I,0),0)))+$AL101+$AO101</f>
        <v>321390.84999999998</v>
      </c>
      <c r="BJ101" s="13">
        <f>($AI101*$AP$21*IF(AND($I101=Overview!$D$14,'ECS Formula'!M$38&lt;&gt;""),'ECS Formula'!M$38,INDEX('FY 26'!$Y:$Y,MATCH('FY 26 - Changed'!$I101,'FY 26'!$I:$I,0),0)))+$AL101+$AO101</f>
        <v>321390.84999999998</v>
      </c>
      <c r="BO101" s="71">
        <f t="shared" si="129"/>
        <v>67051</v>
      </c>
      <c r="BP101" s="71">
        <f t="shared" si="97"/>
        <v>-0.15000000002328306</v>
      </c>
      <c r="BQ101" s="71">
        <f t="shared" si="98"/>
        <v>-0.15000000002328306</v>
      </c>
      <c r="BR101" s="71">
        <f t="shared" si="99"/>
        <v>-0.12856500002089888</v>
      </c>
      <c r="BS101" s="71">
        <f t="shared" si="100"/>
        <v>-0.10713321453658864</v>
      </c>
      <c r="BT101" s="71">
        <f t="shared" si="101"/>
        <v>-8.5706571640912443E-2</v>
      </c>
      <c r="BU101" s="71">
        <f t="shared" si="102"/>
        <v>-6.4279928745236248E-2</v>
      </c>
      <c r="BV101" s="71">
        <f t="shared" si="103"/>
        <v>-4.2855428473558277E-2</v>
      </c>
      <c r="BW101" s="71">
        <f t="shared" si="104"/>
        <v>-2.1427714265882969E-2</v>
      </c>
      <c r="BX101" s="71"/>
      <c r="BZ101" s="71">
        <f t="shared" si="130"/>
        <v>67051</v>
      </c>
      <c r="CA101" s="71">
        <f t="shared" si="131"/>
        <v>0</v>
      </c>
      <c r="CB101" s="71">
        <f t="shared" si="105"/>
        <v>-2.143500000332715E-2</v>
      </c>
      <c r="CC101" s="71">
        <f t="shared" si="106"/>
        <v>-2.143178550348384E-2</v>
      </c>
      <c r="CD101" s="71">
        <f t="shared" si="107"/>
        <v>-2.1426642907317731E-2</v>
      </c>
      <c r="CE101" s="71">
        <f t="shared" si="108"/>
        <v>-2.1426642910228111E-2</v>
      </c>
      <c r="CF101" s="71">
        <f t="shared" si="109"/>
        <v>-2.1424500250787241E-2</v>
      </c>
      <c r="CG101" s="71">
        <f t="shared" si="110"/>
        <v>-2.1427714236779138E-2</v>
      </c>
      <c r="CH101" s="71">
        <f t="shared" si="111"/>
        <v>-2.1427714265882969E-2</v>
      </c>
      <c r="CJ101" s="71">
        <f t="shared" si="112"/>
        <v>321391</v>
      </c>
      <c r="CK101" s="71">
        <f t="shared" si="132"/>
        <v>321391</v>
      </c>
      <c r="CL101" s="71">
        <f t="shared" si="133"/>
        <v>321390.978565</v>
      </c>
      <c r="CM101" s="71">
        <f t="shared" si="134"/>
        <v>321390.95713321451</v>
      </c>
      <c r="CN101" s="71">
        <f t="shared" si="135"/>
        <v>321390.93570657162</v>
      </c>
      <c r="CO101" s="71">
        <f t="shared" si="136"/>
        <v>321390.91427992872</v>
      </c>
      <c r="CP101" s="71">
        <f t="shared" si="137"/>
        <v>321390.89285542845</v>
      </c>
      <c r="CQ101" s="71">
        <f t="shared" si="137"/>
        <v>321390.87142771424</v>
      </c>
      <c r="CR101" s="71">
        <f t="shared" si="137"/>
        <v>321390.84999999998</v>
      </c>
      <c r="CS101" s="71"/>
      <c r="CT101" s="71">
        <f t="shared" si="113"/>
        <v>321391</v>
      </c>
      <c r="CU101" s="71">
        <f t="shared" si="138"/>
        <v>321391</v>
      </c>
      <c r="CV101" s="71">
        <f t="shared" si="138"/>
        <v>321390.978565</v>
      </c>
      <c r="CW101" s="71">
        <f t="shared" si="138"/>
        <v>321390.95713321451</v>
      </c>
      <c r="CX101" s="71">
        <f t="shared" si="138"/>
        <v>321390.93570657162</v>
      </c>
      <c r="CY101" s="71">
        <f t="shared" si="138"/>
        <v>321390.91427992872</v>
      </c>
      <c r="CZ101" s="71">
        <f t="shared" si="138"/>
        <v>321390.89285542845</v>
      </c>
      <c r="DA101" s="71">
        <f t="shared" si="138"/>
        <v>321390.87142771424</v>
      </c>
      <c r="DB101" s="71">
        <f t="shared" si="138"/>
        <v>321390.84999999998</v>
      </c>
    </row>
    <row r="102" spans="1:106" x14ac:dyDescent="0.2">
      <c r="A102" s="6" t="s">
        <v>175</v>
      </c>
      <c r="B102" s="6"/>
      <c r="C102" s="37"/>
      <c r="D102" s="37"/>
      <c r="E102" s="37"/>
      <c r="F102" s="2">
        <v>2</v>
      </c>
      <c r="G102">
        <v>0</v>
      </c>
      <c r="H102" s="6">
        <v>76</v>
      </c>
      <c r="I102" s="2" t="s">
        <v>253</v>
      </c>
      <c r="J102" s="57"/>
      <c r="K102" s="79"/>
      <c r="L102" s="59"/>
      <c r="M102" s="79"/>
      <c r="N102" s="61">
        <f t="shared" si="114"/>
        <v>0</v>
      </c>
      <c r="O102" s="61">
        <f t="shared" si="115"/>
        <v>0</v>
      </c>
      <c r="P102" s="61">
        <f t="shared" si="116"/>
        <v>0</v>
      </c>
      <c r="Q102" s="61">
        <f t="shared" si="117"/>
        <v>0</v>
      </c>
      <c r="R102" s="62" t="e">
        <f t="shared" si="118"/>
        <v>#DIV/0!</v>
      </c>
      <c r="S102" s="62" t="e">
        <f t="shared" si="89"/>
        <v>#DIV/0!</v>
      </c>
      <c r="T102" s="61" t="e">
        <f t="shared" si="90"/>
        <v>#DIV/0!</v>
      </c>
      <c r="U102" s="61" t="e">
        <f t="shared" si="119"/>
        <v>#DIV/0!</v>
      </c>
      <c r="V102" s="79"/>
      <c r="W102" s="61">
        <f t="shared" si="120"/>
        <v>0</v>
      </c>
      <c r="X102" s="24">
        <f t="shared" si="121"/>
        <v>0</v>
      </c>
      <c r="Y102" s="80">
        <f>IF(AND(I102=Overview!$D$14,'ECS Formula'!$D$38&lt;&gt;""),'ECS Formula'!$D$38,INDEX('FY 26'!Y:Y,MATCH('FY 26 - Changed'!I102,'FY 26'!I:I,0),0))</f>
        <v>2506.9500000000003</v>
      </c>
      <c r="Z102" s="58"/>
      <c r="AA102" s="60"/>
      <c r="AB102" s="81">
        <f>IF(AND('FY 26 - Changed'!I102=Overview!$D$14, 'ECS Formula'!$K$20&lt;&gt;""),'ECS Formula'!$K$20,INDEX('FY 26'!AB:AB,MATCH('FY 26 - Changed'!I102,'FY 26'!I:I,0),0))</f>
        <v>328923.39</v>
      </c>
      <c r="AC102" s="10">
        <f t="shared" si="91"/>
        <v>1.282292</v>
      </c>
      <c r="AD102" s="79">
        <f>IF(AND('FY 26 - Changed'!I102=Overview!$D$14, 'ECS Formula'!$K$21&lt;&gt;""),'ECS Formula'!$K$21,INDEX('FY 26'!AD:AD,MATCH('FY 26 - Changed'!I102,'FY 26'!I:I,0),0))</f>
        <v>156171</v>
      </c>
      <c r="AE102" s="10">
        <f t="shared" si="92"/>
        <v>1.1322080000000001</v>
      </c>
      <c r="AF102" s="10">
        <f t="shared" si="139"/>
        <v>-0.23726700000000001</v>
      </c>
      <c r="AG102" s="63">
        <f t="shared" si="93"/>
        <v>0.01</v>
      </c>
      <c r="AH102" s="64">
        <f t="shared" si="94"/>
        <v>0</v>
      </c>
      <c r="AI102" s="65">
        <f t="shared" si="122"/>
        <v>0.01</v>
      </c>
      <c r="AJ102" s="60">
        <v>0</v>
      </c>
      <c r="AK102">
        <v>0</v>
      </c>
      <c r="AL102" s="23">
        <f t="shared" si="123"/>
        <v>0</v>
      </c>
      <c r="AM102" s="60">
        <v>0</v>
      </c>
      <c r="AN102">
        <v>0</v>
      </c>
      <c r="AO102" s="23">
        <f t="shared" si="124"/>
        <v>0</v>
      </c>
      <c r="AP102" s="23">
        <f t="shared" si="95"/>
        <v>288926</v>
      </c>
      <c r="AQ102" s="23">
        <f t="shared" si="125"/>
        <v>288926</v>
      </c>
      <c r="AR102" s="66">
        <v>446496</v>
      </c>
      <c r="AS102" s="66">
        <f t="shared" si="140"/>
        <v>288926</v>
      </c>
      <c r="AT102" s="60">
        <v>395466</v>
      </c>
      <c r="AU102" s="23">
        <f t="shared" si="141"/>
        <v>106540</v>
      </c>
      <c r="AV102" s="67" t="str">
        <f t="shared" si="142"/>
        <v>No</v>
      </c>
      <c r="AW102" s="66">
        <f t="shared" si="126"/>
        <v>0</v>
      </c>
      <c r="AX102" s="68">
        <f t="shared" si="127"/>
        <v>395466</v>
      </c>
      <c r="AY102" s="69">
        <f t="shared" si="96"/>
        <v>395466</v>
      </c>
      <c r="AZ102" s="70">
        <f t="shared" si="128"/>
        <v>0</v>
      </c>
      <c r="BA102" s="23"/>
      <c r="BC102" s="13">
        <f>($AI102*$AP$21*IF(AND($I102=Overview!$D$14,'ECS Formula'!F$38&lt;&gt;""),'ECS Formula'!F$38,INDEX('FY 26'!$Y:$Y,MATCH('FY 26 - Changed'!$I102,'FY 26'!$I:$I,0),0)))+$AL102+$AO102</f>
        <v>288925.98750000005</v>
      </c>
      <c r="BD102" s="13">
        <f>($AI102*$AP$21*IF(AND($I102=Overview!$D$14,'ECS Formula'!G$38&lt;&gt;""),'ECS Formula'!G$38,INDEX('FY 26'!$Y:$Y,MATCH('FY 26 - Changed'!$I102,'FY 26'!$I:$I,0),0)))+$AL102+$AO102</f>
        <v>288925.98750000005</v>
      </c>
      <c r="BE102" s="13">
        <f>($AI102*$AP$21*IF(AND($I102=Overview!$D$14,'ECS Formula'!H$38&lt;&gt;""),'ECS Formula'!H$38,INDEX('FY 26'!$Y:$Y,MATCH('FY 26 - Changed'!$I102,'FY 26'!$I:$I,0),0)))+$AL102+$AO102</f>
        <v>288925.98750000005</v>
      </c>
      <c r="BF102" s="13">
        <f>($AI102*$AP$21*IF(AND($I102=Overview!$D$14,'ECS Formula'!I$38&lt;&gt;""),'ECS Formula'!I$38,INDEX('FY 26'!$Y:$Y,MATCH('FY 26 - Changed'!$I102,'FY 26'!$I:$I,0),0)))+$AL102+$AO102</f>
        <v>288925.98750000005</v>
      </c>
      <c r="BG102" s="13">
        <f>($AI102*$AP$21*IF(AND($I102=Overview!$D$14,'ECS Formula'!J$38&lt;&gt;""),'ECS Formula'!J$38,INDEX('FY 26'!$Y:$Y,MATCH('FY 26 - Changed'!$I102,'FY 26'!$I:$I,0),0)))+$AL102+$AO102</f>
        <v>288925.98750000005</v>
      </c>
      <c r="BH102" s="13">
        <f>($AI102*$AP$21*IF(AND($I102=Overview!$D$14,'ECS Formula'!K$38&lt;&gt;""),'ECS Formula'!K$38,INDEX('FY 26'!$Y:$Y,MATCH('FY 26 - Changed'!$I102,'FY 26'!$I:$I,0),0)))+$AL102+$AO102</f>
        <v>288925.98750000005</v>
      </c>
      <c r="BI102" s="13">
        <f>($AI102*$AP$21*IF(AND($I102=Overview!$D$14,'ECS Formula'!L$38&lt;&gt;""),'ECS Formula'!L$38,INDEX('FY 26'!$Y:$Y,MATCH('FY 26 - Changed'!$I102,'FY 26'!$I:$I,0),0)))+$AL102+$AO102</f>
        <v>288925.98750000005</v>
      </c>
      <c r="BJ102" s="13">
        <f>($AI102*$AP$21*IF(AND($I102=Overview!$D$14,'ECS Formula'!M$38&lt;&gt;""),'ECS Formula'!M$38,INDEX('FY 26'!$Y:$Y,MATCH('FY 26 - Changed'!$I102,'FY 26'!$I:$I,0),0)))+$AL102+$AO102</f>
        <v>288925.98750000005</v>
      </c>
      <c r="BO102" s="71">
        <f t="shared" si="129"/>
        <v>106540</v>
      </c>
      <c r="BP102" s="71">
        <f t="shared" si="97"/>
        <v>-106540.01249999995</v>
      </c>
      <c r="BQ102" s="71">
        <f t="shared" si="98"/>
        <v>-106540.01249999995</v>
      </c>
      <c r="BR102" s="71">
        <f t="shared" si="99"/>
        <v>-91315.444713749981</v>
      </c>
      <c r="BS102" s="71">
        <f t="shared" si="100"/>
        <v>-76093.160079967871</v>
      </c>
      <c r="BT102" s="71">
        <f t="shared" si="101"/>
        <v>-60874.528063974285</v>
      </c>
      <c r="BU102" s="71">
        <f t="shared" si="102"/>
        <v>-45655.896047980699</v>
      </c>
      <c r="BV102" s="71">
        <f t="shared" si="103"/>
        <v>-30438.785895188747</v>
      </c>
      <c r="BW102" s="71">
        <f t="shared" si="104"/>
        <v>-15219.392947594402</v>
      </c>
      <c r="BX102" s="71"/>
      <c r="BZ102" s="71">
        <f t="shared" si="130"/>
        <v>0</v>
      </c>
      <c r="CA102" s="71">
        <f t="shared" si="131"/>
        <v>0</v>
      </c>
      <c r="CB102" s="71">
        <f t="shared" si="105"/>
        <v>-15224.567786249992</v>
      </c>
      <c r="CC102" s="71">
        <f t="shared" si="106"/>
        <v>-15222.284633782121</v>
      </c>
      <c r="CD102" s="71">
        <f t="shared" si="107"/>
        <v>-15218.632015993575</v>
      </c>
      <c r="CE102" s="71">
        <f t="shared" si="108"/>
        <v>-15218.632015993571</v>
      </c>
      <c r="CF102" s="71">
        <f t="shared" si="109"/>
        <v>-15217.110152791967</v>
      </c>
      <c r="CG102" s="71">
        <f t="shared" si="110"/>
        <v>-15219.392947594373</v>
      </c>
      <c r="CH102" s="71">
        <f t="shared" si="111"/>
        <v>-15219.392947594402</v>
      </c>
      <c r="CJ102" s="71">
        <f t="shared" si="112"/>
        <v>395466</v>
      </c>
      <c r="CK102" s="71">
        <f t="shared" si="132"/>
        <v>395466</v>
      </c>
      <c r="CL102" s="71">
        <f t="shared" si="133"/>
        <v>380241.43221375003</v>
      </c>
      <c r="CM102" s="71">
        <f t="shared" si="134"/>
        <v>365019.14757996792</v>
      </c>
      <c r="CN102" s="71">
        <f t="shared" si="135"/>
        <v>349800.51556397433</v>
      </c>
      <c r="CO102" s="71">
        <f t="shared" si="136"/>
        <v>334581.88354798075</v>
      </c>
      <c r="CP102" s="71">
        <f t="shared" si="137"/>
        <v>319364.77339518879</v>
      </c>
      <c r="CQ102" s="71">
        <f t="shared" si="137"/>
        <v>304145.38044759445</v>
      </c>
      <c r="CR102" s="71">
        <f t="shared" si="137"/>
        <v>288925.98750000005</v>
      </c>
      <c r="CS102" s="71"/>
      <c r="CT102" s="71">
        <f t="shared" si="113"/>
        <v>395466</v>
      </c>
      <c r="CU102" s="71">
        <f t="shared" si="138"/>
        <v>395466</v>
      </c>
      <c r="CV102" s="71">
        <f t="shared" si="138"/>
        <v>380241.43221375003</v>
      </c>
      <c r="CW102" s="71">
        <f t="shared" si="138"/>
        <v>365019.14757996792</v>
      </c>
      <c r="CX102" s="71">
        <f t="shared" si="138"/>
        <v>349800.51556397433</v>
      </c>
      <c r="CY102" s="71">
        <f t="shared" si="138"/>
        <v>334581.88354798075</v>
      </c>
      <c r="CZ102" s="71">
        <f t="shared" si="138"/>
        <v>319364.77339518879</v>
      </c>
      <c r="DA102" s="71">
        <f t="shared" si="138"/>
        <v>304145.38044759445</v>
      </c>
      <c r="DB102" s="71">
        <f t="shared" si="138"/>
        <v>288925.98750000005</v>
      </c>
    </row>
    <row r="103" spans="1:106" x14ac:dyDescent="0.2">
      <c r="A103" s="6" t="s">
        <v>184</v>
      </c>
      <c r="B103" s="76">
        <v>1</v>
      </c>
      <c r="C103" s="37">
        <v>1</v>
      </c>
      <c r="D103" s="37">
        <v>0</v>
      </c>
      <c r="E103" s="37">
        <v>1</v>
      </c>
      <c r="F103" s="2">
        <v>9</v>
      </c>
      <c r="G103">
        <v>19</v>
      </c>
      <c r="H103" s="6">
        <v>77</v>
      </c>
      <c r="I103" s="2" t="s">
        <v>254</v>
      </c>
      <c r="J103" s="57"/>
      <c r="K103" s="79"/>
      <c r="L103" s="73"/>
      <c r="M103" s="79"/>
      <c r="N103" s="61">
        <f t="shared" si="114"/>
        <v>0</v>
      </c>
      <c r="O103" s="61">
        <f t="shared" si="115"/>
        <v>0</v>
      </c>
      <c r="P103" s="61">
        <f t="shared" si="116"/>
        <v>0</v>
      </c>
      <c r="Q103" s="61">
        <f t="shared" si="117"/>
        <v>0</v>
      </c>
      <c r="R103" s="62" t="e">
        <f t="shared" si="118"/>
        <v>#DIV/0!</v>
      </c>
      <c r="S103" s="62" t="e">
        <f t="shared" si="89"/>
        <v>#DIV/0!</v>
      </c>
      <c r="T103" s="61" t="e">
        <f t="shared" si="90"/>
        <v>#DIV/0!</v>
      </c>
      <c r="U103" s="61" t="e">
        <f t="shared" si="119"/>
        <v>#DIV/0!</v>
      </c>
      <c r="V103" s="79"/>
      <c r="W103" s="61">
        <f t="shared" si="120"/>
        <v>0</v>
      </c>
      <c r="X103" s="24">
        <f t="shared" si="121"/>
        <v>0</v>
      </c>
      <c r="Y103" s="80">
        <f>IF(AND(I103=Overview!$D$14,'ECS Formula'!$D$38&lt;&gt;""),'ECS Formula'!$D$38,INDEX('FY 26'!Y:Y,MATCH('FY 26 - Changed'!I103,'FY 26'!I:I,0),0))</f>
        <v>8971.07</v>
      </c>
      <c r="Z103" s="58"/>
      <c r="AA103" s="60"/>
      <c r="AB103" s="81">
        <f>IF(AND('FY 26 - Changed'!I103=Overview!$D$14, 'ECS Formula'!$K$20&lt;&gt;""),'ECS Formula'!$K$20,INDEX('FY 26'!AB:AB,MATCH('FY 26 - Changed'!I103,'FY 26'!I:I,0),0))</f>
        <v>126413.1</v>
      </c>
      <c r="AC103" s="10">
        <f t="shared" si="91"/>
        <v>0.492815</v>
      </c>
      <c r="AD103" s="79">
        <f>IF(AND('FY 26 - Changed'!I103=Overview!$D$14, 'ECS Formula'!$K$21&lt;&gt;""),'ECS Formula'!$K$21,INDEX('FY 26'!AD:AD,MATCH('FY 26 - Changed'!I103,'FY 26'!I:I,0),0))</f>
        <v>85048</v>
      </c>
      <c r="AE103" s="10">
        <f t="shared" si="92"/>
        <v>0.61658100000000005</v>
      </c>
      <c r="AF103" s="10">
        <f t="shared" si="139"/>
        <v>0.470055</v>
      </c>
      <c r="AG103" s="63">
        <f t="shared" si="93"/>
        <v>0.470055</v>
      </c>
      <c r="AH103" s="64">
        <f t="shared" si="94"/>
        <v>0.03</v>
      </c>
      <c r="AI103" s="65">
        <f t="shared" si="122"/>
        <v>0.50005500000000003</v>
      </c>
      <c r="AJ103" s="60">
        <v>0</v>
      </c>
      <c r="AK103">
        <v>0</v>
      </c>
      <c r="AL103" s="23">
        <f t="shared" si="123"/>
        <v>0</v>
      </c>
      <c r="AM103" s="60">
        <v>0</v>
      </c>
      <c r="AN103">
        <v>0</v>
      </c>
      <c r="AO103" s="23">
        <f t="shared" si="124"/>
        <v>0</v>
      </c>
      <c r="AP103" s="23">
        <f t="shared" si="95"/>
        <v>51701477</v>
      </c>
      <c r="AQ103" s="23">
        <f t="shared" si="125"/>
        <v>51701477</v>
      </c>
      <c r="AR103" s="66">
        <v>34440424</v>
      </c>
      <c r="AS103" s="66">
        <f t="shared" si="140"/>
        <v>51701477</v>
      </c>
      <c r="AT103" s="60">
        <v>46222158</v>
      </c>
      <c r="AU103" s="23">
        <f t="shared" si="141"/>
        <v>5479319</v>
      </c>
      <c r="AV103" s="67" t="str">
        <f t="shared" si="142"/>
        <v>Yes</v>
      </c>
      <c r="AW103" s="66">
        <f t="shared" si="126"/>
        <v>5479319</v>
      </c>
      <c r="AX103" s="68">
        <f t="shared" si="127"/>
        <v>51701477</v>
      </c>
      <c r="AY103" s="69">
        <f t="shared" si="96"/>
        <v>51701477</v>
      </c>
      <c r="AZ103" s="70">
        <f t="shared" si="128"/>
        <v>5479319</v>
      </c>
      <c r="BA103" s="23"/>
      <c r="BC103" s="13">
        <f>($AI103*$AP$21*IF(AND($I103=Overview!$D$14,'ECS Formula'!F$38&lt;&gt;""),'ECS Formula'!F$38,INDEX('FY 26'!$Y:$Y,MATCH('FY 26 - Changed'!$I103,'FY 26'!$I:$I,0),0)))+$AL103+$AO103</f>
        <v>51701477.411996253</v>
      </c>
      <c r="BD103" s="13">
        <f>($AI103*$AP$21*IF(AND($I103=Overview!$D$14,'ECS Formula'!G$38&lt;&gt;""),'ECS Formula'!G$38,INDEX('FY 26'!$Y:$Y,MATCH('FY 26 - Changed'!$I103,'FY 26'!$I:$I,0),0)))+$AL103+$AO103</f>
        <v>51701477.411996253</v>
      </c>
      <c r="BE103" s="13">
        <f>($AI103*$AP$21*IF(AND($I103=Overview!$D$14,'ECS Formula'!H$38&lt;&gt;""),'ECS Formula'!H$38,INDEX('FY 26'!$Y:$Y,MATCH('FY 26 - Changed'!$I103,'FY 26'!$I:$I,0),0)))+$AL103+$AO103</f>
        <v>51701477.411996253</v>
      </c>
      <c r="BF103" s="13">
        <f>($AI103*$AP$21*IF(AND($I103=Overview!$D$14,'ECS Formula'!I$38&lt;&gt;""),'ECS Formula'!I$38,INDEX('FY 26'!$Y:$Y,MATCH('FY 26 - Changed'!$I103,'FY 26'!$I:$I,0),0)))+$AL103+$AO103</f>
        <v>51701477.411996253</v>
      </c>
      <c r="BG103" s="13">
        <f>($AI103*$AP$21*IF(AND($I103=Overview!$D$14,'ECS Formula'!J$38&lt;&gt;""),'ECS Formula'!J$38,INDEX('FY 26'!$Y:$Y,MATCH('FY 26 - Changed'!$I103,'FY 26'!$I:$I,0),0)))+$AL103+$AO103</f>
        <v>51701477.411996253</v>
      </c>
      <c r="BH103" s="13">
        <f>($AI103*$AP$21*IF(AND($I103=Overview!$D$14,'ECS Formula'!K$38&lt;&gt;""),'ECS Formula'!K$38,INDEX('FY 26'!$Y:$Y,MATCH('FY 26 - Changed'!$I103,'FY 26'!$I:$I,0),0)))+$AL103+$AO103</f>
        <v>51701477.411996253</v>
      </c>
      <c r="BI103" s="13">
        <f>($AI103*$AP$21*IF(AND($I103=Overview!$D$14,'ECS Formula'!L$38&lt;&gt;""),'ECS Formula'!L$38,INDEX('FY 26'!$Y:$Y,MATCH('FY 26 - Changed'!$I103,'FY 26'!$I:$I,0),0)))+$AL103+$AO103</f>
        <v>51701477.411996253</v>
      </c>
      <c r="BJ103" s="13">
        <f>($AI103*$AP$21*IF(AND($I103=Overview!$D$14,'ECS Formula'!M$38&lt;&gt;""),'ECS Formula'!M$38,INDEX('FY 26'!$Y:$Y,MATCH('FY 26 - Changed'!$I103,'FY 26'!$I:$I,0),0)))+$AL103+$AO103</f>
        <v>51701477.411996253</v>
      </c>
      <c r="BO103" s="71">
        <f t="shared" si="129"/>
        <v>5479319</v>
      </c>
      <c r="BP103" s="71">
        <f t="shared" si="97"/>
        <v>0.41199625283479691</v>
      </c>
      <c r="BQ103" s="71">
        <f t="shared" si="98"/>
        <v>0</v>
      </c>
      <c r="BR103" s="71">
        <f t="shared" si="99"/>
        <v>0</v>
      </c>
      <c r="BS103" s="71">
        <f t="shared" si="100"/>
        <v>0</v>
      </c>
      <c r="BT103" s="71">
        <f t="shared" si="101"/>
        <v>0</v>
      </c>
      <c r="BU103" s="71">
        <f t="shared" si="102"/>
        <v>0</v>
      </c>
      <c r="BV103" s="71">
        <f t="shared" si="103"/>
        <v>0</v>
      </c>
      <c r="BW103" s="71">
        <f t="shared" si="104"/>
        <v>0</v>
      </c>
      <c r="BX103" s="71"/>
      <c r="BZ103" s="71">
        <f t="shared" si="130"/>
        <v>5479319</v>
      </c>
      <c r="CA103" s="71">
        <f t="shared" si="131"/>
        <v>0.41199625283479691</v>
      </c>
      <c r="CB103" s="71">
        <f t="shared" si="105"/>
        <v>0</v>
      </c>
      <c r="CC103" s="71">
        <f t="shared" si="106"/>
        <v>0</v>
      </c>
      <c r="CD103" s="71">
        <f t="shared" si="107"/>
        <v>0</v>
      </c>
      <c r="CE103" s="71">
        <f t="shared" si="108"/>
        <v>0</v>
      </c>
      <c r="CF103" s="71">
        <f t="shared" si="109"/>
        <v>0</v>
      </c>
      <c r="CG103" s="71">
        <f t="shared" si="110"/>
        <v>0</v>
      </c>
      <c r="CH103" s="71">
        <f t="shared" si="111"/>
        <v>0</v>
      </c>
      <c r="CJ103" s="71">
        <f t="shared" si="112"/>
        <v>51701477</v>
      </c>
      <c r="CK103" s="71">
        <f t="shared" si="132"/>
        <v>51701477.411996253</v>
      </c>
      <c r="CL103" s="71">
        <f t="shared" si="133"/>
        <v>51701477.411996253</v>
      </c>
      <c r="CM103" s="71">
        <f t="shared" si="134"/>
        <v>51701477.411996253</v>
      </c>
      <c r="CN103" s="71">
        <f t="shared" si="135"/>
        <v>51701477.411996253</v>
      </c>
      <c r="CO103" s="71">
        <f t="shared" si="136"/>
        <v>51701477.411996253</v>
      </c>
      <c r="CP103" s="71">
        <f t="shared" si="137"/>
        <v>51701477.411996253</v>
      </c>
      <c r="CQ103" s="71">
        <f t="shared" si="137"/>
        <v>51701477.411996253</v>
      </c>
      <c r="CR103" s="71">
        <f t="shared" si="137"/>
        <v>51701477.411996253</v>
      </c>
      <c r="CS103" s="71"/>
      <c r="CT103" s="71">
        <f t="shared" si="113"/>
        <v>51701477</v>
      </c>
      <c r="CU103" s="71">
        <f t="shared" si="138"/>
        <v>51701477.411996253</v>
      </c>
      <c r="CV103" s="71">
        <f t="shared" si="138"/>
        <v>51701477.411996253</v>
      </c>
      <c r="CW103" s="71">
        <f t="shared" si="138"/>
        <v>51701477.411996253</v>
      </c>
      <c r="CX103" s="71">
        <f t="shared" si="138"/>
        <v>51701477.411996253</v>
      </c>
      <c r="CY103" s="71">
        <f t="shared" si="138"/>
        <v>51701477.411996253</v>
      </c>
      <c r="CZ103" s="71">
        <f t="shared" si="138"/>
        <v>51701477.411996253</v>
      </c>
      <c r="DA103" s="71">
        <f t="shared" si="138"/>
        <v>51701477.411996253</v>
      </c>
      <c r="DB103" s="71">
        <f t="shared" si="138"/>
        <v>51701477.411996253</v>
      </c>
    </row>
    <row r="104" spans="1:106" x14ac:dyDescent="0.2">
      <c r="A104" s="6" t="s">
        <v>169</v>
      </c>
      <c r="B104" s="6"/>
      <c r="C104" s="37"/>
      <c r="D104" s="37"/>
      <c r="E104" s="37"/>
      <c r="F104" s="2">
        <v>8</v>
      </c>
      <c r="G104">
        <v>28</v>
      </c>
      <c r="H104" s="6">
        <v>78</v>
      </c>
      <c r="I104" s="2" t="s">
        <v>255</v>
      </c>
      <c r="J104" s="57"/>
      <c r="K104" s="79"/>
      <c r="L104" s="74"/>
      <c r="M104" s="79"/>
      <c r="N104" s="61">
        <f t="shared" si="114"/>
        <v>0</v>
      </c>
      <c r="O104" s="61">
        <f t="shared" si="115"/>
        <v>0</v>
      </c>
      <c r="P104" s="61">
        <f t="shared" si="116"/>
        <v>0</v>
      </c>
      <c r="Q104" s="61">
        <f t="shared" si="117"/>
        <v>0</v>
      </c>
      <c r="R104" s="62" t="e">
        <f t="shared" si="118"/>
        <v>#DIV/0!</v>
      </c>
      <c r="S104" s="62" t="e">
        <f t="shared" si="89"/>
        <v>#DIV/0!</v>
      </c>
      <c r="T104" s="61" t="e">
        <f t="shared" si="90"/>
        <v>#DIV/0!</v>
      </c>
      <c r="U104" s="61" t="e">
        <f t="shared" si="119"/>
        <v>#DIV/0!</v>
      </c>
      <c r="V104" s="79"/>
      <c r="W104" s="61">
        <f t="shared" si="120"/>
        <v>0</v>
      </c>
      <c r="X104" s="24">
        <f t="shared" si="121"/>
        <v>0</v>
      </c>
      <c r="Y104" s="80">
        <f>IF(AND(I104=Overview!$D$14,'ECS Formula'!$D$38&lt;&gt;""),'ECS Formula'!$D$38,INDEX('FY 26'!Y:Y,MATCH('FY 26 - Changed'!I104,'FY 26'!I:I,0),0))</f>
        <v>1667.88</v>
      </c>
      <c r="Z104" s="58"/>
      <c r="AA104" s="60"/>
      <c r="AB104" s="81">
        <f>IF(AND('FY 26 - Changed'!I104=Overview!$D$14, 'ECS Formula'!$K$20&lt;&gt;""),'ECS Formula'!$K$20,INDEX('FY 26'!AB:AB,MATCH('FY 26 - Changed'!I104,'FY 26'!I:I,0),0))</f>
        <v>69207.41</v>
      </c>
      <c r="AC104" s="10">
        <f t="shared" si="91"/>
        <v>0.26980199999999999</v>
      </c>
      <c r="AD104" s="79">
        <f>IF(AND('FY 26 - Changed'!I104=Overview!$D$14, 'ECS Formula'!$K$21&lt;&gt;""),'ECS Formula'!$K$21,INDEX('FY 26'!AD:AD,MATCH('FY 26 - Changed'!I104,'FY 26'!I:I,0),0))</f>
        <v>64194</v>
      </c>
      <c r="AE104" s="10">
        <f t="shared" si="92"/>
        <v>0.465393</v>
      </c>
      <c r="AF104" s="10">
        <f t="shared" si="139"/>
        <v>0.67152100000000003</v>
      </c>
      <c r="AG104" s="63">
        <f t="shared" si="93"/>
        <v>0.67152100000000003</v>
      </c>
      <c r="AH104" s="64">
        <f t="shared" si="94"/>
        <v>0</v>
      </c>
      <c r="AI104" s="65">
        <f t="shared" si="122"/>
        <v>0.67152100000000003</v>
      </c>
      <c r="AJ104" s="60">
        <v>510</v>
      </c>
      <c r="AK104">
        <v>4</v>
      </c>
      <c r="AL104" s="23">
        <f t="shared" si="123"/>
        <v>204000</v>
      </c>
      <c r="AM104" s="60">
        <v>0</v>
      </c>
      <c r="AN104">
        <v>0</v>
      </c>
      <c r="AO104" s="23">
        <f t="shared" si="124"/>
        <v>0</v>
      </c>
      <c r="AP104" s="23">
        <f t="shared" si="95"/>
        <v>12908190</v>
      </c>
      <c r="AQ104" s="23">
        <f t="shared" si="125"/>
        <v>13112190</v>
      </c>
      <c r="AR104" s="66">
        <v>9947410</v>
      </c>
      <c r="AS104" s="66">
        <f t="shared" si="140"/>
        <v>13112190</v>
      </c>
      <c r="AT104" s="60">
        <v>11860593</v>
      </c>
      <c r="AU104" s="23">
        <f t="shared" si="141"/>
        <v>1251597</v>
      </c>
      <c r="AV104" s="67" t="str">
        <f t="shared" si="142"/>
        <v>Yes</v>
      </c>
      <c r="AW104" s="66">
        <f t="shared" si="126"/>
        <v>1251597</v>
      </c>
      <c r="AX104" s="68">
        <f t="shared" si="127"/>
        <v>13112190</v>
      </c>
      <c r="AY104" s="69">
        <f t="shared" si="96"/>
        <v>13112190</v>
      </c>
      <c r="AZ104" s="70">
        <f t="shared" si="128"/>
        <v>1251597</v>
      </c>
      <c r="BA104" s="23"/>
      <c r="BC104" s="13">
        <f>($AI104*$AP$21*IF(AND($I104=Overview!$D$14,'ECS Formula'!F$38&lt;&gt;""),'ECS Formula'!F$38,INDEX('FY 26'!$Y:$Y,MATCH('FY 26 - Changed'!$I104,'FY 26'!$I:$I,0),0)))+$AL104+$AO104</f>
        <v>13112189.534157002</v>
      </c>
      <c r="BD104" s="13">
        <f>($AI104*$AP$21*IF(AND($I104=Overview!$D$14,'ECS Formula'!G$38&lt;&gt;""),'ECS Formula'!G$38,INDEX('FY 26'!$Y:$Y,MATCH('FY 26 - Changed'!$I104,'FY 26'!$I:$I,0),0)))+$AL104+$AO104</f>
        <v>13112189.534157002</v>
      </c>
      <c r="BE104" s="13">
        <f>($AI104*$AP$21*IF(AND($I104=Overview!$D$14,'ECS Formula'!H$38&lt;&gt;""),'ECS Formula'!H$38,INDEX('FY 26'!$Y:$Y,MATCH('FY 26 - Changed'!$I104,'FY 26'!$I:$I,0),0)))+$AL104+$AO104</f>
        <v>13112189.534157002</v>
      </c>
      <c r="BF104" s="13">
        <f>($AI104*$AP$21*IF(AND($I104=Overview!$D$14,'ECS Formula'!I$38&lt;&gt;""),'ECS Formula'!I$38,INDEX('FY 26'!$Y:$Y,MATCH('FY 26 - Changed'!$I104,'FY 26'!$I:$I,0),0)))+$AL104+$AO104</f>
        <v>13112189.534157002</v>
      </c>
      <c r="BG104" s="13">
        <f>($AI104*$AP$21*IF(AND($I104=Overview!$D$14,'ECS Formula'!J$38&lt;&gt;""),'ECS Formula'!J$38,INDEX('FY 26'!$Y:$Y,MATCH('FY 26 - Changed'!$I104,'FY 26'!$I:$I,0),0)))+$AL104+$AO104</f>
        <v>13112189.534157002</v>
      </c>
      <c r="BH104" s="13">
        <f>($AI104*$AP$21*IF(AND($I104=Overview!$D$14,'ECS Formula'!K$38&lt;&gt;""),'ECS Formula'!K$38,INDEX('FY 26'!$Y:$Y,MATCH('FY 26 - Changed'!$I104,'FY 26'!$I:$I,0),0)))+$AL104+$AO104</f>
        <v>13112189.534157002</v>
      </c>
      <c r="BI104" s="13">
        <f>($AI104*$AP$21*IF(AND($I104=Overview!$D$14,'ECS Formula'!L$38&lt;&gt;""),'ECS Formula'!L$38,INDEX('FY 26'!$Y:$Y,MATCH('FY 26 - Changed'!$I104,'FY 26'!$I:$I,0),0)))+$AL104+$AO104</f>
        <v>13112189.534157002</v>
      </c>
      <c r="BJ104" s="13">
        <f>($AI104*$AP$21*IF(AND($I104=Overview!$D$14,'ECS Formula'!M$38&lt;&gt;""),'ECS Formula'!M$38,INDEX('FY 26'!$Y:$Y,MATCH('FY 26 - Changed'!$I104,'FY 26'!$I:$I,0),0)))+$AL104+$AO104</f>
        <v>13112189.534157002</v>
      </c>
      <c r="BO104" s="71">
        <f t="shared" si="129"/>
        <v>1251597</v>
      </c>
      <c r="BP104" s="71">
        <f t="shared" si="97"/>
        <v>-0.46584299765527248</v>
      </c>
      <c r="BQ104" s="71">
        <f t="shared" si="98"/>
        <v>-0.46584299765527248</v>
      </c>
      <c r="BR104" s="71">
        <f t="shared" si="99"/>
        <v>-0.39927403256297112</v>
      </c>
      <c r="BS104" s="71">
        <f t="shared" si="100"/>
        <v>-0.33271505124866962</v>
      </c>
      <c r="BT104" s="71">
        <f t="shared" si="101"/>
        <v>-0.26617204025387764</v>
      </c>
      <c r="BU104" s="71">
        <f t="shared" si="102"/>
        <v>-0.19962902925908566</v>
      </c>
      <c r="BV104" s="71">
        <f t="shared" si="103"/>
        <v>-0.13309267349541187</v>
      </c>
      <c r="BW104" s="71">
        <f t="shared" si="104"/>
        <v>-6.6546337679028511E-2</v>
      </c>
      <c r="BX104" s="71"/>
      <c r="BZ104" s="71">
        <f t="shared" si="130"/>
        <v>1251597</v>
      </c>
      <c r="CA104" s="71">
        <f t="shared" si="131"/>
        <v>0</v>
      </c>
      <c r="CB104" s="71">
        <f t="shared" si="105"/>
        <v>-6.6568964364938435E-2</v>
      </c>
      <c r="CC104" s="71">
        <f t="shared" si="106"/>
        <v>-6.6558981228247285E-2</v>
      </c>
      <c r="CD104" s="71">
        <f t="shared" si="107"/>
        <v>-6.6543010249733928E-2</v>
      </c>
      <c r="CE104" s="71">
        <f t="shared" si="108"/>
        <v>-6.654301006346941E-2</v>
      </c>
      <c r="CF104" s="71">
        <f t="shared" si="109"/>
        <v>-6.6536355452053247E-2</v>
      </c>
      <c r="CG104" s="71">
        <f t="shared" si="110"/>
        <v>-6.6546336747705936E-2</v>
      </c>
      <c r="CH104" s="71">
        <f t="shared" si="111"/>
        <v>-6.6546337679028511E-2</v>
      </c>
      <c r="CJ104" s="71">
        <f t="shared" si="112"/>
        <v>13112190</v>
      </c>
      <c r="CK104" s="71">
        <f t="shared" si="132"/>
        <v>13112190</v>
      </c>
      <c r="CL104" s="71">
        <f t="shared" si="133"/>
        <v>13112189.933431035</v>
      </c>
      <c r="CM104" s="71">
        <f t="shared" si="134"/>
        <v>13112189.866872054</v>
      </c>
      <c r="CN104" s="71">
        <f t="shared" si="135"/>
        <v>13112189.800329043</v>
      </c>
      <c r="CO104" s="71">
        <f t="shared" si="136"/>
        <v>13112189.733786032</v>
      </c>
      <c r="CP104" s="71">
        <f t="shared" si="137"/>
        <v>13112189.667249676</v>
      </c>
      <c r="CQ104" s="71">
        <f t="shared" si="137"/>
        <v>13112189.60070334</v>
      </c>
      <c r="CR104" s="71">
        <f t="shared" si="137"/>
        <v>13112189.534157002</v>
      </c>
      <c r="CS104" s="71"/>
      <c r="CT104" s="71">
        <f t="shared" si="113"/>
        <v>13112190</v>
      </c>
      <c r="CU104" s="71">
        <f t="shared" si="138"/>
        <v>13112190</v>
      </c>
      <c r="CV104" s="71">
        <f t="shared" si="138"/>
        <v>13112189.933431035</v>
      </c>
      <c r="CW104" s="71">
        <f t="shared" si="138"/>
        <v>13112189.866872054</v>
      </c>
      <c r="CX104" s="71">
        <f t="shared" si="138"/>
        <v>13112189.800329043</v>
      </c>
      <c r="CY104" s="71">
        <f t="shared" si="138"/>
        <v>13112189.733786032</v>
      </c>
      <c r="CZ104" s="71">
        <f t="shared" si="138"/>
        <v>13112189.667249676</v>
      </c>
      <c r="DA104" s="71">
        <f t="shared" si="138"/>
        <v>13112189.60070334</v>
      </c>
      <c r="DB104" s="71">
        <f t="shared" si="138"/>
        <v>13112189.534157002</v>
      </c>
    </row>
    <row r="105" spans="1:106" x14ac:dyDescent="0.2">
      <c r="A105" s="6" t="s">
        <v>169</v>
      </c>
      <c r="B105" s="6"/>
      <c r="C105" s="37"/>
      <c r="D105" s="37"/>
      <c r="E105" s="37"/>
      <c r="F105" s="2">
        <v>4</v>
      </c>
      <c r="G105">
        <v>0</v>
      </c>
      <c r="H105" s="6">
        <v>79</v>
      </c>
      <c r="I105" s="2" t="s">
        <v>256</v>
      </c>
      <c r="J105" s="57"/>
      <c r="K105" s="79"/>
      <c r="L105" s="59"/>
      <c r="M105" s="79"/>
      <c r="N105" s="61">
        <f t="shared" si="114"/>
        <v>0</v>
      </c>
      <c r="O105" s="61">
        <f t="shared" si="115"/>
        <v>0</v>
      </c>
      <c r="P105" s="61">
        <f t="shared" si="116"/>
        <v>0</v>
      </c>
      <c r="Q105" s="61">
        <f t="shared" si="117"/>
        <v>0</v>
      </c>
      <c r="R105" s="62" t="e">
        <f t="shared" si="118"/>
        <v>#DIV/0!</v>
      </c>
      <c r="S105" s="62" t="e">
        <f t="shared" si="89"/>
        <v>#DIV/0!</v>
      </c>
      <c r="T105" s="61" t="e">
        <f t="shared" si="90"/>
        <v>#DIV/0!</v>
      </c>
      <c r="U105" s="61" t="e">
        <f t="shared" si="119"/>
        <v>#DIV/0!</v>
      </c>
      <c r="V105" s="79"/>
      <c r="W105" s="61">
        <f t="shared" si="120"/>
        <v>0</v>
      </c>
      <c r="X105" s="24">
        <f t="shared" si="121"/>
        <v>0</v>
      </c>
      <c r="Y105" s="80">
        <f>IF(AND(I105=Overview!$D$14,'ECS Formula'!$D$38&lt;&gt;""),'ECS Formula'!$D$38,INDEX('FY 26'!Y:Y,MATCH('FY 26 - Changed'!I105,'FY 26'!I:I,0),0))</f>
        <v>897.26</v>
      </c>
      <c r="Z105" s="58"/>
      <c r="AA105" s="60"/>
      <c r="AB105" s="81">
        <f>IF(AND('FY 26 - Changed'!I105=Overview!$D$14, 'ECS Formula'!$K$20&lt;&gt;""),'ECS Formula'!$K$20,INDEX('FY 26'!AB:AB,MATCH('FY 26 - Changed'!I105,'FY 26'!I:I,0),0))</f>
        <v>174083.9</v>
      </c>
      <c r="AC105" s="10">
        <f t="shared" si="91"/>
        <v>0.67865699999999995</v>
      </c>
      <c r="AD105" s="79">
        <f>IF(AND('FY 26 - Changed'!I105=Overview!$D$14, 'ECS Formula'!$K$21&lt;&gt;""),'ECS Formula'!$K$21,INDEX('FY 26'!AD:AD,MATCH('FY 26 - Changed'!I105,'FY 26'!I:I,0),0))</f>
        <v>134643</v>
      </c>
      <c r="AE105" s="10">
        <f t="shared" si="92"/>
        <v>0.97613399999999995</v>
      </c>
      <c r="AF105" s="10">
        <f t="shared" si="139"/>
        <v>0.2321</v>
      </c>
      <c r="AG105" s="63">
        <f t="shared" si="93"/>
        <v>0.2321</v>
      </c>
      <c r="AH105" s="64">
        <f t="shared" si="94"/>
        <v>0</v>
      </c>
      <c r="AI105" s="65">
        <f t="shared" si="122"/>
        <v>0.2321</v>
      </c>
      <c r="AJ105" s="60">
        <v>388</v>
      </c>
      <c r="AK105">
        <v>6</v>
      </c>
      <c r="AL105" s="23">
        <f t="shared" si="123"/>
        <v>232800</v>
      </c>
      <c r="AM105" s="60">
        <v>0</v>
      </c>
      <c r="AN105">
        <v>0</v>
      </c>
      <c r="AO105" s="23">
        <f t="shared" si="124"/>
        <v>0</v>
      </c>
      <c r="AP105" s="23">
        <f t="shared" si="95"/>
        <v>2400128</v>
      </c>
      <c r="AQ105" s="23">
        <f t="shared" si="125"/>
        <v>2632928</v>
      </c>
      <c r="AR105" s="66">
        <v>3154015</v>
      </c>
      <c r="AS105" s="66">
        <f t="shared" si="140"/>
        <v>2632928</v>
      </c>
      <c r="AT105" s="60">
        <v>2952086</v>
      </c>
      <c r="AU105" s="23">
        <f t="shared" si="141"/>
        <v>319158</v>
      </c>
      <c r="AV105" s="67" t="str">
        <f t="shared" si="142"/>
        <v>No</v>
      </c>
      <c r="AW105" s="66">
        <f t="shared" si="126"/>
        <v>0</v>
      </c>
      <c r="AX105" s="68">
        <f t="shared" si="127"/>
        <v>2952086</v>
      </c>
      <c r="AY105" s="69">
        <f t="shared" si="96"/>
        <v>2952086</v>
      </c>
      <c r="AZ105" s="70">
        <f t="shared" si="128"/>
        <v>0</v>
      </c>
      <c r="BA105" s="23"/>
      <c r="BC105" s="13">
        <f>($AI105*$AP$21*IF(AND($I105=Overview!$D$14,'ECS Formula'!F$38&lt;&gt;""),'ECS Formula'!F$38,INDEX('FY 26'!$Y:$Y,MATCH('FY 26 - Changed'!$I105,'FY 26'!$I:$I,0),0)))+$AL105+$AO105</f>
        <v>2632927.8801499996</v>
      </c>
      <c r="BD105" s="13">
        <f>($AI105*$AP$21*IF(AND($I105=Overview!$D$14,'ECS Formula'!G$38&lt;&gt;""),'ECS Formula'!G$38,INDEX('FY 26'!$Y:$Y,MATCH('FY 26 - Changed'!$I105,'FY 26'!$I:$I,0),0)))+$AL105+$AO105</f>
        <v>2632927.8801499996</v>
      </c>
      <c r="BE105" s="13">
        <f>($AI105*$AP$21*IF(AND($I105=Overview!$D$14,'ECS Formula'!H$38&lt;&gt;""),'ECS Formula'!H$38,INDEX('FY 26'!$Y:$Y,MATCH('FY 26 - Changed'!$I105,'FY 26'!$I:$I,0),0)))+$AL105+$AO105</f>
        <v>2632927.8801499996</v>
      </c>
      <c r="BF105" s="13">
        <f>($AI105*$AP$21*IF(AND($I105=Overview!$D$14,'ECS Formula'!I$38&lt;&gt;""),'ECS Formula'!I$38,INDEX('FY 26'!$Y:$Y,MATCH('FY 26 - Changed'!$I105,'FY 26'!$I:$I,0),0)))+$AL105+$AO105</f>
        <v>2632927.8801499996</v>
      </c>
      <c r="BG105" s="13">
        <f>($AI105*$AP$21*IF(AND($I105=Overview!$D$14,'ECS Formula'!J$38&lt;&gt;""),'ECS Formula'!J$38,INDEX('FY 26'!$Y:$Y,MATCH('FY 26 - Changed'!$I105,'FY 26'!$I:$I,0),0)))+$AL105+$AO105</f>
        <v>2632927.8801499996</v>
      </c>
      <c r="BH105" s="13">
        <f>($AI105*$AP$21*IF(AND($I105=Overview!$D$14,'ECS Formula'!K$38&lt;&gt;""),'ECS Formula'!K$38,INDEX('FY 26'!$Y:$Y,MATCH('FY 26 - Changed'!$I105,'FY 26'!$I:$I,0),0)))+$AL105+$AO105</f>
        <v>2632927.8801499996</v>
      </c>
      <c r="BI105" s="13">
        <f>($AI105*$AP$21*IF(AND($I105=Overview!$D$14,'ECS Formula'!L$38&lt;&gt;""),'ECS Formula'!L$38,INDEX('FY 26'!$Y:$Y,MATCH('FY 26 - Changed'!$I105,'FY 26'!$I:$I,0),0)))+$AL105+$AO105</f>
        <v>2632927.8801499996</v>
      </c>
      <c r="BJ105" s="13">
        <f>($AI105*$AP$21*IF(AND($I105=Overview!$D$14,'ECS Formula'!M$38&lt;&gt;""),'ECS Formula'!M$38,INDEX('FY 26'!$Y:$Y,MATCH('FY 26 - Changed'!$I105,'FY 26'!$I:$I,0),0)))+$AL105+$AO105</f>
        <v>2632927.8801499996</v>
      </c>
      <c r="BO105" s="71">
        <f t="shared" si="129"/>
        <v>319158</v>
      </c>
      <c r="BP105" s="71">
        <f t="shared" si="97"/>
        <v>-319158.11985000037</v>
      </c>
      <c r="BQ105" s="71">
        <f t="shared" si="98"/>
        <v>-319158.11985000037</v>
      </c>
      <c r="BR105" s="71">
        <f t="shared" si="99"/>
        <v>-273550.42452343553</v>
      </c>
      <c r="BS105" s="71">
        <f t="shared" si="100"/>
        <v>-227949.56875537895</v>
      </c>
      <c r="BT105" s="71">
        <f t="shared" si="101"/>
        <v>-182359.65500430297</v>
      </c>
      <c r="BU105" s="71">
        <f t="shared" si="102"/>
        <v>-136769.741253227</v>
      </c>
      <c r="BV105" s="71">
        <f t="shared" si="103"/>
        <v>-91184.386493526399</v>
      </c>
      <c r="BW105" s="71">
        <f t="shared" si="104"/>
        <v>-45592.1932467632</v>
      </c>
      <c r="BX105" s="71"/>
      <c r="BZ105" s="71">
        <f t="shared" si="130"/>
        <v>0</v>
      </c>
      <c r="CA105" s="71">
        <f t="shared" si="131"/>
        <v>0</v>
      </c>
      <c r="CB105" s="71">
        <f t="shared" si="105"/>
        <v>-45607.695326565052</v>
      </c>
      <c r="CC105" s="71">
        <f t="shared" si="106"/>
        <v>-45600.855768056703</v>
      </c>
      <c r="CD105" s="71">
        <f t="shared" si="107"/>
        <v>-45589.913751075794</v>
      </c>
      <c r="CE105" s="71">
        <f t="shared" si="108"/>
        <v>-45589.913751075743</v>
      </c>
      <c r="CF105" s="71">
        <f t="shared" si="109"/>
        <v>-45585.354759700553</v>
      </c>
      <c r="CG105" s="71">
        <f t="shared" si="110"/>
        <v>-45592.1932467632</v>
      </c>
      <c r="CH105" s="71">
        <f t="shared" si="111"/>
        <v>-45592.1932467632</v>
      </c>
      <c r="CJ105" s="71">
        <f t="shared" si="112"/>
        <v>2952086</v>
      </c>
      <c r="CK105" s="71">
        <f t="shared" si="132"/>
        <v>2952086</v>
      </c>
      <c r="CL105" s="71">
        <f t="shared" si="133"/>
        <v>2906478.3046734352</v>
      </c>
      <c r="CM105" s="71">
        <f t="shared" si="134"/>
        <v>2860877.4489053786</v>
      </c>
      <c r="CN105" s="71">
        <f t="shared" si="135"/>
        <v>2815287.5351543026</v>
      </c>
      <c r="CO105" s="71">
        <f t="shared" si="136"/>
        <v>2769697.6214032266</v>
      </c>
      <c r="CP105" s="71">
        <f t="shared" si="137"/>
        <v>2724112.266643526</v>
      </c>
      <c r="CQ105" s="71">
        <f t="shared" si="137"/>
        <v>2678520.0733967628</v>
      </c>
      <c r="CR105" s="71">
        <f t="shared" si="137"/>
        <v>2632927.8801499996</v>
      </c>
      <c r="CS105" s="71"/>
      <c r="CT105" s="71">
        <f t="shared" si="113"/>
        <v>2952086</v>
      </c>
      <c r="CU105" s="71">
        <f t="shared" si="138"/>
        <v>2952086</v>
      </c>
      <c r="CV105" s="71">
        <f t="shared" si="138"/>
        <v>2906478.3046734352</v>
      </c>
      <c r="CW105" s="71">
        <f t="shared" si="138"/>
        <v>2860877.4489053786</v>
      </c>
      <c r="CX105" s="71">
        <f t="shared" si="138"/>
        <v>2815287.5351543026</v>
      </c>
      <c r="CY105" s="71">
        <f t="shared" si="138"/>
        <v>2769697.6214032266</v>
      </c>
      <c r="CZ105" s="71">
        <f t="shared" si="138"/>
        <v>2724112.266643526</v>
      </c>
      <c r="DA105" s="71">
        <f t="shared" si="138"/>
        <v>2678520.0733967628</v>
      </c>
      <c r="DB105" s="71">
        <f t="shared" si="138"/>
        <v>2632927.8801499996</v>
      </c>
    </row>
    <row r="106" spans="1:106" x14ac:dyDescent="0.2">
      <c r="A106" s="6" t="s">
        <v>171</v>
      </c>
      <c r="B106" s="6">
        <v>1</v>
      </c>
      <c r="C106" s="37">
        <v>1</v>
      </c>
      <c r="D106" s="37">
        <v>1</v>
      </c>
      <c r="E106" s="37">
        <v>0</v>
      </c>
      <c r="F106" s="2">
        <v>10</v>
      </c>
      <c r="G106">
        <v>11</v>
      </c>
      <c r="H106" s="6">
        <v>80</v>
      </c>
      <c r="I106" s="2" t="s">
        <v>257</v>
      </c>
      <c r="J106" s="57"/>
      <c r="K106" s="79"/>
      <c r="L106" s="73"/>
      <c r="M106" s="79"/>
      <c r="N106" s="61">
        <f t="shared" si="114"/>
        <v>0</v>
      </c>
      <c r="O106" s="61">
        <f t="shared" si="115"/>
        <v>0</v>
      </c>
      <c r="P106" s="61">
        <f t="shared" si="116"/>
        <v>0</v>
      </c>
      <c r="Q106" s="61">
        <f t="shared" si="117"/>
        <v>0</v>
      </c>
      <c r="R106" s="62" t="e">
        <f t="shared" si="118"/>
        <v>#DIV/0!</v>
      </c>
      <c r="S106" s="62" t="e">
        <f t="shared" si="89"/>
        <v>#DIV/0!</v>
      </c>
      <c r="T106" s="61" t="e">
        <f t="shared" si="90"/>
        <v>#DIV/0!</v>
      </c>
      <c r="U106" s="61" t="e">
        <f t="shared" si="119"/>
        <v>#DIV/0!</v>
      </c>
      <c r="V106" s="79"/>
      <c r="W106" s="61">
        <f t="shared" si="120"/>
        <v>0</v>
      </c>
      <c r="X106" s="24">
        <f t="shared" si="121"/>
        <v>0</v>
      </c>
      <c r="Y106" s="80">
        <f>IF(AND(I106=Overview!$D$14,'ECS Formula'!$D$38&lt;&gt;""),'ECS Formula'!$D$38,INDEX('FY 26'!Y:Y,MATCH('FY 26 - Changed'!I106,'FY 26'!I:I,0),0))</f>
        <v>11668.07</v>
      </c>
      <c r="Z106" s="58"/>
      <c r="AA106" s="60"/>
      <c r="AB106" s="81">
        <f>IF(AND('FY 26 - Changed'!I106=Overview!$D$14, 'ECS Formula'!$K$20&lt;&gt;""),'ECS Formula'!$K$20,INDEX('FY 26'!AB:AB,MATCH('FY 26 - Changed'!I106,'FY 26'!I:I,0),0))</f>
        <v>102255.67999999999</v>
      </c>
      <c r="AC106" s="10">
        <f t="shared" si="91"/>
        <v>0.39863900000000002</v>
      </c>
      <c r="AD106" s="79">
        <f>IF(AND('FY 26 - Changed'!I106=Overview!$D$14, 'ECS Formula'!$K$21&lt;&gt;""),'ECS Formula'!$K$21,INDEX('FY 26'!AD:AD,MATCH('FY 26 - Changed'!I106,'FY 26'!I:I,0),0))</f>
        <v>63671</v>
      </c>
      <c r="AE106" s="10">
        <f t="shared" si="92"/>
        <v>0.46160200000000001</v>
      </c>
      <c r="AF106" s="10">
        <f t="shared" si="139"/>
        <v>0.58247199999999999</v>
      </c>
      <c r="AG106" s="63">
        <f t="shared" si="93"/>
        <v>0.58247199999999999</v>
      </c>
      <c r="AH106" s="64">
        <f t="shared" si="94"/>
        <v>0.04</v>
      </c>
      <c r="AI106" s="65">
        <f t="shared" si="122"/>
        <v>0.62247200000000003</v>
      </c>
      <c r="AJ106" s="60">
        <v>0</v>
      </c>
      <c r="AK106">
        <v>0</v>
      </c>
      <c r="AL106" s="23">
        <f t="shared" si="123"/>
        <v>0</v>
      </c>
      <c r="AM106" s="60">
        <v>0</v>
      </c>
      <c r="AN106">
        <v>0</v>
      </c>
      <c r="AO106" s="23">
        <f t="shared" si="124"/>
        <v>0</v>
      </c>
      <c r="AP106" s="23">
        <f t="shared" si="95"/>
        <v>83706615</v>
      </c>
      <c r="AQ106" s="23">
        <f t="shared" si="125"/>
        <v>83706615</v>
      </c>
      <c r="AR106" s="66">
        <v>60258395</v>
      </c>
      <c r="AS106" s="66">
        <f t="shared" si="140"/>
        <v>83706615</v>
      </c>
      <c r="AT106" s="60">
        <v>79454514</v>
      </c>
      <c r="AU106" s="23">
        <f t="shared" si="141"/>
        <v>4252101</v>
      </c>
      <c r="AV106" s="67" t="str">
        <f t="shared" si="142"/>
        <v>Yes</v>
      </c>
      <c r="AW106" s="66">
        <f t="shared" si="126"/>
        <v>4252101</v>
      </c>
      <c r="AX106" s="68">
        <f t="shared" si="127"/>
        <v>83706615</v>
      </c>
      <c r="AY106" s="69">
        <f t="shared" si="96"/>
        <v>83706615</v>
      </c>
      <c r="AZ106" s="70">
        <f t="shared" si="128"/>
        <v>4252101</v>
      </c>
      <c r="BA106" s="23"/>
      <c r="BC106" s="13">
        <f>($AI106*$AP$21*IF(AND($I106=Overview!$D$14,'ECS Formula'!F$38&lt;&gt;""),'ECS Formula'!F$38,INDEX('FY 26'!$Y:$Y,MATCH('FY 26 - Changed'!$I106,'FY 26'!$I:$I,0),0)))+$AL106+$AO106</f>
        <v>83706615.165685996</v>
      </c>
      <c r="BD106" s="13">
        <f>($AI106*$AP$21*IF(AND($I106=Overview!$D$14,'ECS Formula'!G$38&lt;&gt;""),'ECS Formula'!G$38,INDEX('FY 26'!$Y:$Y,MATCH('FY 26 - Changed'!$I106,'FY 26'!$I:$I,0),0)))+$AL106+$AO106</f>
        <v>83706615.165685996</v>
      </c>
      <c r="BE106" s="13">
        <f>($AI106*$AP$21*IF(AND($I106=Overview!$D$14,'ECS Formula'!H$38&lt;&gt;""),'ECS Formula'!H$38,INDEX('FY 26'!$Y:$Y,MATCH('FY 26 - Changed'!$I106,'FY 26'!$I:$I,0),0)))+$AL106+$AO106</f>
        <v>83706615.165685996</v>
      </c>
      <c r="BF106" s="13">
        <f>($AI106*$AP$21*IF(AND($I106=Overview!$D$14,'ECS Formula'!I$38&lt;&gt;""),'ECS Formula'!I$38,INDEX('FY 26'!$Y:$Y,MATCH('FY 26 - Changed'!$I106,'FY 26'!$I:$I,0),0)))+$AL106+$AO106</f>
        <v>83706615.165685996</v>
      </c>
      <c r="BG106" s="13">
        <f>($AI106*$AP$21*IF(AND($I106=Overview!$D$14,'ECS Formula'!J$38&lt;&gt;""),'ECS Formula'!J$38,INDEX('FY 26'!$Y:$Y,MATCH('FY 26 - Changed'!$I106,'FY 26'!$I:$I,0),0)))+$AL106+$AO106</f>
        <v>83706615.165685996</v>
      </c>
      <c r="BH106" s="13">
        <f>($AI106*$AP$21*IF(AND($I106=Overview!$D$14,'ECS Formula'!K$38&lt;&gt;""),'ECS Formula'!K$38,INDEX('FY 26'!$Y:$Y,MATCH('FY 26 - Changed'!$I106,'FY 26'!$I:$I,0),0)))+$AL106+$AO106</f>
        <v>83706615.165685996</v>
      </c>
      <c r="BI106" s="13">
        <f>($AI106*$AP$21*IF(AND($I106=Overview!$D$14,'ECS Formula'!L$38&lt;&gt;""),'ECS Formula'!L$38,INDEX('FY 26'!$Y:$Y,MATCH('FY 26 - Changed'!$I106,'FY 26'!$I:$I,0),0)))+$AL106+$AO106</f>
        <v>83706615.165685996</v>
      </c>
      <c r="BJ106" s="13">
        <f>($AI106*$AP$21*IF(AND($I106=Overview!$D$14,'ECS Formula'!M$38&lt;&gt;""),'ECS Formula'!M$38,INDEX('FY 26'!$Y:$Y,MATCH('FY 26 - Changed'!$I106,'FY 26'!$I:$I,0),0)))+$AL106+$AO106</f>
        <v>83706615.165685996</v>
      </c>
      <c r="BO106" s="71">
        <f t="shared" si="129"/>
        <v>4252101</v>
      </c>
      <c r="BP106" s="71">
        <f t="shared" si="97"/>
        <v>0.1656859964132309</v>
      </c>
      <c r="BQ106" s="71">
        <f t="shared" si="98"/>
        <v>0</v>
      </c>
      <c r="BR106" s="71">
        <f t="shared" si="99"/>
        <v>0</v>
      </c>
      <c r="BS106" s="71">
        <f t="shared" si="100"/>
        <v>0</v>
      </c>
      <c r="BT106" s="71">
        <f t="shared" si="101"/>
        <v>0</v>
      </c>
      <c r="BU106" s="71">
        <f t="shared" si="102"/>
        <v>0</v>
      </c>
      <c r="BV106" s="71">
        <f t="shared" si="103"/>
        <v>0</v>
      </c>
      <c r="BW106" s="71">
        <f t="shared" si="104"/>
        <v>0</v>
      </c>
      <c r="BX106" s="71"/>
      <c r="BZ106" s="71">
        <f t="shared" si="130"/>
        <v>4252101</v>
      </c>
      <c r="CA106" s="71">
        <f t="shared" si="131"/>
        <v>0.1656859964132309</v>
      </c>
      <c r="CB106" s="71">
        <f t="shared" si="105"/>
        <v>0</v>
      </c>
      <c r="CC106" s="71">
        <f t="shared" si="106"/>
        <v>0</v>
      </c>
      <c r="CD106" s="71">
        <f t="shared" si="107"/>
        <v>0</v>
      </c>
      <c r="CE106" s="71">
        <f t="shared" si="108"/>
        <v>0</v>
      </c>
      <c r="CF106" s="71">
        <f t="shared" si="109"/>
        <v>0</v>
      </c>
      <c r="CG106" s="71">
        <f t="shared" si="110"/>
        <v>0</v>
      </c>
      <c r="CH106" s="71">
        <f t="shared" si="111"/>
        <v>0</v>
      </c>
      <c r="CJ106" s="71">
        <f t="shared" si="112"/>
        <v>83706615</v>
      </c>
      <c r="CK106" s="71">
        <f t="shared" si="132"/>
        <v>83706615.165685996</v>
      </c>
      <c r="CL106" s="71">
        <f t="shared" si="133"/>
        <v>83706615.165685996</v>
      </c>
      <c r="CM106" s="71">
        <f t="shared" si="134"/>
        <v>83706615.165685996</v>
      </c>
      <c r="CN106" s="71">
        <f t="shared" si="135"/>
        <v>83706615.165685996</v>
      </c>
      <c r="CO106" s="71">
        <f t="shared" si="136"/>
        <v>83706615.165685996</v>
      </c>
      <c r="CP106" s="71">
        <f t="shared" si="137"/>
        <v>83706615.165685996</v>
      </c>
      <c r="CQ106" s="71">
        <f t="shared" si="137"/>
        <v>83706615.165685996</v>
      </c>
      <c r="CR106" s="71">
        <f t="shared" si="137"/>
        <v>83706615.165685996</v>
      </c>
      <c r="CS106" s="71"/>
      <c r="CT106" s="71">
        <f t="shared" si="113"/>
        <v>83706615</v>
      </c>
      <c r="CU106" s="71">
        <f t="shared" si="138"/>
        <v>83706615.165685996</v>
      </c>
      <c r="CV106" s="71">
        <f t="shared" si="138"/>
        <v>83706615.165685996</v>
      </c>
      <c r="CW106" s="71">
        <f t="shared" si="138"/>
        <v>83706615.165685996</v>
      </c>
      <c r="CX106" s="71">
        <f t="shared" si="138"/>
        <v>83706615.165685996</v>
      </c>
      <c r="CY106" s="71">
        <f t="shared" si="138"/>
        <v>83706615.165685996</v>
      </c>
      <c r="CZ106" s="71">
        <f t="shared" si="138"/>
        <v>83706615.165685996</v>
      </c>
      <c r="DA106" s="71">
        <f t="shared" si="138"/>
        <v>83706615.165685996</v>
      </c>
      <c r="DB106" s="71">
        <f t="shared" si="138"/>
        <v>83706615.165685996</v>
      </c>
    </row>
    <row r="107" spans="1:106" x14ac:dyDescent="0.2">
      <c r="A107" s="6" t="s">
        <v>175</v>
      </c>
      <c r="B107" s="6"/>
      <c r="C107" s="37"/>
      <c r="D107" s="37"/>
      <c r="E107" s="37"/>
      <c r="F107" s="2">
        <v>3</v>
      </c>
      <c r="G107">
        <v>0</v>
      </c>
      <c r="H107" s="6">
        <v>81</v>
      </c>
      <c r="I107" s="2" t="s">
        <v>258</v>
      </c>
      <c r="J107" s="57"/>
      <c r="K107" s="79"/>
      <c r="L107" s="59"/>
      <c r="M107" s="79"/>
      <c r="N107" s="61">
        <f t="shared" si="114"/>
        <v>0</v>
      </c>
      <c r="O107" s="61">
        <f t="shared" si="115"/>
        <v>0</v>
      </c>
      <c r="P107" s="61">
        <f t="shared" si="116"/>
        <v>0</v>
      </c>
      <c r="Q107" s="61">
        <f t="shared" si="117"/>
        <v>0</v>
      </c>
      <c r="R107" s="62" t="e">
        <f t="shared" si="118"/>
        <v>#DIV/0!</v>
      </c>
      <c r="S107" s="62" t="e">
        <f t="shared" si="89"/>
        <v>#DIV/0!</v>
      </c>
      <c r="T107" s="61" t="e">
        <f t="shared" si="90"/>
        <v>#DIV/0!</v>
      </c>
      <c r="U107" s="61" t="e">
        <f t="shared" si="119"/>
        <v>#DIV/0!</v>
      </c>
      <c r="V107" s="79"/>
      <c r="W107" s="61">
        <f t="shared" si="120"/>
        <v>0</v>
      </c>
      <c r="X107" s="24">
        <f t="shared" si="121"/>
        <v>0</v>
      </c>
      <c r="Y107" s="80">
        <f>IF(AND(I107=Overview!$D$14,'ECS Formula'!$D$38&lt;&gt;""),'ECS Formula'!$D$38,INDEX('FY 26'!Y:Y,MATCH('FY 26 - Changed'!I107,'FY 26'!I:I,0),0))</f>
        <v>1248.1500000000001</v>
      </c>
      <c r="Z107" s="58"/>
      <c r="AA107" s="60"/>
      <c r="AB107" s="81">
        <f>IF(AND('FY 26 - Changed'!I107=Overview!$D$14, 'ECS Formula'!$K$20&lt;&gt;""),'ECS Formula'!$K$20,INDEX('FY 26'!AB:AB,MATCH('FY 26 - Changed'!I107,'FY 26'!I:I,0),0))</f>
        <v>227978.21</v>
      </c>
      <c r="AC107" s="10">
        <f t="shared" si="91"/>
        <v>0.88876200000000005</v>
      </c>
      <c r="AD107" s="79">
        <f>IF(AND('FY 26 - Changed'!I107=Overview!$D$14, 'ECS Formula'!$K$21&lt;&gt;""),'ECS Formula'!$K$21,INDEX('FY 26'!AD:AD,MATCH('FY 26 - Changed'!I107,'FY 26'!I:I,0),0))</f>
        <v>135114</v>
      </c>
      <c r="AE107" s="10">
        <f t="shared" si="92"/>
        <v>0.979549</v>
      </c>
      <c r="AF107" s="10">
        <f t="shared" si="139"/>
        <v>8.4001999999999993E-2</v>
      </c>
      <c r="AG107" s="63">
        <f t="shared" si="93"/>
        <v>8.4001999999999993E-2</v>
      </c>
      <c r="AH107" s="64">
        <f t="shared" si="94"/>
        <v>0</v>
      </c>
      <c r="AI107" s="65">
        <f t="shared" si="122"/>
        <v>8.4001999999999993E-2</v>
      </c>
      <c r="AJ107" s="60">
        <v>1182</v>
      </c>
      <c r="AK107">
        <v>13</v>
      </c>
      <c r="AL107" s="23">
        <f t="shared" si="123"/>
        <v>1536600</v>
      </c>
      <c r="AM107" s="60">
        <v>0</v>
      </c>
      <c r="AN107">
        <v>0</v>
      </c>
      <c r="AO107" s="23">
        <f t="shared" si="124"/>
        <v>0</v>
      </c>
      <c r="AP107" s="23">
        <f t="shared" si="95"/>
        <v>1208363</v>
      </c>
      <c r="AQ107" s="23">
        <f t="shared" si="125"/>
        <v>2744963</v>
      </c>
      <c r="AR107" s="66">
        <v>855086</v>
      </c>
      <c r="AS107" s="66">
        <f t="shared" si="140"/>
        <v>2744963</v>
      </c>
      <c r="AT107" s="60">
        <v>2182673</v>
      </c>
      <c r="AU107" s="23">
        <f t="shared" si="141"/>
        <v>562290</v>
      </c>
      <c r="AV107" s="67" t="str">
        <f t="shared" si="142"/>
        <v>Yes</v>
      </c>
      <c r="AW107" s="66">
        <f t="shared" si="126"/>
        <v>562290</v>
      </c>
      <c r="AX107" s="68">
        <f t="shared" si="127"/>
        <v>2744963</v>
      </c>
      <c r="AY107" s="69">
        <f t="shared" si="96"/>
        <v>2744963</v>
      </c>
      <c r="AZ107" s="70">
        <f t="shared" si="128"/>
        <v>562290</v>
      </c>
      <c r="BA107" s="23"/>
      <c r="BC107" s="13">
        <f>($AI107*$AP$21*IF(AND($I107=Overview!$D$14,'ECS Formula'!F$38&lt;&gt;""),'ECS Formula'!F$38,INDEX('FY 26'!$Y:$Y,MATCH('FY 26 - Changed'!$I107,'FY 26'!$I:$I,0),0)))+$AL107+$AO107</f>
        <v>2744962.7848574999</v>
      </c>
      <c r="BD107" s="13">
        <f>($AI107*$AP$21*IF(AND($I107=Overview!$D$14,'ECS Formula'!G$38&lt;&gt;""),'ECS Formula'!G$38,INDEX('FY 26'!$Y:$Y,MATCH('FY 26 - Changed'!$I107,'FY 26'!$I:$I,0),0)))+$AL107+$AO107</f>
        <v>2744962.7848574999</v>
      </c>
      <c r="BE107" s="13">
        <f>($AI107*$AP$21*IF(AND($I107=Overview!$D$14,'ECS Formula'!H$38&lt;&gt;""),'ECS Formula'!H$38,INDEX('FY 26'!$Y:$Y,MATCH('FY 26 - Changed'!$I107,'FY 26'!$I:$I,0),0)))+$AL107+$AO107</f>
        <v>2744962.7848574999</v>
      </c>
      <c r="BF107" s="13">
        <f>($AI107*$AP$21*IF(AND($I107=Overview!$D$14,'ECS Formula'!I$38&lt;&gt;""),'ECS Formula'!I$38,INDEX('FY 26'!$Y:$Y,MATCH('FY 26 - Changed'!$I107,'FY 26'!$I:$I,0),0)))+$AL107+$AO107</f>
        <v>2744962.7848574999</v>
      </c>
      <c r="BG107" s="13">
        <f>($AI107*$AP$21*IF(AND($I107=Overview!$D$14,'ECS Formula'!J$38&lt;&gt;""),'ECS Formula'!J$38,INDEX('FY 26'!$Y:$Y,MATCH('FY 26 - Changed'!$I107,'FY 26'!$I:$I,0),0)))+$AL107+$AO107</f>
        <v>2744962.7848574999</v>
      </c>
      <c r="BH107" s="13">
        <f>($AI107*$AP$21*IF(AND($I107=Overview!$D$14,'ECS Formula'!K$38&lt;&gt;""),'ECS Formula'!K$38,INDEX('FY 26'!$Y:$Y,MATCH('FY 26 - Changed'!$I107,'FY 26'!$I:$I,0),0)))+$AL107+$AO107</f>
        <v>2744962.7848574999</v>
      </c>
      <c r="BI107" s="13">
        <f>($AI107*$AP$21*IF(AND($I107=Overview!$D$14,'ECS Formula'!L$38&lt;&gt;""),'ECS Formula'!L$38,INDEX('FY 26'!$Y:$Y,MATCH('FY 26 - Changed'!$I107,'FY 26'!$I:$I,0),0)))+$AL107+$AO107</f>
        <v>2744962.7848574999</v>
      </c>
      <c r="BJ107" s="13">
        <f>($AI107*$AP$21*IF(AND($I107=Overview!$D$14,'ECS Formula'!M$38&lt;&gt;""),'ECS Formula'!M$38,INDEX('FY 26'!$Y:$Y,MATCH('FY 26 - Changed'!$I107,'FY 26'!$I:$I,0),0)))+$AL107+$AO107</f>
        <v>2744962.7848574999</v>
      </c>
      <c r="BO107" s="71">
        <f t="shared" si="129"/>
        <v>562290</v>
      </c>
      <c r="BP107" s="71">
        <f t="shared" si="97"/>
        <v>-0.21514250012114644</v>
      </c>
      <c r="BQ107" s="71">
        <f t="shared" si="98"/>
        <v>-0.21514250012114644</v>
      </c>
      <c r="BR107" s="71">
        <f t="shared" si="99"/>
        <v>-0.18439863668754697</v>
      </c>
      <c r="BS107" s="71">
        <f t="shared" si="100"/>
        <v>-0.15365938376635313</v>
      </c>
      <c r="BT107" s="71">
        <f t="shared" si="101"/>
        <v>-0.12292750691995025</v>
      </c>
      <c r="BU107" s="71">
        <f t="shared" si="102"/>
        <v>-9.2195630073547363E-2</v>
      </c>
      <c r="BV107" s="71">
        <f t="shared" si="103"/>
        <v>-6.1466826591640711E-2</v>
      </c>
      <c r="BW107" s="71">
        <f t="shared" si="104"/>
        <v>-3.0733413528650999E-2</v>
      </c>
      <c r="BX107" s="71"/>
      <c r="BZ107" s="71">
        <f t="shared" si="130"/>
        <v>562290</v>
      </c>
      <c r="CA107" s="71">
        <f t="shared" si="131"/>
        <v>0</v>
      </c>
      <c r="CB107" s="71">
        <f t="shared" si="105"/>
        <v>-3.0743863267311825E-2</v>
      </c>
      <c r="CC107" s="71">
        <f t="shared" si="106"/>
        <v>-3.0739252735814078E-2</v>
      </c>
      <c r="CD107" s="71">
        <f t="shared" si="107"/>
        <v>-3.0731876753270628E-2</v>
      </c>
      <c r="CE107" s="71">
        <f t="shared" si="108"/>
        <v>-3.0731876729987562E-2</v>
      </c>
      <c r="CF107" s="71">
        <f t="shared" si="109"/>
        <v>-3.0728803503513334E-2</v>
      </c>
      <c r="CG107" s="71">
        <f t="shared" si="110"/>
        <v>-3.0733413295820355E-2</v>
      </c>
      <c r="CH107" s="71">
        <f t="shared" si="111"/>
        <v>-3.0733413528650999E-2</v>
      </c>
      <c r="CJ107" s="71">
        <f t="shared" si="112"/>
        <v>2744963</v>
      </c>
      <c r="CK107" s="71">
        <f t="shared" si="132"/>
        <v>2744963</v>
      </c>
      <c r="CL107" s="71">
        <f t="shared" si="133"/>
        <v>2744962.9692561366</v>
      </c>
      <c r="CM107" s="71">
        <f t="shared" si="134"/>
        <v>2744962.9385168836</v>
      </c>
      <c r="CN107" s="71">
        <f t="shared" si="135"/>
        <v>2744962.9077850068</v>
      </c>
      <c r="CO107" s="71">
        <f t="shared" si="136"/>
        <v>2744962.87705313</v>
      </c>
      <c r="CP107" s="71">
        <f t="shared" si="137"/>
        <v>2744962.8463243265</v>
      </c>
      <c r="CQ107" s="71">
        <f t="shared" si="137"/>
        <v>2744962.8155909134</v>
      </c>
      <c r="CR107" s="71">
        <f t="shared" si="137"/>
        <v>2744962.7848574999</v>
      </c>
      <c r="CS107" s="71"/>
      <c r="CT107" s="71">
        <f t="shared" si="113"/>
        <v>2744963</v>
      </c>
      <c r="CU107" s="71">
        <f t="shared" si="138"/>
        <v>2744963</v>
      </c>
      <c r="CV107" s="71">
        <f t="shared" si="138"/>
        <v>2744962.9692561366</v>
      </c>
      <c r="CW107" s="71">
        <f t="shared" si="138"/>
        <v>2744962.9385168836</v>
      </c>
      <c r="CX107" s="71">
        <f t="shared" si="138"/>
        <v>2744962.9077850068</v>
      </c>
      <c r="CY107" s="71">
        <f t="shared" si="138"/>
        <v>2744962.87705313</v>
      </c>
      <c r="CZ107" s="71">
        <f t="shared" si="138"/>
        <v>2744962.8463243265</v>
      </c>
      <c r="DA107" s="71">
        <f t="shared" si="138"/>
        <v>2744962.8155909134</v>
      </c>
      <c r="DB107" s="71">
        <f t="shared" si="138"/>
        <v>2744962.7848574999</v>
      </c>
    </row>
    <row r="108" spans="1:106" x14ac:dyDescent="0.2">
      <c r="A108" s="6" t="s">
        <v>169</v>
      </c>
      <c r="B108" s="6"/>
      <c r="C108" s="37"/>
      <c r="D108" s="37"/>
      <c r="E108" s="37"/>
      <c r="F108" s="2">
        <v>6</v>
      </c>
      <c r="G108">
        <v>0</v>
      </c>
      <c r="H108" s="6">
        <v>82</v>
      </c>
      <c r="I108" s="2" t="s">
        <v>259</v>
      </c>
      <c r="J108" s="57"/>
      <c r="K108" s="79"/>
      <c r="L108" s="59"/>
      <c r="M108" s="79"/>
      <c r="N108" s="61">
        <f t="shared" si="114"/>
        <v>0</v>
      </c>
      <c r="O108" s="61">
        <f t="shared" si="115"/>
        <v>0</v>
      </c>
      <c r="P108" s="61">
        <f t="shared" si="116"/>
        <v>0</v>
      </c>
      <c r="Q108" s="61">
        <f t="shared" si="117"/>
        <v>0</v>
      </c>
      <c r="R108" s="62" t="e">
        <f t="shared" si="118"/>
        <v>#DIV/0!</v>
      </c>
      <c r="S108" s="62" t="e">
        <f t="shared" si="89"/>
        <v>#DIV/0!</v>
      </c>
      <c r="T108" s="61" t="e">
        <f t="shared" si="90"/>
        <v>#DIV/0!</v>
      </c>
      <c r="U108" s="61" t="e">
        <f t="shared" si="119"/>
        <v>#DIV/0!</v>
      </c>
      <c r="V108" s="79"/>
      <c r="W108" s="61">
        <f t="shared" si="120"/>
        <v>0</v>
      </c>
      <c r="X108" s="24">
        <f t="shared" si="121"/>
        <v>0</v>
      </c>
      <c r="Y108" s="80">
        <f>IF(AND(I108=Overview!$D$14,'ECS Formula'!$D$38&lt;&gt;""),'ECS Formula'!$D$38,INDEX('FY 26'!Y:Y,MATCH('FY 26 - Changed'!I108,'FY 26'!I:I,0),0))</f>
        <v>490.16</v>
      </c>
      <c r="Z108" s="58"/>
      <c r="AA108" s="60"/>
      <c r="AB108" s="81">
        <f>IF(AND('FY 26 - Changed'!I108=Overview!$D$14, 'ECS Formula'!$K$20&lt;&gt;""),'ECS Formula'!$K$20,INDEX('FY 26'!AB:AB,MATCH('FY 26 - Changed'!I108,'FY 26'!I:I,0),0))</f>
        <v>190320.11</v>
      </c>
      <c r="AC108" s="10">
        <f t="shared" si="91"/>
        <v>0.741954</v>
      </c>
      <c r="AD108" s="79">
        <f>IF(AND('FY 26 - Changed'!I108=Overview!$D$14, 'ECS Formula'!$K$21&lt;&gt;""),'ECS Formula'!$K$21,INDEX('FY 26'!AD:AD,MATCH('FY 26 - Changed'!I108,'FY 26'!I:I,0),0))</f>
        <v>102083</v>
      </c>
      <c r="AE108" s="10">
        <f t="shared" si="92"/>
        <v>0.74008099999999999</v>
      </c>
      <c r="AF108" s="10">
        <f t="shared" si="139"/>
        <v>0.258608</v>
      </c>
      <c r="AG108" s="63">
        <f t="shared" si="93"/>
        <v>0.258608</v>
      </c>
      <c r="AH108" s="64">
        <f t="shared" si="94"/>
        <v>0</v>
      </c>
      <c r="AI108" s="65">
        <f t="shared" si="122"/>
        <v>0.258608</v>
      </c>
      <c r="AJ108" s="60">
        <v>461</v>
      </c>
      <c r="AK108">
        <v>13</v>
      </c>
      <c r="AL108" s="23">
        <f t="shared" si="123"/>
        <v>599300</v>
      </c>
      <c r="AM108" s="60">
        <v>0</v>
      </c>
      <c r="AN108">
        <v>0</v>
      </c>
      <c r="AO108" s="23">
        <f t="shared" si="124"/>
        <v>0</v>
      </c>
      <c r="AP108" s="23">
        <f t="shared" si="95"/>
        <v>1460901</v>
      </c>
      <c r="AQ108" s="23">
        <f t="shared" si="125"/>
        <v>2060201</v>
      </c>
      <c r="AR108" s="66">
        <v>2099315</v>
      </c>
      <c r="AS108" s="66">
        <f t="shared" si="140"/>
        <v>2060201</v>
      </c>
      <c r="AT108" s="60">
        <v>2100359</v>
      </c>
      <c r="AU108" s="23">
        <f t="shared" si="141"/>
        <v>40158</v>
      </c>
      <c r="AV108" s="67" t="str">
        <f t="shared" si="142"/>
        <v>No</v>
      </c>
      <c r="AW108" s="66">
        <f t="shared" si="126"/>
        <v>0</v>
      </c>
      <c r="AX108" s="68">
        <f t="shared" si="127"/>
        <v>2100359</v>
      </c>
      <c r="AY108" s="69">
        <f t="shared" si="96"/>
        <v>2100359</v>
      </c>
      <c r="AZ108" s="70">
        <f t="shared" si="128"/>
        <v>0</v>
      </c>
      <c r="BA108" s="23"/>
      <c r="BC108" s="13">
        <f>($AI108*$AP$21*IF(AND($I108=Overview!$D$14,'ECS Formula'!F$38&lt;&gt;""),'ECS Formula'!F$38,INDEX('FY 26'!$Y:$Y,MATCH('FY 26 - Changed'!$I108,'FY 26'!$I:$I,0),0)))+$AL108+$AO108</f>
        <v>2060200.9011520001</v>
      </c>
      <c r="BD108" s="13">
        <f>($AI108*$AP$21*IF(AND($I108=Overview!$D$14,'ECS Formula'!G$38&lt;&gt;""),'ECS Formula'!G$38,INDEX('FY 26'!$Y:$Y,MATCH('FY 26 - Changed'!$I108,'FY 26'!$I:$I,0),0)))+$AL108+$AO108</f>
        <v>2060200.9011520001</v>
      </c>
      <c r="BE108" s="13">
        <f>($AI108*$AP$21*IF(AND($I108=Overview!$D$14,'ECS Formula'!H$38&lt;&gt;""),'ECS Formula'!H$38,INDEX('FY 26'!$Y:$Y,MATCH('FY 26 - Changed'!$I108,'FY 26'!$I:$I,0),0)))+$AL108+$AO108</f>
        <v>2060200.9011520001</v>
      </c>
      <c r="BF108" s="13">
        <f>($AI108*$AP$21*IF(AND($I108=Overview!$D$14,'ECS Formula'!I$38&lt;&gt;""),'ECS Formula'!I$38,INDEX('FY 26'!$Y:$Y,MATCH('FY 26 - Changed'!$I108,'FY 26'!$I:$I,0),0)))+$AL108+$AO108</f>
        <v>2060200.9011520001</v>
      </c>
      <c r="BG108" s="13">
        <f>($AI108*$AP$21*IF(AND($I108=Overview!$D$14,'ECS Formula'!J$38&lt;&gt;""),'ECS Formula'!J$38,INDEX('FY 26'!$Y:$Y,MATCH('FY 26 - Changed'!$I108,'FY 26'!$I:$I,0),0)))+$AL108+$AO108</f>
        <v>2060200.9011520001</v>
      </c>
      <c r="BH108" s="13">
        <f>($AI108*$AP$21*IF(AND($I108=Overview!$D$14,'ECS Formula'!K$38&lt;&gt;""),'ECS Formula'!K$38,INDEX('FY 26'!$Y:$Y,MATCH('FY 26 - Changed'!$I108,'FY 26'!$I:$I,0),0)))+$AL108+$AO108</f>
        <v>2060200.9011520001</v>
      </c>
      <c r="BI108" s="13">
        <f>($AI108*$AP$21*IF(AND($I108=Overview!$D$14,'ECS Formula'!L$38&lt;&gt;""),'ECS Formula'!L$38,INDEX('FY 26'!$Y:$Y,MATCH('FY 26 - Changed'!$I108,'FY 26'!$I:$I,0),0)))+$AL108+$AO108</f>
        <v>2060200.9011520001</v>
      </c>
      <c r="BJ108" s="13">
        <f>($AI108*$AP$21*IF(AND($I108=Overview!$D$14,'ECS Formula'!M$38&lt;&gt;""),'ECS Formula'!M$38,INDEX('FY 26'!$Y:$Y,MATCH('FY 26 - Changed'!$I108,'FY 26'!$I:$I,0),0)))+$AL108+$AO108</f>
        <v>2060200.9011520001</v>
      </c>
      <c r="BO108" s="71">
        <f t="shared" si="129"/>
        <v>40158</v>
      </c>
      <c r="BP108" s="71">
        <f t="shared" si="97"/>
        <v>-40158.098847999936</v>
      </c>
      <c r="BQ108" s="71">
        <f t="shared" si="98"/>
        <v>-40158.098847999936</v>
      </c>
      <c r="BR108" s="71">
        <f t="shared" si="99"/>
        <v>-34419.506522620795</v>
      </c>
      <c r="BS108" s="71">
        <f t="shared" si="100"/>
        <v>-28681.774785300018</v>
      </c>
      <c r="BT108" s="71">
        <f t="shared" si="101"/>
        <v>-22945.419828240061</v>
      </c>
      <c r="BU108" s="71">
        <f t="shared" si="102"/>
        <v>-17209.064871180104</v>
      </c>
      <c r="BV108" s="71">
        <f t="shared" si="103"/>
        <v>-11473.28354961588</v>
      </c>
      <c r="BW108" s="71">
        <f t="shared" si="104"/>
        <v>-5736.6417748078238</v>
      </c>
      <c r="BX108" s="71"/>
      <c r="BZ108" s="71">
        <f t="shared" si="130"/>
        <v>0</v>
      </c>
      <c r="CA108" s="71">
        <f t="shared" si="131"/>
        <v>0</v>
      </c>
      <c r="CB108" s="71">
        <f t="shared" si="105"/>
        <v>-5738.5923253791907</v>
      </c>
      <c r="CC108" s="71">
        <f t="shared" si="106"/>
        <v>-5737.7317373208862</v>
      </c>
      <c r="CD108" s="71">
        <f t="shared" si="107"/>
        <v>-5736.3549570600044</v>
      </c>
      <c r="CE108" s="71">
        <f t="shared" si="108"/>
        <v>-5736.3549570600153</v>
      </c>
      <c r="CF108" s="71">
        <f t="shared" si="109"/>
        <v>-5735.7813215643282</v>
      </c>
      <c r="CG108" s="71">
        <f t="shared" si="110"/>
        <v>-5736.6417748079402</v>
      </c>
      <c r="CH108" s="71">
        <f t="shared" si="111"/>
        <v>-5736.6417748078238</v>
      </c>
      <c r="CJ108" s="71">
        <f t="shared" si="112"/>
        <v>2100359</v>
      </c>
      <c r="CK108" s="71">
        <f t="shared" si="132"/>
        <v>2100359</v>
      </c>
      <c r="CL108" s="71">
        <f t="shared" si="133"/>
        <v>2094620.4076746209</v>
      </c>
      <c r="CM108" s="71">
        <f t="shared" si="134"/>
        <v>2088882.6759373001</v>
      </c>
      <c r="CN108" s="71">
        <f t="shared" si="135"/>
        <v>2083146.3209802401</v>
      </c>
      <c r="CO108" s="71">
        <f t="shared" si="136"/>
        <v>2077409.9660231802</v>
      </c>
      <c r="CP108" s="71">
        <f t="shared" ref="CP108:CR123" si="143">CY108+CF108</f>
        <v>2071674.1847016159</v>
      </c>
      <c r="CQ108" s="71">
        <f t="shared" si="143"/>
        <v>2065937.5429268079</v>
      </c>
      <c r="CR108" s="71">
        <f t="shared" si="143"/>
        <v>2060200.9011520001</v>
      </c>
      <c r="CS108" s="71"/>
      <c r="CT108" s="71">
        <f t="shared" si="113"/>
        <v>2100359</v>
      </c>
      <c r="CU108" s="71">
        <f t="shared" ref="CU108:DB123" si="144">IF(OR($C108=1,$B108=1),MAX(CK108,CT108,$AR108),CK108)</f>
        <v>2100359</v>
      </c>
      <c r="CV108" s="71">
        <f t="shared" si="144"/>
        <v>2094620.4076746209</v>
      </c>
      <c r="CW108" s="71">
        <f t="shared" si="144"/>
        <v>2088882.6759373001</v>
      </c>
      <c r="CX108" s="71">
        <f t="shared" si="144"/>
        <v>2083146.3209802401</v>
      </c>
      <c r="CY108" s="71">
        <f t="shared" si="144"/>
        <v>2077409.9660231802</v>
      </c>
      <c r="CZ108" s="71">
        <f t="shared" si="144"/>
        <v>2071674.1847016159</v>
      </c>
      <c r="DA108" s="71">
        <f t="shared" si="144"/>
        <v>2065937.5429268079</v>
      </c>
      <c r="DB108" s="71">
        <f t="shared" si="144"/>
        <v>2060200.9011520001</v>
      </c>
    </row>
    <row r="109" spans="1:106" x14ac:dyDescent="0.2">
      <c r="A109" s="6" t="s">
        <v>184</v>
      </c>
      <c r="B109" s="6"/>
      <c r="C109" s="37">
        <v>1</v>
      </c>
      <c r="D109" s="37">
        <v>1</v>
      </c>
      <c r="E109" s="37"/>
      <c r="F109" s="2">
        <v>9</v>
      </c>
      <c r="G109">
        <v>21</v>
      </c>
      <c r="H109" s="6">
        <v>83</v>
      </c>
      <c r="I109" s="2" t="s">
        <v>260</v>
      </c>
      <c r="J109" s="57"/>
      <c r="K109" s="79"/>
      <c r="L109" s="73"/>
      <c r="M109" s="79"/>
      <c r="N109" s="61">
        <f t="shared" si="114"/>
        <v>0</v>
      </c>
      <c r="O109" s="61">
        <f t="shared" si="115"/>
        <v>0</v>
      </c>
      <c r="P109" s="61">
        <f t="shared" si="116"/>
        <v>0</v>
      </c>
      <c r="Q109" s="61">
        <f t="shared" si="117"/>
        <v>0</v>
      </c>
      <c r="R109" s="62" t="e">
        <f t="shared" si="118"/>
        <v>#DIV/0!</v>
      </c>
      <c r="S109" s="62" t="e">
        <f t="shared" si="89"/>
        <v>#DIV/0!</v>
      </c>
      <c r="T109" s="61" t="e">
        <f t="shared" si="90"/>
        <v>#DIV/0!</v>
      </c>
      <c r="U109" s="61" t="e">
        <f t="shared" si="119"/>
        <v>#DIV/0!</v>
      </c>
      <c r="V109" s="79"/>
      <c r="W109" s="61">
        <f t="shared" si="120"/>
        <v>0</v>
      </c>
      <c r="X109" s="24">
        <f t="shared" si="121"/>
        <v>0</v>
      </c>
      <c r="Y109" s="80">
        <f>IF(AND(I109=Overview!$D$14,'ECS Formula'!$D$38&lt;&gt;""),'ECS Formula'!$D$38,INDEX('FY 26'!Y:Y,MATCH('FY 26 - Changed'!I109,'FY 26'!I:I,0),0))</f>
        <v>5278.2800000000007</v>
      </c>
      <c r="Z109" s="58"/>
      <c r="AA109" s="60"/>
      <c r="AB109" s="81">
        <f>IF(AND('FY 26 - Changed'!I109=Overview!$D$14, 'ECS Formula'!$K$20&lt;&gt;""),'ECS Formula'!$K$20,INDEX('FY 26'!AB:AB,MATCH('FY 26 - Changed'!I109,'FY 26'!I:I,0),0))</f>
        <v>136796.51</v>
      </c>
      <c r="AC109" s="10">
        <f t="shared" si="91"/>
        <v>0.53329400000000005</v>
      </c>
      <c r="AD109" s="79">
        <f>IF(AND('FY 26 - Changed'!I109=Overview!$D$14, 'ECS Formula'!$K$21&lt;&gt;""),'ECS Formula'!$K$21,INDEX('FY 26'!AD:AD,MATCH('FY 26 - Changed'!I109,'FY 26'!I:I,0),0))</f>
        <v>75120</v>
      </c>
      <c r="AE109" s="10">
        <f t="shared" si="92"/>
        <v>0.54460500000000001</v>
      </c>
      <c r="AF109" s="10">
        <f t="shared" si="139"/>
        <v>0.46331299999999997</v>
      </c>
      <c r="AG109" s="63">
        <f t="shared" si="93"/>
        <v>0.46331299999999997</v>
      </c>
      <c r="AH109" s="64">
        <f t="shared" si="94"/>
        <v>0</v>
      </c>
      <c r="AI109" s="65">
        <f t="shared" si="122"/>
        <v>0.46331299999999997</v>
      </c>
      <c r="AJ109" s="60">
        <v>0</v>
      </c>
      <c r="AK109">
        <v>0</v>
      </c>
      <c r="AL109" s="23">
        <f t="shared" si="123"/>
        <v>0</v>
      </c>
      <c r="AM109" s="60">
        <v>0</v>
      </c>
      <c r="AN109">
        <v>0</v>
      </c>
      <c r="AO109" s="23">
        <f t="shared" si="124"/>
        <v>0</v>
      </c>
      <c r="AP109" s="23">
        <f t="shared" si="95"/>
        <v>28184338</v>
      </c>
      <c r="AQ109" s="23">
        <f t="shared" si="125"/>
        <v>28184338</v>
      </c>
      <c r="AR109" s="66">
        <v>19515825</v>
      </c>
      <c r="AS109" s="66">
        <f t="shared" si="140"/>
        <v>28184338</v>
      </c>
      <c r="AT109" s="60">
        <v>25404320</v>
      </c>
      <c r="AU109" s="23">
        <f t="shared" si="141"/>
        <v>2780018</v>
      </c>
      <c r="AV109" s="67" t="str">
        <f t="shared" si="142"/>
        <v>Yes</v>
      </c>
      <c r="AW109" s="66">
        <f t="shared" si="126"/>
        <v>2780018</v>
      </c>
      <c r="AX109" s="68">
        <f t="shared" si="127"/>
        <v>28184338</v>
      </c>
      <c r="AY109" s="69">
        <f t="shared" si="96"/>
        <v>28184338</v>
      </c>
      <c r="AZ109" s="70">
        <f t="shared" si="128"/>
        <v>2780018</v>
      </c>
      <c r="BA109" s="23"/>
      <c r="BC109" s="13">
        <f>($AI109*$AP$21*IF(AND($I109=Overview!$D$14,'ECS Formula'!F$38&lt;&gt;""),'ECS Formula'!F$38,INDEX('FY 26'!$Y:$Y,MATCH('FY 26 - Changed'!$I109,'FY 26'!$I:$I,0),0)))+$AL109+$AO109</f>
        <v>28184338.422401004</v>
      </c>
      <c r="BD109" s="13">
        <f>($AI109*$AP$21*IF(AND($I109=Overview!$D$14,'ECS Formula'!G$38&lt;&gt;""),'ECS Formula'!G$38,INDEX('FY 26'!$Y:$Y,MATCH('FY 26 - Changed'!$I109,'FY 26'!$I:$I,0),0)))+$AL109+$AO109</f>
        <v>28184338.422401004</v>
      </c>
      <c r="BE109" s="13">
        <f>($AI109*$AP$21*IF(AND($I109=Overview!$D$14,'ECS Formula'!H$38&lt;&gt;""),'ECS Formula'!H$38,INDEX('FY 26'!$Y:$Y,MATCH('FY 26 - Changed'!$I109,'FY 26'!$I:$I,0),0)))+$AL109+$AO109</f>
        <v>28184338.422401004</v>
      </c>
      <c r="BF109" s="13">
        <f>($AI109*$AP$21*IF(AND($I109=Overview!$D$14,'ECS Formula'!I$38&lt;&gt;""),'ECS Formula'!I$38,INDEX('FY 26'!$Y:$Y,MATCH('FY 26 - Changed'!$I109,'FY 26'!$I:$I,0),0)))+$AL109+$AO109</f>
        <v>28184338.422401004</v>
      </c>
      <c r="BG109" s="13">
        <f>($AI109*$AP$21*IF(AND($I109=Overview!$D$14,'ECS Formula'!J$38&lt;&gt;""),'ECS Formula'!J$38,INDEX('FY 26'!$Y:$Y,MATCH('FY 26 - Changed'!$I109,'FY 26'!$I:$I,0),0)))+$AL109+$AO109</f>
        <v>28184338.422401004</v>
      </c>
      <c r="BH109" s="13">
        <f>($AI109*$AP$21*IF(AND($I109=Overview!$D$14,'ECS Formula'!K$38&lt;&gt;""),'ECS Formula'!K$38,INDEX('FY 26'!$Y:$Y,MATCH('FY 26 - Changed'!$I109,'FY 26'!$I:$I,0),0)))+$AL109+$AO109</f>
        <v>28184338.422401004</v>
      </c>
      <c r="BI109" s="13">
        <f>($AI109*$AP$21*IF(AND($I109=Overview!$D$14,'ECS Formula'!L$38&lt;&gt;""),'ECS Formula'!L$38,INDEX('FY 26'!$Y:$Y,MATCH('FY 26 - Changed'!$I109,'FY 26'!$I:$I,0),0)))+$AL109+$AO109</f>
        <v>28184338.422401004</v>
      </c>
      <c r="BJ109" s="13">
        <f>($AI109*$AP$21*IF(AND($I109=Overview!$D$14,'ECS Formula'!M$38&lt;&gt;""),'ECS Formula'!M$38,INDEX('FY 26'!$Y:$Y,MATCH('FY 26 - Changed'!$I109,'FY 26'!$I:$I,0),0)))+$AL109+$AO109</f>
        <v>28184338.422401004</v>
      </c>
      <c r="BO109" s="71">
        <f t="shared" si="129"/>
        <v>2780018</v>
      </c>
      <c r="BP109" s="71">
        <f t="shared" si="97"/>
        <v>0.42240100353956223</v>
      </c>
      <c r="BQ109" s="71">
        <f t="shared" si="98"/>
        <v>0</v>
      </c>
      <c r="BR109" s="71">
        <f t="shared" si="99"/>
        <v>0</v>
      </c>
      <c r="BS109" s="71">
        <f t="shared" si="100"/>
        <v>0</v>
      </c>
      <c r="BT109" s="71">
        <f t="shared" si="101"/>
        <v>0</v>
      </c>
      <c r="BU109" s="71">
        <f t="shared" si="102"/>
        <v>0</v>
      </c>
      <c r="BV109" s="71">
        <f t="shared" si="103"/>
        <v>0</v>
      </c>
      <c r="BW109" s="71">
        <f t="shared" si="104"/>
        <v>0</v>
      </c>
      <c r="BX109" s="71"/>
      <c r="BZ109" s="71">
        <f t="shared" si="130"/>
        <v>2780018</v>
      </c>
      <c r="CA109" s="71">
        <f t="shared" si="131"/>
        <v>0.42240100353956223</v>
      </c>
      <c r="CB109" s="71">
        <f t="shared" si="105"/>
        <v>0</v>
      </c>
      <c r="CC109" s="71">
        <f t="shared" si="106"/>
        <v>0</v>
      </c>
      <c r="CD109" s="71">
        <f t="shared" si="107"/>
        <v>0</v>
      </c>
      <c r="CE109" s="71">
        <f t="shared" si="108"/>
        <v>0</v>
      </c>
      <c r="CF109" s="71">
        <f t="shared" si="109"/>
        <v>0</v>
      </c>
      <c r="CG109" s="71">
        <f t="shared" si="110"/>
        <v>0</v>
      </c>
      <c r="CH109" s="71">
        <f t="shared" si="111"/>
        <v>0</v>
      </c>
      <c r="CJ109" s="71">
        <f t="shared" si="112"/>
        <v>28184338</v>
      </c>
      <c r="CK109" s="71">
        <f t="shared" si="132"/>
        <v>28184338.422401004</v>
      </c>
      <c r="CL109" s="71">
        <f t="shared" si="133"/>
        <v>28184338.422401004</v>
      </c>
      <c r="CM109" s="71">
        <f t="shared" si="134"/>
        <v>28184338.422401004</v>
      </c>
      <c r="CN109" s="71">
        <f t="shared" si="135"/>
        <v>28184338.422401004</v>
      </c>
      <c r="CO109" s="71">
        <f t="shared" si="136"/>
        <v>28184338.422401004</v>
      </c>
      <c r="CP109" s="71">
        <f t="shared" si="143"/>
        <v>28184338.422401004</v>
      </c>
      <c r="CQ109" s="71">
        <f t="shared" si="143"/>
        <v>28184338.422401004</v>
      </c>
      <c r="CR109" s="71">
        <f t="shared" si="143"/>
        <v>28184338.422401004</v>
      </c>
      <c r="CS109" s="71"/>
      <c r="CT109" s="71">
        <f t="shared" si="113"/>
        <v>28184338</v>
      </c>
      <c r="CU109" s="71">
        <f t="shared" si="144"/>
        <v>28184338.422401004</v>
      </c>
      <c r="CV109" s="71">
        <f t="shared" si="144"/>
        <v>28184338.422401004</v>
      </c>
      <c r="CW109" s="71">
        <f t="shared" si="144"/>
        <v>28184338.422401004</v>
      </c>
      <c r="CX109" s="71">
        <f t="shared" si="144"/>
        <v>28184338.422401004</v>
      </c>
      <c r="CY109" s="71">
        <f t="shared" si="144"/>
        <v>28184338.422401004</v>
      </c>
      <c r="CZ109" s="71">
        <f t="shared" si="144"/>
        <v>28184338.422401004</v>
      </c>
      <c r="DA109" s="71">
        <f t="shared" si="144"/>
        <v>28184338.422401004</v>
      </c>
      <c r="DB109" s="71">
        <f t="shared" si="144"/>
        <v>28184338.422401004</v>
      </c>
    </row>
    <row r="110" spans="1:106" x14ac:dyDescent="0.2">
      <c r="A110" s="6" t="s">
        <v>179</v>
      </c>
      <c r="B110" s="6"/>
      <c r="C110" s="37"/>
      <c r="D110" s="37"/>
      <c r="E110" s="37"/>
      <c r="F110" s="2">
        <v>6</v>
      </c>
      <c r="G110">
        <v>0</v>
      </c>
      <c r="H110" s="6">
        <v>84</v>
      </c>
      <c r="I110" s="2" t="s">
        <v>261</v>
      </c>
      <c r="J110" s="57"/>
      <c r="K110" s="79"/>
      <c r="L110" s="59"/>
      <c r="M110" s="79"/>
      <c r="N110" s="61">
        <f t="shared" si="114"/>
        <v>0</v>
      </c>
      <c r="O110" s="61">
        <f t="shared" si="115"/>
        <v>0</v>
      </c>
      <c r="P110" s="61">
        <f t="shared" si="116"/>
        <v>0</v>
      </c>
      <c r="Q110" s="61">
        <f t="shared" si="117"/>
        <v>0</v>
      </c>
      <c r="R110" s="62" t="e">
        <f t="shared" si="118"/>
        <v>#DIV/0!</v>
      </c>
      <c r="S110" s="62" t="e">
        <f t="shared" si="89"/>
        <v>#DIV/0!</v>
      </c>
      <c r="T110" s="61" t="e">
        <f t="shared" si="90"/>
        <v>#DIV/0!</v>
      </c>
      <c r="U110" s="61" t="e">
        <f t="shared" si="119"/>
        <v>#DIV/0!</v>
      </c>
      <c r="V110" s="79"/>
      <c r="W110" s="61">
        <f t="shared" si="120"/>
        <v>0</v>
      </c>
      <c r="X110" s="24">
        <f t="shared" si="121"/>
        <v>0</v>
      </c>
      <c r="Y110" s="80">
        <f>IF(AND(I110=Overview!$D$14,'ECS Formula'!$D$38&lt;&gt;""),'ECS Formula'!$D$38,INDEX('FY 26'!Y:Y,MATCH('FY 26 - Changed'!I110,'FY 26'!I:I,0),0))</f>
        <v>5728.45</v>
      </c>
      <c r="Z110" s="58"/>
      <c r="AA110" s="60"/>
      <c r="AB110" s="81">
        <f>IF(AND('FY 26 - Changed'!I110=Overview!$D$14, 'ECS Formula'!$K$20&lt;&gt;""),'ECS Formula'!$K$20,INDEX('FY 26'!AB:AB,MATCH('FY 26 - Changed'!I110,'FY 26'!I:I,0),0))</f>
        <v>233404.43</v>
      </c>
      <c r="AC110" s="10">
        <f t="shared" si="91"/>
        <v>0.90991599999999995</v>
      </c>
      <c r="AD110" s="79">
        <f>IF(AND('FY 26 - Changed'!I110=Overview!$D$14, 'ECS Formula'!$K$21&lt;&gt;""),'ECS Formula'!$K$21,INDEX('FY 26'!AD:AD,MATCH('FY 26 - Changed'!I110,'FY 26'!I:I,0),0))</f>
        <v>104441</v>
      </c>
      <c r="AE110" s="10">
        <f t="shared" si="92"/>
        <v>0.75717599999999996</v>
      </c>
      <c r="AF110" s="10">
        <f t="shared" si="139"/>
        <v>0.135906</v>
      </c>
      <c r="AG110" s="63">
        <f t="shared" si="93"/>
        <v>0.135906</v>
      </c>
      <c r="AH110" s="64">
        <f t="shared" si="94"/>
        <v>0</v>
      </c>
      <c r="AI110" s="65">
        <f t="shared" si="122"/>
        <v>0.135906</v>
      </c>
      <c r="AJ110" s="60">
        <v>0</v>
      </c>
      <c r="AK110">
        <v>0</v>
      </c>
      <c r="AL110" s="23">
        <f t="shared" si="123"/>
        <v>0</v>
      </c>
      <c r="AM110" s="60">
        <v>0</v>
      </c>
      <c r="AN110">
        <v>0</v>
      </c>
      <c r="AO110" s="23">
        <f t="shared" si="124"/>
        <v>0</v>
      </c>
      <c r="AP110" s="23">
        <f t="shared" si="95"/>
        <v>8972567</v>
      </c>
      <c r="AQ110" s="23">
        <f t="shared" si="125"/>
        <v>8972567</v>
      </c>
      <c r="AR110" s="66">
        <v>10849101</v>
      </c>
      <c r="AS110" s="66">
        <f t="shared" si="140"/>
        <v>8972567</v>
      </c>
      <c r="AT110" s="60">
        <v>9673235</v>
      </c>
      <c r="AU110" s="23">
        <f t="shared" si="141"/>
        <v>700668</v>
      </c>
      <c r="AV110" s="67" t="str">
        <f t="shared" si="142"/>
        <v>No</v>
      </c>
      <c r="AW110" s="66">
        <f t="shared" si="126"/>
        <v>0</v>
      </c>
      <c r="AX110" s="68">
        <f t="shared" si="127"/>
        <v>9673235</v>
      </c>
      <c r="AY110" s="69">
        <f t="shared" si="96"/>
        <v>9673235</v>
      </c>
      <c r="AZ110" s="70">
        <f t="shared" si="128"/>
        <v>0</v>
      </c>
      <c r="BA110" s="23"/>
      <c r="BC110" s="13">
        <f>($AI110*$AP$21*IF(AND($I110=Overview!$D$14,'ECS Formula'!F$38&lt;&gt;""),'ECS Formula'!F$38,INDEX('FY 26'!$Y:$Y,MATCH('FY 26 - Changed'!$I110,'FY 26'!$I:$I,0),0)))+$AL110+$AO110</f>
        <v>8972566.6136924997</v>
      </c>
      <c r="BD110" s="13">
        <f>($AI110*$AP$21*IF(AND($I110=Overview!$D$14,'ECS Formula'!G$38&lt;&gt;""),'ECS Formula'!G$38,INDEX('FY 26'!$Y:$Y,MATCH('FY 26 - Changed'!$I110,'FY 26'!$I:$I,0),0)))+$AL110+$AO110</f>
        <v>8972566.6136924997</v>
      </c>
      <c r="BE110" s="13">
        <f>($AI110*$AP$21*IF(AND($I110=Overview!$D$14,'ECS Formula'!H$38&lt;&gt;""),'ECS Formula'!H$38,INDEX('FY 26'!$Y:$Y,MATCH('FY 26 - Changed'!$I110,'FY 26'!$I:$I,0),0)))+$AL110+$AO110</f>
        <v>8972566.6136924997</v>
      </c>
      <c r="BF110" s="13">
        <f>($AI110*$AP$21*IF(AND($I110=Overview!$D$14,'ECS Formula'!I$38&lt;&gt;""),'ECS Formula'!I$38,INDEX('FY 26'!$Y:$Y,MATCH('FY 26 - Changed'!$I110,'FY 26'!$I:$I,0),0)))+$AL110+$AO110</f>
        <v>8972566.6136924997</v>
      </c>
      <c r="BG110" s="13">
        <f>($AI110*$AP$21*IF(AND($I110=Overview!$D$14,'ECS Formula'!J$38&lt;&gt;""),'ECS Formula'!J$38,INDEX('FY 26'!$Y:$Y,MATCH('FY 26 - Changed'!$I110,'FY 26'!$I:$I,0),0)))+$AL110+$AO110</f>
        <v>8972566.6136924997</v>
      </c>
      <c r="BH110" s="13">
        <f>($AI110*$AP$21*IF(AND($I110=Overview!$D$14,'ECS Formula'!K$38&lt;&gt;""),'ECS Formula'!K$38,INDEX('FY 26'!$Y:$Y,MATCH('FY 26 - Changed'!$I110,'FY 26'!$I:$I,0),0)))+$AL110+$AO110</f>
        <v>8972566.6136924997</v>
      </c>
      <c r="BI110" s="13">
        <f>($AI110*$AP$21*IF(AND($I110=Overview!$D$14,'ECS Formula'!L$38&lt;&gt;""),'ECS Formula'!L$38,INDEX('FY 26'!$Y:$Y,MATCH('FY 26 - Changed'!$I110,'FY 26'!$I:$I,0),0)))+$AL110+$AO110</f>
        <v>8972566.6136924997</v>
      </c>
      <c r="BJ110" s="13">
        <f>($AI110*$AP$21*IF(AND($I110=Overview!$D$14,'ECS Formula'!M$38&lt;&gt;""),'ECS Formula'!M$38,INDEX('FY 26'!$Y:$Y,MATCH('FY 26 - Changed'!$I110,'FY 26'!$I:$I,0),0)))+$AL110+$AO110</f>
        <v>8972566.6136924997</v>
      </c>
      <c r="BO110" s="71">
        <f t="shared" si="129"/>
        <v>700668</v>
      </c>
      <c r="BP110" s="71">
        <f t="shared" si="97"/>
        <v>-700668.3863075003</v>
      </c>
      <c r="BQ110" s="71">
        <f t="shared" si="98"/>
        <v>-700668.3863075003</v>
      </c>
      <c r="BR110" s="71">
        <f t="shared" si="99"/>
        <v>-600542.87390415929</v>
      </c>
      <c r="BS110" s="71">
        <f t="shared" si="100"/>
        <v>-500432.37682433613</v>
      </c>
      <c r="BT110" s="71">
        <f t="shared" si="101"/>
        <v>-400345.90145946853</v>
      </c>
      <c r="BU110" s="71">
        <f t="shared" si="102"/>
        <v>-300259.42609460093</v>
      </c>
      <c r="BV110" s="71">
        <f t="shared" si="103"/>
        <v>-200182.95937727019</v>
      </c>
      <c r="BW110" s="71">
        <f t="shared" si="104"/>
        <v>-100091.4796886351</v>
      </c>
      <c r="BX110" s="71"/>
      <c r="BZ110" s="71">
        <f t="shared" si="130"/>
        <v>0</v>
      </c>
      <c r="CA110" s="71">
        <f t="shared" si="131"/>
        <v>0</v>
      </c>
      <c r="CB110" s="71">
        <f t="shared" si="105"/>
        <v>-100125.5124033418</v>
      </c>
      <c r="CC110" s="71">
        <f t="shared" si="106"/>
        <v>-100110.49707982334</v>
      </c>
      <c r="CD110" s="71">
        <f t="shared" si="107"/>
        <v>-100086.47536486723</v>
      </c>
      <c r="CE110" s="71">
        <f t="shared" si="108"/>
        <v>-100086.47536486713</v>
      </c>
      <c r="CF110" s="71">
        <f t="shared" si="109"/>
        <v>-100076.46671733049</v>
      </c>
      <c r="CG110" s="71">
        <f t="shared" si="110"/>
        <v>-100091.4796886351</v>
      </c>
      <c r="CH110" s="71">
        <f t="shared" si="111"/>
        <v>-100091.4796886351</v>
      </c>
      <c r="CJ110" s="71">
        <f t="shared" si="112"/>
        <v>9673235</v>
      </c>
      <c r="CK110" s="71">
        <f t="shared" si="132"/>
        <v>9673235</v>
      </c>
      <c r="CL110" s="71">
        <f t="shared" si="133"/>
        <v>9573109.487596659</v>
      </c>
      <c r="CM110" s="71">
        <f t="shared" si="134"/>
        <v>9472998.9905168358</v>
      </c>
      <c r="CN110" s="71">
        <f t="shared" si="135"/>
        <v>9372912.5151519682</v>
      </c>
      <c r="CO110" s="71">
        <f t="shared" si="136"/>
        <v>9272826.0397871006</v>
      </c>
      <c r="CP110" s="71">
        <f t="shared" si="143"/>
        <v>9172749.5730697699</v>
      </c>
      <c r="CQ110" s="71">
        <f t="shared" si="143"/>
        <v>9072658.0933811348</v>
      </c>
      <c r="CR110" s="71">
        <f t="shared" si="143"/>
        <v>8972566.6136924997</v>
      </c>
      <c r="CS110" s="71"/>
      <c r="CT110" s="71">
        <f t="shared" si="113"/>
        <v>9673235</v>
      </c>
      <c r="CU110" s="71">
        <f t="shared" si="144"/>
        <v>9673235</v>
      </c>
      <c r="CV110" s="71">
        <f t="shared" si="144"/>
        <v>9573109.487596659</v>
      </c>
      <c r="CW110" s="71">
        <f t="shared" si="144"/>
        <v>9472998.9905168358</v>
      </c>
      <c r="CX110" s="71">
        <f t="shared" si="144"/>
        <v>9372912.5151519682</v>
      </c>
      <c r="CY110" s="71">
        <f t="shared" si="144"/>
        <v>9272826.0397871006</v>
      </c>
      <c r="CZ110" s="71">
        <f t="shared" si="144"/>
        <v>9172749.5730697699</v>
      </c>
      <c r="DA110" s="71">
        <f t="shared" si="144"/>
        <v>9072658.0933811348</v>
      </c>
      <c r="DB110" s="71">
        <f t="shared" si="144"/>
        <v>8972566.6136924997</v>
      </c>
    </row>
    <row r="111" spans="1:106" x14ac:dyDescent="0.2">
      <c r="A111" s="6" t="s">
        <v>175</v>
      </c>
      <c r="B111" s="6"/>
      <c r="C111" s="37"/>
      <c r="D111" s="37"/>
      <c r="E111" s="37"/>
      <c r="F111" s="2">
        <v>3</v>
      </c>
      <c r="G111">
        <v>0</v>
      </c>
      <c r="H111" s="6">
        <v>85</v>
      </c>
      <c r="I111" s="2" t="s">
        <v>262</v>
      </c>
      <c r="J111" s="57"/>
      <c r="K111" s="79"/>
      <c r="L111" s="59"/>
      <c r="M111" s="79"/>
      <c r="N111" s="61">
        <f t="shared" si="114"/>
        <v>0</v>
      </c>
      <c r="O111" s="61">
        <f t="shared" si="115"/>
        <v>0</v>
      </c>
      <c r="P111" s="61">
        <f t="shared" si="116"/>
        <v>0</v>
      </c>
      <c r="Q111" s="61">
        <f t="shared" si="117"/>
        <v>0</v>
      </c>
      <c r="R111" s="62" t="e">
        <f t="shared" si="118"/>
        <v>#DIV/0!</v>
      </c>
      <c r="S111" s="62" t="e">
        <f t="shared" si="89"/>
        <v>#DIV/0!</v>
      </c>
      <c r="T111" s="61" t="e">
        <f t="shared" si="90"/>
        <v>#DIV/0!</v>
      </c>
      <c r="U111" s="61" t="e">
        <f t="shared" si="119"/>
        <v>#DIV/0!</v>
      </c>
      <c r="V111" s="79"/>
      <c r="W111" s="61">
        <f t="shared" si="120"/>
        <v>0</v>
      </c>
      <c r="X111" s="24">
        <f t="shared" si="121"/>
        <v>0</v>
      </c>
      <c r="Y111" s="80">
        <f>IF(AND(I111=Overview!$D$14,'ECS Formula'!$D$38&lt;&gt;""),'ECS Formula'!$D$38,INDEX('FY 26'!Y:Y,MATCH('FY 26 - Changed'!I111,'FY 26'!I:I,0),0))</f>
        <v>3631.13</v>
      </c>
      <c r="Z111" s="58"/>
      <c r="AA111" s="60"/>
      <c r="AB111" s="81">
        <f>IF(AND('FY 26 - Changed'!I111=Overview!$D$14, 'ECS Formula'!$K$20&lt;&gt;""),'ECS Formula'!$K$20,INDEX('FY 26'!AB:AB,MATCH('FY 26 - Changed'!I111,'FY 26'!I:I,0),0))</f>
        <v>222533.54</v>
      </c>
      <c r="AC111" s="10">
        <f t="shared" si="91"/>
        <v>0.86753599999999997</v>
      </c>
      <c r="AD111" s="79">
        <f>IF(AND('FY 26 - Changed'!I111=Overview!$D$14, 'ECS Formula'!$K$21&lt;&gt;""),'ECS Formula'!$K$21,INDEX('FY 26'!AD:AD,MATCH('FY 26 - Changed'!I111,'FY 26'!I:I,0),0))</f>
        <v>145714</v>
      </c>
      <c r="AE111" s="10">
        <f t="shared" si="92"/>
        <v>1.056397</v>
      </c>
      <c r="AF111" s="10">
        <f t="shared" si="139"/>
        <v>7.5805999999999998E-2</v>
      </c>
      <c r="AG111" s="63">
        <f t="shared" si="93"/>
        <v>7.5805999999999998E-2</v>
      </c>
      <c r="AH111" s="64">
        <f t="shared" si="94"/>
        <v>0</v>
      </c>
      <c r="AI111" s="65">
        <f t="shared" si="122"/>
        <v>7.5805999999999998E-2</v>
      </c>
      <c r="AJ111" s="60">
        <v>0</v>
      </c>
      <c r="AK111">
        <v>0</v>
      </c>
      <c r="AL111" s="23">
        <f t="shared" si="123"/>
        <v>0</v>
      </c>
      <c r="AM111" s="60">
        <v>0</v>
      </c>
      <c r="AN111">
        <v>0</v>
      </c>
      <c r="AO111" s="23">
        <f t="shared" si="124"/>
        <v>0</v>
      </c>
      <c r="AP111" s="23">
        <f t="shared" si="95"/>
        <v>3172388</v>
      </c>
      <c r="AQ111" s="23">
        <f t="shared" si="125"/>
        <v>3172388</v>
      </c>
      <c r="AR111" s="66">
        <v>6394518</v>
      </c>
      <c r="AS111" s="66">
        <f t="shared" si="140"/>
        <v>3172388</v>
      </c>
      <c r="AT111" s="60">
        <v>5272935</v>
      </c>
      <c r="AU111" s="23">
        <f t="shared" si="141"/>
        <v>2100547</v>
      </c>
      <c r="AV111" s="67" t="str">
        <f t="shared" si="142"/>
        <v>No</v>
      </c>
      <c r="AW111" s="66">
        <f t="shared" si="126"/>
        <v>0</v>
      </c>
      <c r="AX111" s="68">
        <f t="shared" si="127"/>
        <v>5272935</v>
      </c>
      <c r="AY111" s="69">
        <f t="shared" si="96"/>
        <v>5272935</v>
      </c>
      <c r="AZ111" s="70">
        <f t="shared" si="128"/>
        <v>0</v>
      </c>
      <c r="BA111" s="23"/>
      <c r="BC111" s="13">
        <f>($AI111*$AP$21*IF(AND($I111=Overview!$D$14,'ECS Formula'!F$38&lt;&gt;""),'ECS Formula'!F$38,INDEX('FY 26'!$Y:$Y,MATCH('FY 26 - Changed'!$I111,'FY 26'!$I:$I,0),0)))+$AL111+$AO111</f>
        <v>3172388.1049894998</v>
      </c>
      <c r="BD111" s="13">
        <f>($AI111*$AP$21*IF(AND($I111=Overview!$D$14,'ECS Formula'!G$38&lt;&gt;""),'ECS Formula'!G$38,INDEX('FY 26'!$Y:$Y,MATCH('FY 26 - Changed'!$I111,'FY 26'!$I:$I,0),0)))+$AL111+$AO111</f>
        <v>3172388.1049894998</v>
      </c>
      <c r="BE111" s="13">
        <f>($AI111*$AP$21*IF(AND($I111=Overview!$D$14,'ECS Formula'!H$38&lt;&gt;""),'ECS Formula'!H$38,INDEX('FY 26'!$Y:$Y,MATCH('FY 26 - Changed'!$I111,'FY 26'!$I:$I,0),0)))+$AL111+$AO111</f>
        <v>3172388.1049894998</v>
      </c>
      <c r="BF111" s="13">
        <f>($AI111*$AP$21*IF(AND($I111=Overview!$D$14,'ECS Formula'!I$38&lt;&gt;""),'ECS Formula'!I$38,INDEX('FY 26'!$Y:$Y,MATCH('FY 26 - Changed'!$I111,'FY 26'!$I:$I,0),0)))+$AL111+$AO111</f>
        <v>3172388.1049894998</v>
      </c>
      <c r="BG111" s="13">
        <f>($AI111*$AP$21*IF(AND($I111=Overview!$D$14,'ECS Formula'!J$38&lt;&gt;""),'ECS Formula'!J$38,INDEX('FY 26'!$Y:$Y,MATCH('FY 26 - Changed'!$I111,'FY 26'!$I:$I,0),0)))+$AL111+$AO111</f>
        <v>3172388.1049894998</v>
      </c>
      <c r="BH111" s="13">
        <f>($AI111*$AP$21*IF(AND($I111=Overview!$D$14,'ECS Formula'!K$38&lt;&gt;""),'ECS Formula'!K$38,INDEX('FY 26'!$Y:$Y,MATCH('FY 26 - Changed'!$I111,'FY 26'!$I:$I,0),0)))+$AL111+$AO111</f>
        <v>3172388.1049894998</v>
      </c>
      <c r="BI111" s="13">
        <f>($AI111*$AP$21*IF(AND($I111=Overview!$D$14,'ECS Formula'!L$38&lt;&gt;""),'ECS Formula'!L$38,INDEX('FY 26'!$Y:$Y,MATCH('FY 26 - Changed'!$I111,'FY 26'!$I:$I,0),0)))+$AL111+$AO111</f>
        <v>3172388.1049894998</v>
      </c>
      <c r="BJ111" s="13">
        <f>($AI111*$AP$21*IF(AND($I111=Overview!$D$14,'ECS Formula'!M$38&lt;&gt;""),'ECS Formula'!M$38,INDEX('FY 26'!$Y:$Y,MATCH('FY 26 - Changed'!$I111,'FY 26'!$I:$I,0),0)))+$AL111+$AO111</f>
        <v>3172388.1049894998</v>
      </c>
      <c r="BO111" s="71">
        <f t="shared" si="129"/>
        <v>2100547</v>
      </c>
      <c r="BP111" s="71">
        <f t="shared" si="97"/>
        <v>-2100546.8950105002</v>
      </c>
      <c r="BQ111" s="71">
        <f t="shared" si="98"/>
        <v>-2100546.8950105002</v>
      </c>
      <c r="BR111" s="71">
        <f t="shared" si="99"/>
        <v>-1800378.7437135</v>
      </c>
      <c r="BS111" s="71">
        <f t="shared" si="100"/>
        <v>-1500255.6071364591</v>
      </c>
      <c r="BT111" s="71">
        <f t="shared" si="101"/>
        <v>-1200204.4857091671</v>
      </c>
      <c r="BU111" s="71">
        <f t="shared" si="102"/>
        <v>-900153.36428187508</v>
      </c>
      <c r="BV111" s="71">
        <f t="shared" si="103"/>
        <v>-600132.24796672631</v>
      </c>
      <c r="BW111" s="71">
        <f t="shared" si="104"/>
        <v>-300066.12398336316</v>
      </c>
      <c r="BX111" s="71"/>
      <c r="BZ111" s="71">
        <f t="shared" si="130"/>
        <v>0</v>
      </c>
      <c r="CA111" s="71">
        <f t="shared" si="131"/>
        <v>0</v>
      </c>
      <c r="CB111" s="71">
        <f t="shared" si="105"/>
        <v>-300168.15129700047</v>
      </c>
      <c r="CC111" s="71">
        <f t="shared" si="106"/>
        <v>-300123.13657704042</v>
      </c>
      <c r="CD111" s="71">
        <f t="shared" si="107"/>
        <v>-300051.12142729183</v>
      </c>
      <c r="CE111" s="71">
        <f t="shared" si="108"/>
        <v>-300051.12142729177</v>
      </c>
      <c r="CF111" s="71">
        <f t="shared" si="109"/>
        <v>-300021.11631514895</v>
      </c>
      <c r="CG111" s="71">
        <f t="shared" si="110"/>
        <v>-300066.12398336316</v>
      </c>
      <c r="CH111" s="71">
        <f t="shared" si="111"/>
        <v>-300066.12398336316</v>
      </c>
      <c r="CJ111" s="71">
        <f t="shared" si="112"/>
        <v>5272935</v>
      </c>
      <c r="CK111" s="71">
        <f t="shared" si="132"/>
        <v>5272935</v>
      </c>
      <c r="CL111" s="71">
        <f t="shared" si="133"/>
        <v>4972766.8487029998</v>
      </c>
      <c r="CM111" s="71">
        <f t="shared" si="134"/>
        <v>4672643.7121259589</v>
      </c>
      <c r="CN111" s="71">
        <f t="shared" si="135"/>
        <v>4372592.5906986669</v>
      </c>
      <c r="CO111" s="71">
        <f t="shared" si="136"/>
        <v>4072541.4692713749</v>
      </c>
      <c r="CP111" s="71">
        <f t="shared" si="143"/>
        <v>3772520.3529562261</v>
      </c>
      <c r="CQ111" s="71">
        <f t="shared" si="143"/>
        <v>3472454.2289728629</v>
      </c>
      <c r="CR111" s="71">
        <f t="shared" si="143"/>
        <v>3172388.1049894998</v>
      </c>
      <c r="CS111" s="71"/>
      <c r="CT111" s="71">
        <f t="shared" si="113"/>
        <v>5272935</v>
      </c>
      <c r="CU111" s="71">
        <f t="shared" si="144"/>
        <v>5272935</v>
      </c>
      <c r="CV111" s="71">
        <f t="shared" si="144"/>
        <v>4972766.8487029998</v>
      </c>
      <c r="CW111" s="71">
        <f t="shared" si="144"/>
        <v>4672643.7121259589</v>
      </c>
      <c r="CX111" s="71">
        <f t="shared" si="144"/>
        <v>4372592.5906986669</v>
      </c>
      <c r="CY111" s="71">
        <f t="shared" si="144"/>
        <v>4072541.4692713749</v>
      </c>
      <c r="CZ111" s="71">
        <f t="shared" si="144"/>
        <v>3772520.3529562261</v>
      </c>
      <c r="DA111" s="71">
        <f t="shared" si="144"/>
        <v>3472454.2289728629</v>
      </c>
      <c r="DB111" s="71">
        <f t="shared" si="144"/>
        <v>3172388.1049894998</v>
      </c>
    </row>
    <row r="112" spans="1:106" x14ac:dyDescent="0.2">
      <c r="A112" s="6" t="s">
        <v>197</v>
      </c>
      <c r="B112" s="6"/>
      <c r="C112" s="37"/>
      <c r="D112" s="37"/>
      <c r="E112" s="37"/>
      <c r="F112" s="2">
        <v>8</v>
      </c>
      <c r="G112">
        <v>0</v>
      </c>
      <c r="H112" s="6">
        <v>86</v>
      </c>
      <c r="I112" s="2" t="s">
        <v>263</v>
      </c>
      <c r="J112" s="57"/>
      <c r="K112" s="79"/>
      <c r="L112" s="73"/>
      <c r="M112" s="79"/>
      <c r="N112" s="61">
        <f t="shared" si="114"/>
        <v>0</v>
      </c>
      <c r="O112" s="61">
        <f t="shared" si="115"/>
        <v>0</v>
      </c>
      <c r="P112" s="61">
        <f t="shared" si="116"/>
        <v>0</v>
      </c>
      <c r="Q112" s="61">
        <f t="shared" si="117"/>
        <v>0</v>
      </c>
      <c r="R112" s="62" t="e">
        <f t="shared" si="118"/>
        <v>#DIV/0!</v>
      </c>
      <c r="S112" s="62" t="e">
        <f t="shared" si="89"/>
        <v>#DIV/0!</v>
      </c>
      <c r="T112" s="61" t="e">
        <f t="shared" si="90"/>
        <v>#DIV/0!</v>
      </c>
      <c r="U112" s="61" t="e">
        <f t="shared" si="119"/>
        <v>#DIV/0!</v>
      </c>
      <c r="V112" s="79"/>
      <c r="W112" s="61">
        <f t="shared" si="120"/>
        <v>0</v>
      </c>
      <c r="X112" s="24">
        <f t="shared" si="121"/>
        <v>0</v>
      </c>
      <c r="Y112" s="80">
        <f>IF(AND(I112=Overview!$D$14,'ECS Formula'!$D$38&lt;&gt;""),'ECS Formula'!$D$38,INDEX('FY 26'!Y:Y,MATCH('FY 26 - Changed'!I112,'FY 26'!I:I,0),0))</f>
        <v>2490.41</v>
      </c>
      <c r="Z112" s="58"/>
      <c r="AA112" s="60"/>
      <c r="AB112" s="81">
        <f>IF(AND('FY 26 - Changed'!I112=Overview!$D$14, 'ECS Formula'!$K$20&lt;&gt;""),'ECS Formula'!$K$20,INDEX('FY 26'!AB:AB,MATCH('FY 26 - Changed'!I112,'FY 26'!I:I,0),0))</f>
        <v>139340.26999999999</v>
      </c>
      <c r="AC112" s="10">
        <f t="shared" si="91"/>
        <v>0.543211</v>
      </c>
      <c r="AD112" s="79">
        <f>IF(AND('FY 26 - Changed'!I112=Overview!$D$14, 'ECS Formula'!$K$21&lt;&gt;""),'ECS Formula'!$K$21,INDEX('FY 26'!AD:AD,MATCH('FY 26 - Changed'!I112,'FY 26'!I:I,0),0))</f>
        <v>84710</v>
      </c>
      <c r="AE112" s="10">
        <f t="shared" si="92"/>
        <v>0.61412999999999995</v>
      </c>
      <c r="AF112" s="10">
        <f t="shared" si="139"/>
        <v>0.43551299999999998</v>
      </c>
      <c r="AG112" s="63">
        <f t="shared" si="93"/>
        <v>0.43551299999999998</v>
      </c>
      <c r="AH112" s="64">
        <f t="shared" si="94"/>
        <v>0</v>
      </c>
      <c r="AI112" s="65">
        <f t="shared" si="122"/>
        <v>0.43551299999999998</v>
      </c>
      <c r="AJ112" s="60">
        <v>0</v>
      </c>
      <c r="AK112">
        <v>0</v>
      </c>
      <c r="AL112" s="23">
        <f t="shared" si="123"/>
        <v>0</v>
      </c>
      <c r="AM112" s="60">
        <v>0</v>
      </c>
      <c r="AN112">
        <v>0</v>
      </c>
      <c r="AO112" s="23">
        <f t="shared" si="124"/>
        <v>0</v>
      </c>
      <c r="AP112" s="23">
        <f t="shared" si="95"/>
        <v>12500083</v>
      </c>
      <c r="AQ112" s="23">
        <f t="shared" si="125"/>
        <v>12500083</v>
      </c>
      <c r="AR112" s="66">
        <v>12589621</v>
      </c>
      <c r="AS112" s="66">
        <f t="shared" si="140"/>
        <v>12500083</v>
      </c>
      <c r="AT112" s="60">
        <v>12802864</v>
      </c>
      <c r="AU112" s="23">
        <f t="shared" si="141"/>
        <v>302781</v>
      </c>
      <c r="AV112" s="67" t="str">
        <f t="shared" si="142"/>
        <v>No</v>
      </c>
      <c r="AW112" s="66">
        <f t="shared" si="126"/>
        <v>0</v>
      </c>
      <c r="AX112" s="68">
        <f t="shared" si="127"/>
        <v>12802864</v>
      </c>
      <c r="AY112" s="69">
        <f t="shared" si="96"/>
        <v>12802864</v>
      </c>
      <c r="AZ112" s="70">
        <f t="shared" si="128"/>
        <v>0</v>
      </c>
      <c r="BA112" s="23"/>
      <c r="BC112" s="13">
        <f>($AI112*$AP$21*IF(AND($I112=Overview!$D$14,'ECS Formula'!F$38&lt;&gt;""),'ECS Formula'!F$38,INDEX('FY 26'!$Y:$Y,MATCH('FY 26 - Changed'!$I112,'FY 26'!$I:$I,0),0)))+$AL112+$AO112</f>
        <v>12500083.34705325</v>
      </c>
      <c r="BD112" s="13">
        <f>($AI112*$AP$21*IF(AND($I112=Overview!$D$14,'ECS Formula'!G$38&lt;&gt;""),'ECS Formula'!G$38,INDEX('FY 26'!$Y:$Y,MATCH('FY 26 - Changed'!$I112,'FY 26'!$I:$I,0),0)))+$AL112+$AO112</f>
        <v>12500083.34705325</v>
      </c>
      <c r="BE112" s="13">
        <f>($AI112*$AP$21*IF(AND($I112=Overview!$D$14,'ECS Formula'!H$38&lt;&gt;""),'ECS Formula'!H$38,INDEX('FY 26'!$Y:$Y,MATCH('FY 26 - Changed'!$I112,'FY 26'!$I:$I,0),0)))+$AL112+$AO112</f>
        <v>12500083.34705325</v>
      </c>
      <c r="BF112" s="13">
        <f>($AI112*$AP$21*IF(AND($I112=Overview!$D$14,'ECS Formula'!I$38&lt;&gt;""),'ECS Formula'!I$38,INDEX('FY 26'!$Y:$Y,MATCH('FY 26 - Changed'!$I112,'FY 26'!$I:$I,0),0)))+$AL112+$AO112</f>
        <v>12500083.34705325</v>
      </c>
      <c r="BG112" s="13">
        <f>($AI112*$AP$21*IF(AND($I112=Overview!$D$14,'ECS Formula'!J$38&lt;&gt;""),'ECS Formula'!J$38,INDEX('FY 26'!$Y:$Y,MATCH('FY 26 - Changed'!$I112,'FY 26'!$I:$I,0),0)))+$AL112+$AO112</f>
        <v>12500083.34705325</v>
      </c>
      <c r="BH112" s="13">
        <f>($AI112*$AP$21*IF(AND($I112=Overview!$D$14,'ECS Formula'!K$38&lt;&gt;""),'ECS Formula'!K$38,INDEX('FY 26'!$Y:$Y,MATCH('FY 26 - Changed'!$I112,'FY 26'!$I:$I,0),0)))+$AL112+$AO112</f>
        <v>12500083.34705325</v>
      </c>
      <c r="BI112" s="13">
        <f>($AI112*$AP$21*IF(AND($I112=Overview!$D$14,'ECS Formula'!L$38&lt;&gt;""),'ECS Formula'!L$38,INDEX('FY 26'!$Y:$Y,MATCH('FY 26 - Changed'!$I112,'FY 26'!$I:$I,0),0)))+$AL112+$AO112</f>
        <v>12500083.34705325</v>
      </c>
      <c r="BJ112" s="13">
        <f>($AI112*$AP$21*IF(AND($I112=Overview!$D$14,'ECS Formula'!M$38&lt;&gt;""),'ECS Formula'!M$38,INDEX('FY 26'!$Y:$Y,MATCH('FY 26 - Changed'!$I112,'FY 26'!$I:$I,0),0)))+$AL112+$AO112</f>
        <v>12500083.34705325</v>
      </c>
      <c r="BO112" s="71">
        <f t="shared" si="129"/>
        <v>302781</v>
      </c>
      <c r="BP112" s="71">
        <f t="shared" si="97"/>
        <v>-302780.6529467497</v>
      </c>
      <c r="BQ112" s="71">
        <f t="shared" si="98"/>
        <v>-302780.6529467497</v>
      </c>
      <c r="BR112" s="71">
        <f t="shared" si="99"/>
        <v>-259513.29764065892</v>
      </c>
      <c r="BS112" s="71">
        <f t="shared" si="100"/>
        <v>-216252.4309239611</v>
      </c>
      <c r="BT112" s="71">
        <f t="shared" si="101"/>
        <v>-173001.94473916851</v>
      </c>
      <c r="BU112" s="71">
        <f t="shared" si="102"/>
        <v>-129751.45855437592</v>
      </c>
      <c r="BV112" s="71">
        <f t="shared" si="103"/>
        <v>-86505.297418203205</v>
      </c>
      <c r="BW112" s="71">
        <f t="shared" si="104"/>
        <v>-43252.648709101602</v>
      </c>
      <c r="BX112" s="71"/>
      <c r="BZ112" s="71">
        <f t="shared" si="130"/>
        <v>0</v>
      </c>
      <c r="CA112" s="71">
        <f t="shared" si="131"/>
        <v>0</v>
      </c>
      <c r="CB112" s="71">
        <f t="shared" si="105"/>
        <v>-43267.355306090532</v>
      </c>
      <c r="CC112" s="71">
        <f t="shared" si="106"/>
        <v>-43260.866716697841</v>
      </c>
      <c r="CD112" s="71">
        <f t="shared" si="107"/>
        <v>-43250.486184792222</v>
      </c>
      <c r="CE112" s="71">
        <f t="shared" si="108"/>
        <v>-43250.486184792127</v>
      </c>
      <c r="CF112" s="71">
        <f t="shared" si="109"/>
        <v>-43246.16113617349</v>
      </c>
      <c r="CG112" s="71">
        <f t="shared" si="110"/>
        <v>-43252.648709101602</v>
      </c>
      <c r="CH112" s="71">
        <f t="shared" si="111"/>
        <v>-43252.648709101602</v>
      </c>
      <c r="CJ112" s="71">
        <f t="shared" si="112"/>
        <v>12802864</v>
      </c>
      <c r="CK112" s="71">
        <f t="shared" si="132"/>
        <v>12802864</v>
      </c>
      <c r="CL112" s="71">
        <f t="shared" si="133"/>
        <v>12759596.644693909</v>
      </c>
      <c r="CM112" s="71">
        <f t="shared" si="134"/>
        <v>12716335.777977211</v>
      </c>
      <c r="CN112" s="71">
        <f t="shared" si="135"/>
        <v>12673085.291792419</v>
      </c>
      <c r="CO112" s="71">
        <f t="shared" si="136"/>
        <v>12629834.805607626</v>
      </c>
      <c r="CP112" s="71">
        <f t="shared" si="143"/>
        <v>12586588.644471454</v>
      </c>
      <c r="CQ112" s="71">
        <f t="shared" si="143"/>
        <v>12543335.995762352</v>
      </c>
      <c r="CR112" s="71">
        <f t="shared" si="143"/>
        <v>12500083.34705325</v>
      </c>
      <c r="CS112" s="71"/>
      <c r="CT112" s="71">
        <f t="shared" si="113"/>
        <v>12802864</v>
      </c>
      <c r="CU112" s="71">
        <f t="shared" si="144"/>
        <v>12802864</v>
      </c>
      <c r="CV112" s="71">
        <f t="shared" si="144"/>
        <v>12759596.644693909</v>
      </c>
      <c r="CW112" s="71">
        <f t="shared" si="144"/>
        <v>12716335.777977211</v>
      </c>
      <c r="CX112" s="71">
        <f t="shared" si="144"/>
        <v>12673085.291792419</v>
      </c>
      <c r="CY112" s="71">
        <f t="shared" si="144"/>
        <v>12629834.805607626</v>
      </c>
      <c r="CZ112" s="71">
        <f t="shared" si="144"/>
        <v>12586588.644471454</v>
      </c>
      <c r="DA112" s="71">
        <f t="shared" si="144"/>
        <v>12543335.995762352</v>
      </c>
      <c r="DB112" s="71">
        <f t="shared" si="144"/>
        <v>12500083.34705325</v>
      </c>
    </row>
    <row r="113" spans="1:106" x14ac:dyDescent="0.2">
      <c r="A113" s="6" t="s">
        <v>173</v>
      </c>
      <c r="B113" s="6"/>
      <c r="C113" s="37"/>
      <c r="D113" s="37"/>
      <c r="E113" s="37"/>
      <c r="F113" s="2">
        <v>3</v>
      </c>
      <c r="G113">
        <v>0</v>
      </c>
      <c r="H113" s="6">
        <v>87</v>
      </c>
      <c r="I113" s="2" t="s">
        <v>264</v>
      </c>
      <c r="J113" s="57"/>
      <c r="K113" s="79"/>
      <c r="L113" s="59"/>
      <c r="M113" s="79"/>
      <c r="N113" s="61">
        <f t="shared" si="114"/>
        <v>0</v>
      </c>
      <c r="O113" s="61">
        <f t="shared" si="115"/>
        <v>0</v>
      </c>
      <c r="P113" s="61">
        <f t="shared" si="116"/>
        <v>0</v>
      </c>
      <c r="Q113" s="61">
        <f t="shared" si="117"/>
        <v>0</v>
      </c>
      <c r="R113" s="62" t="e">
        <f t="shared" si="118"/>
        <v>#DIV/0!</v>
      </c>
      <c r="S113" s="62" t="e">
        <f t="shared" si="89"/>
        <v>#DIV/0!</v>
      </c>
      <c r="T113" s="61" t="e">
        <f t="shared" si="90"/>
        <v>#DIV/0!</v>
      </c>
      <c r="U113" s="61" t="e">
        <f t="shared" si="119"/>
        <v>#DIV/0!</v>
      </c>
      <c r="V113" s="79"/>
      <c r="W113" s="61">
        <f t="shared" si="120"/>
        <v>0</v>
      </c>
      <c r="X113" s="24">
        <f t="shared" si="121"/>
        <v>0</v>
      </c>
      <c r="Y113" s="80">
        <f>IF(AND(I113=Overview!$D$14,'ECS Formula'!$D$38&lt;&gt;""),'ECS Formula'!$D$38,INDEX('FY 26'!Y:Y,MATCH('FY 26 - Changed'!I113,'FY 26'!I:I,0),0))</f>
        <v>240.95</v>
      </c>
      <c r="Z113" s="58"/>
      <c r="AA113" s="60"/>
      <c r="AB113" s="81">
        <f>IF(AND('FY 26 - Changed'!I113=Overview!$D$14, 'ECS Formula'!$K$20&lt;&gt;""),'ECS Formula'!$K$20,INDEX('FY 26'!AB:AB,MATCH('FY 26 - Changed'!I113,'FY 26'!I:I,0),0))</f>
        <v>298648.68</v>
      </c>
      <c r="AC113" s="10">
        <f t="shared" si="91"/>
        <v>1.1642669999999999</v>
      </c>
      <c r="AD113" s="79">
        <f>IF(AND('FY 26 - Changed'!I113=Overview!$D$14, 'ECS Formula'!$K$21&lt;&gt;""),'ECS Formula'!$K$21,INDEX('FY 26'!AD:AD,MATCH('FY 26 - Changed'!I113,'FY 26'!I:I,0),0))</f>
        <v>101638</v>
      </c>
      <c r="AE113" s="10">
        <f t="shared" si="92"/>
        <v>0.73685500000000004</v>
      </c>
      <c r="AF113" s="10">
        <f t="shared" si="139"/>
        <v>-3.6042999999999999E-2</v>
      </c>
      <c r="AG113" s="63">
        <f t="shared" si="93"/>
        <v>0.01</v>
      </c>
      <c r="AH113" s="64">
        <f t="shared" si="94"/>
        <v>0</v>
      </c>
      <c r="AI113" s="65">
        <f t="shared" si="122"/>
        <v>0.01</v>
      </c>
      <c r="AJ113" s="60">
        <v>218</v>
      </c>
      <c r="AK113">
        <v>13</v>
      </c>
      <c r="AL113" s="23">
        <f t="shared" si="123"/>
        <v>283400</v>
      </c>
      <c r="AM113" s="60">
        <v>0</v>
      </c>
      <c r="AN113">
        <v>0</v>
      </c>
      <c r="AO113" s="23">
        <f t="shared" si="124"/>
        <v>0</v>
      </c>
      <c r="AP113" s="23">
        <f t="shared" si="95"/>
        <v>27769</v>
      </c>
      <c r="AQ113" s="23">
        <f t="shared" si="125"/>
        <v>311169</v>
      </c>
      <c r="AR113" s="66">
        <v>102178</v>
      </c>
      <c r="AS113" s="66">
        <f t="shared" si="140"/>
        <v>311169</v>
      </c>
      <c r="AT113" s="60">
        <v>250614</v>
      </c>
      <c r="AU113" s="23">
        <f t="shared" si="141"/>
        <v>60555</v>
      </c>
      <c r="AV113" s="67" t="str">
        <f t="shared" si="142"/>
        <v>Yes</v>
      </c>
      <c r="AW113" s="66">
        <f t="shared" si="126"/>
        <v>60555</v>
      </c>
      <c r="AX113" s="68">
        <f t="shared" si="127"/>
        <v>311169</v>
      </c>
      <c r="AY113" s="69">
        <f t="shared" si="96"/>
        <v>311169</v>
      </c>
      <c r="AZ113" s="70">
        <f t="shared" si="128"/>
        <v>60555</v>
      </c>
      <c r="BA113" s="23"/>
      <c r="BC113" s="13">
        <f>($AI113*$AP$21*IF(AND($I113=Overview!$D$14,'ECS Formula'!F$38&lt;&gt;""),'ECS Formula'!F$38,INDEX('FY 26'!$Y:$Y,MATCH('FY 26 - Changed'!$I113,'FY 26'!$I:$I,0),0)))+$AL113+$AO113</f>
        <v>311169.48749999999</v>
      </c>
      <c r="BD113" s="13">
        <f>($AI113*$AP$21*IF(AND($I113=Overview!$D$14,'ECS Formula'!G$38&lt;&gt;""),'ECS Formula'!G$38,INDEX('FY 26'!$Y:$Y,MATCH('FY 26 - Changed'!$I113,'FY 26'!$I:$I,0),0)))+$AL113+$AO113</f>
        <v>311169.48749999999</v>
      </c>
      <c r="BE113" s="13">
        <f>($AI113*$AP$21*IF(AND($I113=Overview!$D$14,'ECS Formula'!H$38&lt;&gt;""),'ECS Formula'!H$38,INDEX('FY 26'!$Y:$Y,MATCH('FY 26 - Changed'!$I113,'FY 26'!$I:$I,0),0)))+$AL113+$AO113</f>
        <v>311169.48749999999</v>
      </c>
      <c r="BF113" s="13">
        <f>($AI113*$AP$21*IF(AND($I113=Overview!$D$14,'ECS Formula'!I$38&lt;&gt;""),'ECS Formula'!I$38,INDEX('FY 26'!$Y:$Y,MATCH('FY 26 - Changed'!$I113,'FY 26'!$I:$I,0),0)))+$AL113+$AO113</f>
        <v>311169.48749999999</v>
      </c>
      <c r="BG113" s="13">
        <f>($AI113*$AP$21*IF(AND($I113=Overview!$D$14,'ECS Formula'!J$38&lt;&gt;""),'ECS Formula'!J$38,INDEX('FY 26'!$Y:$Y,MATCH('FY 26 - Changed'!$I113,'FY 26'!$I:$I,0),0)))+$AL113+$AO113</f>
        <v>311169.48749999999</v>
      </c>
      <c r="BH113" s="13">
        <f>($AI113*$AP$21*IF(AND($I113=Overview!$D$14,'ECS Formula'!K$38&lt;&gt;""),'ECS Formula'!K$38,INDEX('FY 26'!$Y:$Y,MATCH('FY 26 - Changed'!$I113,'FY 26'!$I:$I,0),0)))+$AL113+$AO113</f>
        <v>311169.48749999999</v>
      </c>
      <c r="BI113" s="13">
        <f>($AI113*$AP$21*IF(AND($I113=Overview!$D$14,'ECS Formula'!L$38&lt;&gt;""),'ECS Formula'!L$38,INDEX('FY 26'!$Y:$Y,MATCH('FY 26 - Changed'!$I113,'FY 26'!$I:$I,0),0)))+$AL113+$AO113</f>
        <v>311169.48749999999</v>
      </c>
      <c r="BJ113" s="13">
        <f>($AI113*$AP$21*IF(AND($I113=Overview!$D$14,'ECS Formula'!M$38&lt;&gt;""),'ECS Formula'!M$38,INDEX('FY 26'!$Y:$Y,MATCH('FY 26 - Changed'!$I113,'FY 26'!$I:$I,0),0)))+$AL113+$AO113</f>
        <v>311169.48749999999</v>
      </c>
      <c r="BO113" s="71">
        <f t="shared" si="129"/>
        <v>60555</v>
      </c>
      <c r="BP113" s="71">
        <f t="shared" si="97"/>
        <v>0.48749999998835847</v>
      </c>
      <c r="BQ113" s="71">
        <f t="shared" si="98"/>
        <v>0</v>
      </c>
      <c r="BR113" s="71">
        <f t="shared" si="99"/>
        <v>0</v>
      </c>
      <c r="BS113" s="71">
        <f t="shared" si="100"/>
        <v>0</v>
      </c>
      <c r="BT113" s="71">
        <f t="shared" si="101"/>
        <v>0</v>
      </c>
      <c r="BU113" s="71">
        <f t="shared" si="102"/>
        <v>0</v>
      </c>
      <c r="BV113" s="71">
        <f t="shared" si="103"/>
        <v>0</v>
      </c>
      <c r="BW113" s="71">
        <f t="shared" si="104"/>
        <v>0</v>
      </c>
      <c r="BX113" s="71"/>
      <c r="BZ113" s="71">
        <f t="shared" si="130"/>
        <v>60555</v>
      </c>
      <c r="CA113" s="71">
        <f t="shared" si="131"/>
        <v>0.48749999998835847</v>
      </c>
      <c r="CB113" s="71">
        <f t="shared" si="105"/>
        <v>0</v>
      </c>
      <c r="CC113" s="71">
        <f t="shared" si="106"/>
        <v>0</v>
      </c>
      <c r="CD113" s="71">
        <f t="shared" si="107"/>
        <v>0</v>
      </c>
      <c r="CE113" s="71">
        <f t="shared" si="108"/>
        <v>0</v>
      </c>
      <c r="CF113" s="71">
        <f t="shared" si="109"/>
        <v>0</v>
      </c>
      <c r="CG113" s="71">
        <f t="shared" si="110"/>
        <v>0</v>
      </c>
      <c r="CH113" s="71">
        <f t="shared" si="111"/>
        <v>0</v>
      </c>
      <c r="CJ113" s="71">
        <f t="shared" si="112"/>
        <v>311169</v>
      </c>
      <c r="CK113" s="71">
        <f t="shared" si="132"/>
        <v>311169.48749999999</v>
      </c>
      <c r="CL113" s="71">
        <f t="shared" si="133"/>
        <v>311169.48749999999</v>
      </c>
      <c r="CM113" s="71">
        <f t="shared" si="134"/>
        <v>311169.48749999999</v>
      </c>
      <c r="CN113" s="71">
        <f t="shared" si="135"/>
        <v>311169.48749999999</v>
      </c>
      <c r="CO113" s="71">
        <f t="shared" si="136"/>
        <v>311169.48749999999</v>
      </c>
      <c r="CP113" s="71">
        <f t="shared" si="143"/>
        <v>311169.48749999999</v>
      </c>
      <c r="CQ113" s="71">
        <f t="shared" si="143"/>
        <v>311169.48749999999</v>
      </c>
      <c r="CR113" s="71">
        <f t="shared" si="143"/>
        <v>311169.48749999999</v>
      </c>
      <c r="CS113" s="71"/>
      <c r="CT113" s="71">
        <f t="shared" si="113"/>
        <v>311169</v>
      </c>
      <c r="CU113" s="71">
        <f t="shared" si="144"/>
        <v>311169.48749999999</v>
      </c>
      <c r="CV113" s="71">
        <f t="shared" si="144"/>
        <v>311169.48749999999</v>
      </c>
      <c r="CW113" s="71">
        <f t="shared" si="144"/>
        <v>311169.48749999999</v>
      </c>
      <c r="CX113" s="71">
        <f t="shared" si="144"/>
        <v>311169.48749999999</v>
      </c>
      <c r="CY113" s="71">
        <f t="shared" si="144"/>
        <v>311169.48749999999</v>
      </c>
      <c r="CZ113" s="71">
        <f t="shared" si="144"/>
        <v>311169.48749999999</v>
      </c>
      <c r="DA113" s="71">
        <f t="shared" si="144"/>
        <v>311169.48749999999</v>
      </c>
      <c r="DB113" s="71">
        <f t="shared" si="144"/>
        <v>311169.48749999999</v>
      </c>
    </row>
    <row r="114" spans="1:106" x14ac:dyDescent="0.2">
      <c r="A114" s="6" t="s">
        <v>184</v>
      </c>
      <c r="B114" s="6"/>
      <c r="C114" s="37">
        <v>1</v>
      </c>
      <c r="D114" s="37">
        <v>1</v>
      </c>
      <c r="E114" s="37"/>
      <c r="F114" s="2">
        <v>10</v>
      </c>
      <c r="G114">
        <v>16</v>
      </c>
      <c r="H114" s="6">
        <v>88</v>
      </c>
      <c r="I114" s="2" t="s">
        <v>265</v>
      </c>
      <c r="J114" s="57"/>
      <c r="K114" s="79"/>
      <c r="L114" s="73"/>
      <c r="M114" s="79"/>
      <c r="N114" s="61">
        <f t="shared" si="114"/>
        <v>0</v>
      </c>
      <c r="O114" s="61">
        <f t="shared" si="115"/>
        <v>0</v>
      </c>
      <c r="P114" s="61">
        <f t="shared" si="116"/>
        <v>0</v>
      </c>
      <c r="Q114" s="61">
        <f t="shared" si="117"/>
        <v>0</v>
      </c>
      <c r="R114" s="62" t="e">
        <f t="shared" si="118"/>
        <v>#DIV/0!</v>
      </c>
      <c r="S114" s="62" t="e">
        <f t="shared" si="89"/>
        <v>#DIV/0!</v>
      </c>
      <c r="T114" s="61" t="e">
        <f t="shared" si="90"/>
        <v>#DIV/0!</v>
      </c>
      <c r="U114" s="61" t="e">
        <f t="shared" si="119"/>
        <v>#DIV/0!</v>
      </c>
      <c r="V114" s="79"/>
      <c r="W114" s="61">
        <f t="shared" si="120"/>
        <v>0</v>
      </c>
      <c r="X114" s="24">
        <f t="shared" si="121"/>
        <v>0</v>
      </c>
      <c r="Y114" s="80">
        <f>IF(AND(I114=Overview!$D$14,'ECS Formula'!$D$38&lt;&gt;""),'ECS Formula'!$D$38,INDEX('FY 26'!Y:Y,MATCH('FY 26 - Changed'!I114,'FY 26'!I:I,0),0))</f>
        <v>5441.94</v>
      </c>
      <c r="Z114" s="58"/>
      <c r="AA114" s="60"/>
      <c r="AB114" s="81">
        <f>IF(AND('FY 26 - Changed'!I114=Overview!$D$14, 'ECS Formula'!$K$20&lt;&gt;""),'ECS Formula'!$K$20,INDEX('FY 26'!AB:AB,MATCH('FY 26 - Changed'!I114,'FY 26'!I:I,0),0))</f>
        <v>106998.86</v>
      </c>
      <c r="AC114" s="10">
        <f t="shared" si="91"/>
        <v>0.41713</v>
      </c>
      <c r="AD114" s="79">
        <f>IF(AND('FY 26 - Changed'!I114=Overview!$D$14, 'ECS Formula'!$K$21&lt;&gt;""),'ECS Formula'!$K$21,INDEX('FY 26'!AD:AD,MATCH('FY 26 - Changed'!I114,'FY 26'!I:I,0),0))</f>
        <v>91145</v>
      </c>
      <c r="AE114" s="10">
        <f t="shared" si="92"/>
        <v>0.66078300000000001</v>
      </c>
      <c r="AF114" s="10">
        <f t="shared" si="139"/>
        <v>0.50977399999999995</v>
      </c>
      <c r="AG114" s="63">
        <f t="shared" si="93"/>
        <v>0.50977399999999995</v>
      </c>
      <c r="AH114" s="64">
        <f t="shared" si="94"/>
        <v>0.03</v>
      </c>
      <c r="AI114" s="65">
        <f t="shared" si="122"/>
        <v>0.53977399999999998</v>
      </c>
      <c r="AJ114" s="60">
        <v>0</v>
      </c>
      <c r="AK114">
        <v>0</v>
      </c>
      <c r="AL114" s="23">
        <f t="shared" si="123"/>
        <v>0</v>
      </c>
      <c r="AM114" s="60">
        <v>0</v>
      </c>
      <c r="AN114">
        <v>0</v>
      </c>
      <c r="AO114" s="23">
        <f t="shared" si="124"/>
        <v>0</v>
      </c>
      <c r="AP114" s="23">
        <f t="shared" si="95"/>
        <v>33853739</v>
      </c>
      <c r="AQ114" s="23">
        <f t="shared" si="125"/>
        <v>33853739</v>
      </c>
      <c r="AR114" s="66">
        <v>30280380</v>
      </c>
      <c r="AS114" s="66">
        <f t="shared" si="140"/>
        <v>34096586</v>
      </c>
      <c r="AT114" s="60">
        <v>34096586</v>
      </c>
      <c r="AU114" s="23">
        <f t="shared" si="141"/>
        <v>242847</v>
      </c>
      <c r="AV114" s="67" t="str">
        <f t="shared" si="142"/>
        <v>No</v>
      </c>
      <c r="AW114" s="66">
        <f t="shared" si="126"/>
        <v>0</v>
      </c>
      <c r="AX114" s="68">
        <f t="shared" si="127"/>
        <v>34096586</v>
      </c>
      <c r="AY114" s="69">
        <f t="shared" si="96"/>
        <v>34096586</v>
      </c>
      <c r="AZ114" s="70">
        <f t="shared" si="128"/>
        <v>0</v>
      </c>
      <c r="BA114" s="23"/>
      <c r="BC114" s="13">
        <f>($AI114*$AP$21*IF(AND($I114=Overview!$D$14,'ECS Formula'!F$38&lt;&gt;""),'ECS Formula'!F$38,INDEX('FY 26'!$Y:$Y,MATCH('FY 26 - Changed'!$I114,'FY 26'!$I:$I,0),0)))+$AL114+$AO114</f>
        <v>33853739.240978993</v>
      </c>
      <c r="BD114" s="13">
        <f>($AI114*$AP$21*IF(AND($I114=Overview!$D$14,'ECS Formula'!G$38&lt;&gt;""),'ECS Formula'!G$38,INDEX('FY 26'!$Y:$Y,MATCH('FY 26 - Changed'!$I114,'FY 26'!$I:$I,0),0)))+$AL114+$AO114</f>
        <v>33853739.240978993</v>
      </c>
      <c r="BE114" s="13">
        <f>($AI114*$AP$21*IF(AND($I114=Overview!$D$14,'ECS Formula'!H$38&lt;&gt;""),'ECS Formula'!H$38,INDEX('FY 26'!$Y:$Y,MATCH('FY 26 - Changed'!$I114,'FY 26'!$I:$I,0),0)))+$AL114+$AO114</f>
        <v>33853739.240978993</v>
      </c>
      <c r="BF114" s="13">
        <f>($AI114*$AP$21*IF(AND($I114=Overview!$D$14,'ECS Formula'!I$38&lt;&gt;""),'ECS Formula'!I$38,INDEX('FY 26'!$Y:$Y,MATCH('FY 26 - Changed'!$I114,'FY 26'!$I:$I,0),0)))+$AL114+$AO114</f>
        <v>33853739.240978993</v>
      </c>
      <c r="BG114" s="13">
        <f>($AI114*$AP$21*IF(AND($I114=Overview!$D$14,'ECS Formula'!J$38&lt;&gt;""),'ECS Formula'!J$38,INDEX('FY 26'!$Y:$Y,MATCH('FY 26 - Changed'!$I114,'FY 26'!$I:$I,0),0)))+$AL114+$AO114</f>
        <v>33853739.240978993</v>
      </c>
      <c r="BH114" s="13">
        <f>($AI114*$AP$21*IF(AND($I114=Overview!$D$14,'ECS Formula'!K$38&lt;&gt;""),'ECS Formula'!K$38,INDEX('FY 26'!$Y:$Y,MATCH('FY 26 - Changed'!$I114,'FY 26'!$I:$I,0),0)))+$AL114+$AO114</f>
        <v>33853739.240978993</v>
      </c>
      <c r="BI114" s="13">
        <f>($AI114*$AP$21*IF(AND($I114=Overview!$D$14,'ECS Formula'!L$38&lt;&gt;""),'ECS Formula'!L$38,INDEX('FY 26'!$Y:$Y,MATCH('FY 26 - Changed'!$I114,'FY 26'!$I:$I,0),0)))+$AL114+$AO114</f>
        <v>33853739.240978993</v>
      </c>
      <c r="BJ114" s="13">
        <f>($AI114*$AP$21*IF(AND($I114=Overview!$D$14,'ECS Formula'!M$38&lt;&gt;""),'ECS Formula'!M$38,INDEX('FY 26'!$Y:$Y,MATCH('FY 26 - Changed'!$I114,'FY 26'!$I:$I,0),0)))+$AL114+$AO114</f>
        <v>33853739.240978993</v>
      </c>
      <c r="BO114" s="71">
        <f t="shared" si="129"/>
        <v>242847</v>
      </c>
      <c r="BP114" s="71">
        <f t="shared" si="97"/>
        <v>-242846.75902100652</v>
      </c>
      <c r="BQ114" s="71">
        <f t="shared" si="98"/>
        <v>-242846.75902100652</v>
      </c>
      <c r="BR114" s="71">
        <f t="shared" si="99"/>
        <v>-242846.75902100652</v>
      </c>
      <c r="BS114" s="71">
        <f t="shared" si="100"/>
        <v>-242846.75902100652</v>
      </c>
      <c r="BT114" s="71">
        <f t="shared" si="101"/>
        <v>-242846.75902100652</v>
      </c>
      <c r="BU114" s="71">
        <f t="shared" si="102"/>
        <v>-242846.75902100652</v>
      </c>
      <c r="BV114" s="71">
        <f t="shared" si="103"/>
        <v>-242846.75902100652</v>
      </c>
      <c r="BW114" s="71">
        <f t="shared" si="104"/>
        <v>-242846.75902100652</v>
      </c>
      <c r="BX114" s="71"/>
      <c r="BZ114" s="71">
        <f t="shared" si="130"/>
        <v>0</v>
      </c>
      <c r="CA114" s="71">
        <f t="shared" si="131"/>
        <v>0</v>
      </c>
      <c r="CB114" s="71">
        <f t="shared" si="105"/>
        <v>-34702.801864101835</v>
      </c>
      <c r="CC114" s="71">
        <f t="shared" si="106"/>
        <v>-40482.554728801784</v>
      </c>
      <c r="CD114" s="71">
        <f t="shared" si="107"/>
        <v>-48569.351804201309</v>
      </c>
      <c r="CE114" s="71">
        <f t="shared" si="108"/>
        <v>-60711.689755251631</v>
      </c>
      <c r="CF114" s="71">
        <f t="shared" si="109"/>
        <v>-80940.824781701478</v>
      </c>
      <c r="CG114" s="71">
        <f t="shared" si="110"/>
        <v>-121423.37951050326</v>
      </c>
      <c r="CH114" s="71">
        <f t="shared" si="111"/>
        <v>-242846.75902100652</v>
      </c>
      <c r="CJ114" s="71">
        <f t="shared" si="112"/>
        <v>34096586</v>
      </c>
      <c r="CK114" s="71">
        <f t="shared" si="132"/>
        <v>34096586</v>
      </c>
      <c r="CL114" s="71">
        <f t="shared" si="133"/>
        <v>34061883.198135898</v>
      </c>
      <c r="CM114" s="71">
        <f t="shared" si="134"/>
        <v>34056103.445271201</v>
      </c>
      <c r="CN114" s="71">
        <f t="shared" si="135"/>
        <v>34048016.648195796</v>
      </c>
      <c r="CO114" s="71">
        <f t="shared" si="136"/>
        <v>34035874.310244747</v>
      </c>
      <c r="CP114" s="71">
        <f t="shared" si="143"/>
        <v>34015645.175218299</v>
      </c>
      <c r="CQ114" s="71">
        <f t="shared" si="143"/>
        <v>33975162.620489493</v>
      </c>
      <c r="CR114" s="71">
        <f t="shared" si="143"/>
        <v>33853739.240978993</v>
      </c>
      <c r="CS114" s="71"/>
      <c r="CT114" s="71">
        <f t="shared" si="113"/>
        <v>34096586</v>
      </c>
      <c r="CU114" s="71">
        <f t="shared" si="144"/>
        <v>34096586</v>
      </c>
      <c r="CV114" s="71">
        <f t="shared" si="144"/>
        <v>34096586</v>
      </c>
      <c r="CW114" s="71">
        <f t="shared" si="144"/>
        <v>34096586</v>
      </c>
      <c r="CX114" s="71">
        <f t="shared" si="144"/>
        <v>34096586</v>
      </c>
      <c r="CY114" s="71">
        <f t="shared" si="144"/>
        <v>34096586</v>
      </c>
      <c r="CZ114" s="71">
        <f t="shared" si="144"/>
        <v>34096586</v>
      </c>
      <c r="DA114" s="71">
        <f t="shared" si="144"/>
        <v>34096586</v>
      </c>
      <c r="DB114" s="71">
        <f t="shared" si="144"/>
        <v>34096586</v>
      </c>
    </row>
    <row r="115" spans="1:106" x14ac:dyDescent="0.2">
      <c r="A115" s="6" t="s">
        <v>189</v>
      </c>
      <c r="B115" s="6">
        <v>1</v>
      </c>
      <c r="C115" s="37">
        <v>1</v>
      </c>
      <c r="D115" s="37">
        <v>0</v>
      </c>
      <c r="E115" s="37">
        <v>1</v>
      </c>
      <c r="F115" s="2">
        <v>10</v>
      </c>
      <c r="G115">
        <v>3</v>
      </c>
      <c r="H115" s="6">
        <v>89</v>
      </c>
      <c r="I115" s="2" t="s">
        <v>266</v>
      </c>
      <c r="J115" s="57"/>
      <c r="K115" s="79"/>
      <c r="L115" s="73"/>
      <c r="M115" s="79"/>
      <c r="N115" s="61">
        <f t="shared" si="114"/>
        <v>0</v>
      </c>
      <c r="O115" s="61">
        <f t="shared" si="115"/>
        <v>0</v>
      </c>
      <c r="P115" s="61">
        <f t="shared" si="116"/>
        <v>0</v>
      </c>
      <c r="Q115" s="61">
        <f t="shared" si="117"/>
        <v>0</v>
      </c>
      <c r="R115" s="62" t="e">
        <f t="shared" si="118"/>
        <v>#DIV/0!</v>
      </c>
      <c r="S115" s="62" t="e">
        <f t="shared" si="89"/>
        <v>#DIV/0!</v>
      </c>
      <c r="T115" s="61" t="e">
        <f t="shared" si="90"/>
        <v>#DIV/0!</v>
      </c>
      <c r="U115" s="61" t="e">
        <f t="shared" si="119"/>
        <v>#DIV/0!</v>
      </c>
      <c r="V115" s="79"/>
      <c r="W115" s="61">
        <f t="shared" si="120"/>
        <v>0</v>
      </c>
      <c r="X115" s="24">
        <f t="shared" si="121"/>
        <v>0</v>
      </c>
      <c r="Y115" s="80">
        <f>IF(AND(I115=Overview!$D$14,'ECS Formula'!$D$38&lt;&gt;""),'ECS Formula'!$D$38,INDEX('FY 26'!Y:Y,MATCH('FY 26 - Changed'!I115,'FY 26'!I:I,0),0))</f>
        <v>14611.44</v>
      </c>
      <c r="Z115" s="58"/>
      <c r="AA115" s="60"/>
      <c r="AB115" s="81">
        <f>IF(AND('FY 26 - Changed'!I115=Overview!$D$14, 'ECS Formula'!$K$20&lt;&gt;""),'ECS Formula'!$K$20,INDEX('FY 26'!AB:AB,MATCH('FY 26 - Changed'!I115,'FY 26'!I:I,0),0))</f>
        <v>74676.06</v>
      </c>
      <c r="AC115" s="10">
        <f t="shared" si="91"/>
        <v>0.29112100000000002</v>
      </c>
      <c r="AD115" s="79">
        <f>IF(AND('FY 26 - Changed'!I115=Overview!$D$14, 'ECS Formula'!$K$21&lt;&gt;""),'ECS Formula'!$K$21,INDEX('FY 26'!AD:AD,MATCH('FY 26 - Changed'!I115,'FY 26'!I:I,0),0))</f>
        <v>53766</v>
      </c>
      <c r="AE115" s="10">
        <f t="shared" si="92"/>
        <v>0.389793</v>
      </c>
      <c r="AF115" s="10">
        <f t="shared" si="139"/>
        <v>0.67927700000000002</v>
      </c>
      <c r="AG115" s="63">
        <f t="shared" si="93"/>
        <v>0.67927700000000002</v>
      </c>
      <c r="AH115" s="64">
        <f t="shared" si="94"/>
        <v>0.06</v>
      </c>
      <c r="AI115" s="65">
        <f t="shared" si="122"/>
        <v>0.73927699999999996</v>
      </c>
      <c r="AJ115" s="60">
        <v>0</v>
      </c>
      <c r="AK115">
        <v>0</v>
      </c>
      <c r="AL115" s="23">
        <f t="shared" si="123"/>
        <v>0</v>
      </c>
      <c r="AM115" s="60">
        <v>0</v>
      </c>
      <c r="AN115">
        <v>0</v>
      </c>
      <c r="AO115" s="23">
        <f t="shared" si="124"/>
        <v>0</v>
      </c>
      <c r="AP115" s="23">
        <f t="shared" si="95"/>
        <v>124491915</v>
      </c>
      <c r="AQ115" s="23">
        <f t="shared" si="125"/>
        <v>124491915</v>
      </c>
      <c r="AR115" s="66">
        <v>86195269</v>
      </c>
      <c r="AS115" s="66">
        <f t="shared" si="140"/>
        <v>124491915</v>
      </c>
      <c r="AT115" s="60">
        <v>115859537</v>
      </c>
      <c r="AU115" s="23">
        <f t="shared" si="141"/>
        <v>8632378</v>
      </c>
      <c r="AV115" s="67" t="str">
        <f t="shared" si="142"/>
        <v>Yes</v>
      </c>
      <c r="AW115" s="66">
        <f t="shared" si="126"/>
        <v>8632378</v>
      </c>
      <c r="AX115" s="68">
        <f t="shared" si="127"/>
        <v>124491915</v>
      </c>
      <c r="AY115" s="69">
        <f t="shared" si="96"/>
        <v>124491915</v>
      </c>
      <c r="AZ115" s="70">
        <f t="shared" si="128"/>
        <v>8632378</v>
      </c>
      <c r="BA115" s="23"/>
      <c r="BC115" s="13">
        <f>($AI115*$AP$21*IF(AND($I115=Overview!$D$14,'ECS Formula'!F$38&lt;&gt;""),'ECS Formula'!F$38,INDEX('FY 26'!$Y:$Y,MATCH('FY 26 - Changed'!$I115,'FY 26'!$I:$I,0),0)))+$AL115+$AO115</f>
        <v>124491915.120342</v>
      </c>
      <c r="BD115" s="13">
        <f>($AI115*$AP$21*IF(AND($I115=Overview!$D$14,'ECS Formula'!G$38&lt;&gt;""),'ECS Formula'!G$38,INDEX('FY 26'!$Y:$Y,MATCH('FY 26 - Changed'!$I115,'FY 26'!$I:$I,0),0)))+$AL115+$AO115</f>
        <v>124491915.120342</v>
      </c>
      <c r="BE115" s="13">
        <f>($AI115*$AP$21*IF(AND($I115=Overview!$D$14,'ECS Formula'!H$38&lt;&gt;""),'ECS Formula'!H$38,INDEX('FY 26'!$Y:$Y,MATCH('FY 26 - Changed'!$I115,'FY 26'!$I:$I,0),0)))+$AL115+$AO115</f>
        <v>124491915.120342</v>
      </c>
      <c r="BF115" s="13">
        <f>($AI115*$AP$21*IF(AND($I115=Overview!$D$14,'ECS Formula'!I$38&lt;&gt;""),'ECS Formula'!I$38,INDEX('FY 26'!$Y:$Y,MATCH('FY 26 - Changed'!$I115,'FY 26'!$I:$I,0),0)))+$AL115+$AO115</f>
        <v>124491915.120342</v>
      </c>
      <c r="BG115" s="13">
        <f>($AI115*$AP$21*IF(AND($I115=Overview!$D$14,'ECS Formula'!J$38&lt;&gt;""),'ECS Formula'!J$38,INDEX('FY 26'!$Y:$Y,MATCH('FY 26 - Changed'!$I115,'FY 26'!$I:$I,0),0)))+$AL115+$AO115</f>
        <v>124491915.120342</v>
      </c>
      <c r="BH115" s="13">
        <f>($AI115*$AP$21*IF(AND($I115=Overview!$D$14,'ECS Formula'!K$38&lt;&gt;""),'ECS Formula'!K$38,INDEX('FY 26'!$Y:$Y,MATCH('FY 26 - Changed'!$I115,'FY 26'!$I:$I,0),0)))+$AL115+$AO115</f>
        <v>124491915.120342</v>
      </c>
      <c r="BI115" s="13">
        <f>($AI115*$AP$21*IF(AND($I115=Overview!$D$14,'ECS Formula'!L$38&lt;&gt;""),'ECS Formula'!L$38,INDEX('FY 26'!$Y:$Y,MATCH('FY 26 - Changed'!$I115,'FY 26'!$I:$I,0),0)))+$AL115+$AO115</f>
        <v>124491915.120342</v>
      </c>
      <c r="BJ115" s="13">
        <f>($AI115*$AP$21*IF(AND($I115=Overview!$D$14,'ECS Formula'!M$38&lt;&gt;""),'ECS Formula'!M$38,INDEX('FY 26'!$Y:$Y,MATCH('FY 26 - Changed'!$I115,'FY 26'!$I:$I,0),0)))+$AL115+$AO115</f>
        <v>124491915.120342</v>
      </c>
      <c r="BO115" s="71">
        <f t="shared" si="129"/>
        <v>8632378</v>
      </c>
      <c r="BP115" s="71">
        <f t="shared" si="97"/>
        <v>0.12034200131893158</v>
      </c>
      <c r="BQ115" s="71">
        <f t="shared" si="98"/>
        <v>0</v>
      </c>
      <c r="BR115" s="71">
        <f t="shared" si="99"/>
        <v>0</v>
      </c>
      <c r="BS115" s="71">
        <f t="shared" si="100"/>
        <v>0</v>
      </c>
      <c r="BT115" s="71">
        <f t="shared" si="101"/>
        <v>0</v>
      </c>
      <c r="BU115" s="71">
        <f t="shared" si="102"/>
        <v>0</v>
      </c>
      <c r="BV115" s="71">
        <f t="shared" si="103"/>
        <v>0</v>
      </c>
      <c r="BW115" s="71">
        <f t="shared" si="104"/>
        <v>0</v>
      </c>
      <c r="BX115" s="71"/>
      <c r="BZ115" s="71">
        <f t="shared" si="130"/>
        <v>8632378</v>
      </c>
      <c r="CA115" s="71">
        <f t="shared" si="131"/>
        <v>0.12034200131893158</v>
      </c>
      <c r="CB115" s="71">
        <f t="shared" si="105"/>
        <v>0</v>
      </c>
      <c r="CC115" s="71">
        <f t="shared" si="106"/>
        <v>0</v>
      </c>
      <c r="CD115" s="71">
        <f t="shared" si="107"/>
        <v>0</v>
      </c>
      <c r="CE115" s="71">
        <f t="shared" si="108"/>
        <v>0</v>
      </c>
      <c r="CF115" s="71">
        <f t="shared" si="109"/>
        <v>0</v>
      </c>
      <c r="CG115" s="71">
        <f t="shared" si="110"/>
        <v>0</v>
      </c>
      <c r="CH115" s="71">
        <f t="shared" si="111"/>
        <v>0</v>
      </c>
      <c r="CJ115" s="71">
        <f t="shared" si="112"/>
        <v>124491915</v>
      </c>
      <c r="CK115" s="71">
        <f t="shared" si="132"/>
        <v>124491915.120342</v>
      </c>
      <c r="CL115" s="71">
        <f t="shared" si="133"/>
        <v>124491915.120342</v>
      </c>
      <c r="CM115" s="71">
        <f t="shared" si="134"/>
        <v>124491915.120342</v>
      </c>
      <c r="CN115" s="71">
        <f t="shared" si="135"/>
        <v>124491915.120342</v>
      </c>
      <c r="CO115" s="71">
        <f t="shared" si="136"/>
        <v>124491915.120342</v>
      </c>
      <c r="CP115" s="71">
        <f t="shared" si="143"/>
        <v>124491915.120342</v>
      </c>
      <c r="CQ115" s="71">
        <f t="shared" si="143"/>
        <v>124491915.120342</v>
      </c>
      <c r="CR115" s="71">
        <f t="shared" si="143"/>
        <v>124491915.120342</v>
      </c>
      <c r="CS115" s="71"/>
      <c r="CT115" s="71">
        <f t="shared" si="113"/>
        <v>124491915</v>
      </c>
      <c r="CU115" s="71">
        <f t="shared" si="144"/>
        <v>124491915.120342</v>
      </c>
      <c r="CV115" s="71">
        <f t="shared" si="144"/>
        <v>124491915.120342</v>
      </c>
      <c r="CW115" s="71">
        <f t="shared" si="144"/>
        <v>124491915.120342</v>
      </c>
      <c r="CX115" s="71">
        <f t="shared" si="144"/>
        <v>124491915.120342</v>
      </c>
      <c r="CY115" s="71">
        <f t="shared" si="144"/>
        <v>124491915.120342</v>
      </c>
      <c r="CZ115" s="71">
        <f t="shared" si="144"/>
        <v>124491915.120342</v>
      </c>
      <c r="DA115" s="71">
        <f t="shared" si="144"/>
        <v>124491915.120342</v>
      </c>
      <c r="DB115" s="71">
        <f t="shared" si="144"/>
        <v>124491915.120342</v>
      </c>
    </row>
    <row r="116" spans="1:106" x14ac:dyDescent="0.2">
      <c r="A116" s="6" t="s">
        <v>211</v>
      </c>
      <c r="B116" s="6"/>
      <c r="C116" s="37"/>
      <c r="D116" s="37"/>
      <c r="E116" s="37"/>
      <c r="F116" s="2">
        <v>1</v>
      </c>
      <c r="G116">
        <v>0</v>
      </c>
      <c r="H116" s="6">
        <v>90</v>
      </c>
      <c r="I116" s="2" t="s">
        <v>267</v>
      </c>
      <c r="J116" s="57"/>
      <c r="K116" s="79"/>
      <c r="L116" s="59"/>
      <c r="M116" s="79"/>
      <c r="N116" s="61">
        <f t="shared" si="114"/>
        <v>0</v>
      </c>
      <c r="O116" s="61">
        <f t="shared" si="115"/>
        <v>0</v>
      </c>
      <c r="P116" s="61">
        <f t="shared" si="116"/>
        <v>0</v>
      </c>
      <c r="Q116" s="61">
        <f t="shared" si="117"/>
        <v>0</v>
      </c>
      <c r="R116" s="62" t="e">
        <f t="shared" si="118"/>
        <v>#DIV/0!</v>
      </c>
      <c r="S116" s="62" t="e">
        <f t="shared" si="89"/>
        <v>#DIV/0!</v>
      </c>
      <c r="T116" s="61" t="e">
        <f t="shared" si="90"/>
        <v>#DIV/0!</v>
      </c>
      <c r="U116" s="61" t="e">
        <f t="shared" si="119"/>
        <v>#DIV/0!</v>
      </c>
      <c r="V116" s="79"/>
      <c r="W116" s="61">
        <f t="shared" si="120"/>
        <v>0</v>
      </c>
      <c r="X116" s="24">
        <f t="shared" si="121"/>
        <v>0</v>
      </c>
      <c r="Y116" s="80">
        <f>IF(AND(I116=Overview!$D$14,'ECS Formula'!$D$38&lt;&gt;""),'ECS Formula'!$D$38,INDEX('FY 26'!Y:Y,MATCH('FY 26 - Changed'!I116,'FY 26'!I:I,0),0))</f>
        <v>4107.58</v>
      </c>
      <c r="Z116" s="58"/>
      <c r="AA116" s="60"/>
      <c r="AB116" s="81">
        <f>IF(AND('FY 26 - Changed'!I116=Overview!$D$14, 'ECS Formula'!$K$20&lt;&gt;""),'ECS Formula'!$K$20,INDEX('FY 26'!AB:AB,MATCH('FY 26 - Changed'!I116,'FY 26'!I:I,0),0))</f>
        <v>661295.62</v>
      </c>
      <c r="AC116" s="10">
        <f t="shared" si="91"/>
        <v>2.5780280000000002</v>
      </c>
      <c r="AD116" s="79">
        <f>IF(AND('FY 26 - Changed'!I116=Overview!$D$14, 'ECS Formula'!$K$21&lt;&gt;""),'ECS Formula'!$K$21,INDEX('FY 26'!AD:AD,MATCH('FY 26 - Changed'!I116,'FY 26'!I:I,0),0))</f>
        <v>250000</v>
      </c>
      <c r="AE116" s="10">
        <f t="shared" si="92"/>
        <v>1.812449</v>
      </c>
      <c r="AF116" s="10">
        <f t="shared" si="139"/>
        <v>-1.3483540000000001</v>
      </c>
      <c r="AG116" s="63">
        <f t="shared" si="93"/>
        <v>0.01</v>
      </c>
      <c r="AH116" s="64">
        <f t="shared" si="94"/>
        <v>0</v>
      </c>
      <c r="AI116" s="65">
        <f t="shared" si="122"/>
        <v>0.01</v>
      </c>
      <c r="AJ116" s="60">
        <v>0</v>
      </c>
      <c r="AK116">
        <v>0</v>
      </c>
      <c r="AL116" s="23">
        <f t="shared" si="123"/>
        <v>0</v>
      </c>
      <c r="AM116" s="60">
        <v>0</v>
      </c>
      <c r="AN116">
        <v>0</v>
      </c>
      <c r="AO116" s="23">
        <f t="shared" si="124"/>
        <v>0</v>
      </c>
      <c r="AP116" s="23">
        <f t="shared" si="95"/>
        <v>473399</v>
      </c>
      <c r="AQ116" s="23">
        <f t="shared" si="125"/>
        <v>473399</v>
      </c>
      <c r="AR116" s="66">
        <v>339590</v>
      </c>
      <c r="AS116" s="66">
        <f t="shared" si="140"/>
        <v>473399</v>
      </c>
      <c r="AT116" s="60">
        <v>454820</v>
      </c>
      <c r="AU116" s="23">
        <f t="shared" si="141"/>
        <v>18579</v>
      </c>
      <c r="AV116" s="67" t="str">
        <f t="shared" si="142"/>
        <v>Yes</v>
      </c>
      <c r="AW116" s="66">
        <f t="shared" si="126"/>
        <v>18579</v>
      </c>
      <c r="AX116" s="68">
        <f t="shared" si="127"/>
        <v>473399</v>
      </c>
      <c r="AY116" s="69">
        <f t="shared" si="96"/>
        <v>473399</v>
      </c>
      <c r="AZ116" s="70">
        <f t="shared" si="128"/>
        <v>18579</v>
      </c>
      <c r="BA116" s="23"/>
      <c r="BC116" s="13">
        <f>($AI116*$AP$21*IF(AND($I116=Overview!$D$14,'ECS Formula'!F$38&lt;&gt;""),'ECS Formula'!F$38,INDEX('FY 26'!$Y:$Y,MATCH('FY 26 - Changed'!$I116,'FY 26'!$I:$I,0),0)))+$AL116+$AO116</f>
        <v>473398.59499999997</v>
      </c>
      <c r="BD116" s="13">
        <f>($AI116*$AP$21*IF(AND($I116=Overview!$D$14,'ECS Formula'!G$38&lt;&gt;""),'ECS Formula'!G$38,INDEX('FY 26'!$Y:$Y,MATCH('FY 26 - Changed'!$I116,'FY 26'!$I:$I,0),0)))+$AL116+$AO116</f>
        <v>473398.59499999997</v>
      </c>
      <c r="BE116" s="13">
        <f>($AI116*$AP$21*IF(AND($I116=Overview!$D$14,'ECS Formula'!H$38&lt;&gt;""),'ECS Formula'!H$38,INDEX('FY 26'!$Y:$Y,MATCH('FY 26 - Changed'!$I116,'FY 26'!$I:$I,0),0)))+$AL116+$AO116</f>
        <v>473398.59499999997</v>
      </c>
      <c r="BF116" s="13">
        <f>($AI116*$AP$21*IF(AND($I116=Overview!$D$14,'ECS Formula'!I$38&lt;&gt;""),'ECS Formula'!I$38,INDEX('FY 26'!$Y:$Y,MATCH('FY 26 - Changed'!$I116,'FY 26'!$I:$I,0),0)))+$AL116+$AO116</f>
        <v>473398.59499999997</v>
      </c>
      <c r="BG116" s="13">
        <f>($AI116*$AP$21*IF(AND($I116=Overview!$D$14,'ECS Formula'!J$38&lt;&gt;""),'ECS Formula'!J$38,INDEX('FY 26'!$Y:$Y,MATCH('FY 26 - Changed'!$I116,'FY 26'!$I:$I,0),0)))+$AL116+$AO116</f>
        <v>473398.59499999997</v>
      </c>
      <c r="BH116" s="13">
        <f>($AI116*$AP$21*IF(AND($I116=Overview!$D$14,'ECS Formula'!K$38&lt;&gt;""),'ECS Formula'!K$38,INDEX('FY 26'!$Y:$Y,MATCH('FY 26 - Changed'!$I116,'FY 26'!$I:$I,0),0)))+$AL116+$AO116</f>
        <v>473398.59499999997</v>
      </c>
      <c r="BI116" s="13">
        <f>($AI116*$AP$21*IF(AND($I116=Overview!$D$14,'ECS Formula'!L$38&lt;&gt;""),'ECS Formula'!L$38,INDEX('FY 26'!$Y:$Y,MATCH('FY 26 - Changed'!$I116,'FY 26'!$I:$I,0),0)))+$AL116+$AO116</f>
        <v>473398.59499999997</v>
      </c>
      <c r="BJ116" s="13">
        <f>($AI116*$AP$21*IF(AND($I116=Overview!$D$14,'ECS Formula'!M$38&lt;&gt;""),'ECS Formula'!M$38,INDEX('FY 26'!$Y:$Y,MATCH('FY 26 - Changed'!$I116,'FY 26'!$I:$I,0),0)))+$AL116+$AO116</f>
        <v>473398.59499999997</v>
      </c>
      <c r="BO116" s="71">
        <f t="shared" si="129"/>
        <v>18579</v>
      </c>
      <c r="BP116" s="71">
        <f t="shared" si="97"/>
        <v>-0.40500000002793968</v>
      </c>
      <c r="BQ116" s="71">
        <f t="shared" si="98"/>
        <v>-0.40500000002793968</v>
      </c>
      <c r="BR116" s="71">
        <f t="shared" si="99"/>
        <v>-0.34712550003314391</v>
      </c>
      <c r="BS116" s="71">
        <f t="shared" si="100"/>
        <v>-0.2892596791498363</v>
      </c>
      <c r="BT116" s="71">
        <f t="shared" si="101"/>
        <v>-0.23140774329658598</v>
      </c>
      <c r="BU116" s="71">
        <f t="shared" si="102"/>
        <v>-0.17355580744333565</v>
      </c>
      <c r="BV116" s="71">
        <f t="shared" si="103"/>
        <v>-0.11570965684950352</v>
      </c>
      <c r="BW116" s="71">
        <f t="shared" si="104"/>
        <v>-5.7854828424751759E-2</v>
      </c>
      <c r="BX116" s="71"/>
      <c r="BZ116" s="71">
        <f t="shared" si="130"/>
        <v>18579</v>
      </c>
      <c r="CA116" s="71">
        <f t="shared" si="131"/>
        <v>0</v>
      </c>
      <c r="CB116" s="71">
        <f t="shared" si="105"/>
        <v>-5.7874500003992579E-2</v>
      </c>
      <c r="CC116" s="71">
        <f t="shared" si="106"/>
        <v>-5.7865820855525087E-2</v>
      </c>
      <c r="CD116" s="71">
        <f t="shared" si="107"/>
        <v>-5.7851935829967262E-2</v>
      </c>
      <c r="CE116" s="71">
        <f t="shared" si="108"/>
        <v>-5.7851935824146494E-2</v>
      </c>
      <c r="CF116" s="71">
        <f t="shared" si="109"/>
        <v>-5.7846150620863769E-2</v>
      </c>
      <c r="CG116" s="71">
        <f t="shared" si="110"/>
        <v>-5.7854828424751759E-2</v>
      </c>
      <c r="CH116" s="71">
        <f t="shared" si="111"/>
        <v>-5.7854828424751759E-2</v>
      </c>
      <c r="CJ116" s="71">
        <f t="shared" si="112"/>
        <v>473399</v>
      </c>
      <c r="CK116" s="71">
        <f t="shared" si="132"/>
        <v>473399</v>
      </c>
      <c r="CL116" s="71">
        <f t="shared" si="133"/>
        <v>473398.94212550001</v>
      </c>
      <c r="CM116" s="71">
        <f t="shared" si="134"/>
        <v>473398.88425967912</v>
      </c>
      <c r="CN116" s="71">
        <f t="shared" si="135"/>
        <v>473398.82640774327</v>
      </c>
      <c r="CO116" s="71">
        <f t="shared" si="136"/>
        <v>473398.76855580742</v>
      </c>
      <c r="CP116" s="71">
        <f t="shared" si="143"/>
        <v>473398.71070965682</v>
      </c>
      <c r="CQ116" s="71">
        <f t="shared" si="143"/>
        <v>473398.6528548284</v>
      </c>
      <c r="CR116" s="71">
        <f t="shared" si="143"/>
        <v>473398.59499999997</v>
      </c>
      <c r="CS116" s="71"/>
      <c r="CT116" s="71">
        <f t="shared" si="113"/>
        <v>473399</v>
      </c>
      <c r="CU116" s="71">
        <f t="shared" si="144"/>
        <v>473399</v>
      </c>
      <c r="CV116" s="71">
        <f t="shared" si="144"/>
        <v>473398.94212550001</v>
      </c>
      <c r="CW116" s="71">
        <f t="shared" si="144"/>
        <v>473398.88425967912</v>
      </c>
      <c r="CX116" s="71">
        <f t="shared" si="144"/>
        <v>473398.82640774327</v>
      </c>
      <c r="CY116" s="71">
        <f t="shared" si="144"/>
        <v>473398.76855580742</v>
      </c>
      <c r="CZ116" s="71">
        <f t="shared" si="144"/>
        <v>473398.71070965682</v>
      </c>
      <c r="DA116" s="71">
        <f t="shared" si="144"/>
        <v>473398.6528548284</v>
      </c>
      <c r="DB116" s="71">
        <f t="shared" si="144"/>
        <v>473398.59499999997</v>
      </c>
    </row>
    <row r="117" spans="1:106" x14ac:dyDescent="0.2">
      <c r="A117" s="6" t="s">
        <v>175</v>
      </c>
      <c r="B117" s="6"/>
      <c r="C117" s="37"/>
      <c r="D117" s="37"/>
      <c r="E117" s="37"/>
      <c r="F117" s="2">
        <v>3</v>
      </c>
      <c r="G117">
        <v>0</v>
      </c>
      <c r="H117" s="6">
        <v>91</v>
      </c>
      <c r="I117" s="2" t="s">
        <v>268</v>
      </c>
      <c r="J117" s="57"/>
      <c r="K117" s="79"/>
      <c r="L117" s="59"/>
      <c r="M117" s="79"/>
      <c r="N117" s="61">
        <f t="shared" si="114"/>
        <v>0</v>
      </c>
      <c r="O117" s="61">
        <f t="shared" si="115"/>
        <v>0</v>
      </c>
      <c r="P117" s="61">
        <f t="shared" si="116"/>
        <v>0</v>
      </c>
      <c r="Q117" s="61">
        <f t="shared" si="117"/>
        <v>0</v>
      </c>
      <c r="R117" s="62" t="e">
        <f t="shared" si="118"/>
        <v>#DIV/0!</v>
      </c>
      <c r="S117" s="62" t="e">
        <f t="shared" si="89"/>
        <v>#DIV/0!</v>
      </c>
      <c r="T117" s="61" t="e">
        <f t="shared" si="90"/>
        <v>#DIV/0!</v>
      </c>
      <c r="U117" s="61" t="e">
        <f t="shared" si="119"/>
        <v>#DIV/0!</v>
      </c>
      <c r="V117" s="79"/>
      <c r="W117" s="61">
        <f t="shared" si="120"/>
        <v>0</v>
      </c>
      <c r="X117" s="24">
        <f t="shared" si="121"/>
        <v>0</v>
      </c>
      <c r="Y117" s="80">
        <f>IF(AND(I117=Overview!$D$14,'ECS Formula'!$D$38&lt;&gt;""),'ECS Formula'!$D$38,INDEX('FY 26'!Y:Y,MATCH('FY 26 - Changed'!I117,'FY 26'!I:I,0),0))</f>
        <v>2212.19</v>
      </c>
      <c r="Z117" s="58"/>
      <c r="AA117" s="60"/>
      <c r="AB117" s="81">
        <f>IF(AND('FY 26 - Changed'!I117=Overview!$D$14, 'ECS Formula'!$K$20&lt;&gt;""),'ECS Formula'!$K$20,INDEX('FY 26'!AB:AB,MATCH('FY 26 - Changed'!I117,'FY 26'!I:I,0),0))</f>
        <v>251941.02</v>
      </c>
      <c r="AC117" s="10">
        <f t="shared" si="91"/>
        <v>0.98218000000000005</v>
      </c>
      <c r="AD117" s="79">
        <f>IF(AND('FY 26 - Changed'!I117=Overview!$D$14, 'ECS Formula'!$K$21&lt;&gt;""),'ECS Formula'!$K$21,INDEX('FY 26'!AD:AD,MATCH('FY 26 - Changed'!I117,'FY 26'!I:I,0),0))</f>
        <v>140844</v>
      </c>
      <c r="AE117" s="10">
        <f t="shared" si="92"/>
        <v>1.0210900000000001</v>
      </c>
      <c r="AF117" s="10">
        <f t="shared" si="139"/>
        <v>6.1469999999999997E-3</v>
      </c>
      <c r="AG117" s="63">
        <f t="shared" si="93"/>
        <v>0.01</v>
      </c>
      <c r="AH117" s="64">
        <f t="shared" si="94"/>
        <v>0</v>
      </c>
      <c r="AI117" s="65">
        <f t="shared" si="122"/>
        <v>0.01</v>
      </c>
      <c r="AJ117" s="60">
        <v>0</v>
      </c>
      <c r="AK117">
        <v>0</v>
      </c>
      <c r="AL117" s="23">
        <f t="shared" si="123"/>
        <v>0</v>
      </c>
      <c r="AM117" s="60">
        <v>0</v>
      </c>
      <c r="AN117">
        <v>0</v>
      </c>
      <c r="AO117" s="23">
        <f t="shared" si="124"/>
        <v>0</v>
      </c>
      <c r="AP117" s="23">
        <f t="shared" si="95"/>
        <v>254955</v>
      </c>
      <c r="AQ117" s="23">
        <f t="shared" si="125"/>
        <v>254955</v>
      </c>
      <c r="AR117" s="66">
        <v>4338569</v>
      </c>
      <c r="AS117" s="66">
        <f t="shared" si="140"/>
        <v>254955</v>
      </c>
      <c r="AT117" s="60">
        <v>3481120</v>
      </c>
      <c r="AU117" s="23">
        <f t="shared" si="141"/>
        <v>3226165</v>
      </c>
      <c r="AV117" s="67" t="str">
        <f t="shared" si="142"/>
        <v>No</v>
      </c>
      <c r="AW117" s="66">
        <f t="shared" si="126"/>
        <v>0</v>
      </c>
      <c r="AX117" s="68">
        <f t="shared" si="127"/>
        <v>3481120</v>
      </c>
      <c r="AY117" s="69">
        <f t="shared" si="96"/>
        <v>3481120</v>
      </c>
      <c r="AZ117" s="70">
        <f t="shared" si="128"/>
        <v>0</v>
      </c>
      <c r="BA117" s="23"/>
      <c r="BC117" s="13">
        <f>($AI117*$AP$21*IF(AND($I117=Overview!$D$14,'ECS Formula'!F$38&lt;&gt;""),'ECS Formula'!F$38,INDEX('FY 26'!$Y:$Y,MATCH('FY 26 - Changed'!$I117,'FY 26'!$I:$I,0),0)))+$AL117+$AO117</f>
        <v>254954.89749999999</v>
      </c>
      <c r="BD117" s="13">
        <f>($AI117*$AP$21*IF(AND($I117=Overview!$D$14,'ECS Formula'!G$38&lt;&gt;""),'ECS Formula'!G$38,INDEX('FY 26'!$Y:$Y,MATCH('FY 26 - Changed'!$I117,'FY 26'!$I:$I,0),0)))+$AL117+$AO117</f>
        <v>254954.89749999999</v>
      </c>
      <c r="BE117" s="13">
        <f>($AI117*$AP$21*IF(AND($I117=Overview!$D$14,'ECS Formula'!H$38&lt;&gt;""),'ECS Formula'!H$38,INDEX('FY 26'!$Y:$Y,MATCH('FY 26 - Changed'!$I117,'FY 26'!$I:$I,0),0)))+$AL117+$AO117</f>
        <v>254954.89749999999</v>
      </c>
      <c r="BF117" s="13">
        <f>($AI117*$AP$21*IF(AND($I117=Overview!$D$14,'ECS Formula'!I$38&lt;&gt;""),'ECS Formula'!I$38,INDEX('FY 26'!$Y:$Y,MATCH('FY 26 - Changed'!$I117,'FY 26'!$I:$I,0),0)))+$AL117+$AO117</f>
        <v>254954.89749999999</v>
      </c>
      <c r="BG117" s="13">
        <f>($AI117*$AP$21*IF(AND($I117=Overview!$D$14,'ECS Formula'!J$38&lt;&gt;""),'ECS Formula'!J$38,INDEX('FY 26'!$Y:$Y,MATCH('FY 26 - Changed'!$I117,'FY 26'!$I:$I,0),0)))+$AL117+$AO117</f>
        <v>254954.89749999999</v>
      </c>
      <c r="BH117" s="13">
        <f>($AI117*$AP$21*IF(AND($I117=Overview!$D$14,'ECS Formula'!K$38&lt;&gt;""),'ECS Formula'!K$38,INDEX('FY 26'!$Y:$Y,MATCH('FY 26 - Changed'!$I117,'FY 26'!$I:$I,0),0)))+$AL117+$AO117</f>
        <v>254954.89749999999</v>
      </c>
      <c r="BI117" s="13">
        <f>($AI117*$AP$21*IF(AND($I117=Overview!$D$14,'ECS Formula'!L$38&lt;&gt;""),'ECS Formula'!L$38,INDEX('FY 26'!$Y:$Y,MATCH('FY 26 - Changed'!$I117,'FY 26'!$I:$I,0),0)))+$AL117+$AO117</f>
        <v>254954.89749999999</v>
      </c>
      <c r="BJ117" s="13">
        <f>($AI117*$AP$21*IF(AND($I117=Overview!$D$14,'ECS Formula'!M$38&lt;&gt;""),'ECS Formula'!M$38,INDEX('FY 26'!$Y:$Y,MATCH('FY 26 - Changed'!$I117,'FY 26'!$I:$I,0),0)))+$AL117+$AO117</f>
        <v>254954.89749999999</v>
      </c>
      <c r="BO117" s="71">
        <f t="shared" si="129"/>
        <v>3226165</v>
      </c>
      <c r="BP117" s="71">
        <f t="shared" si="97"/>
        <v>-3226165.1025</v>
      </c>
      <c r="BQ117" s="71">
        <f t="shared" si="98"/>
        <v>-3226165.1025</v>
      </c>
      <c r="BR117" s="71">
        <f t="shared" si="99"/>
        <v>-2765146.1093527502</v>
      </c>
      <c r="BS117" s="71">
        <f t="shared" si="100"/>
        <v>-2304196.2529236469</v>
      </c>
      <c r="BT117" s="71">
        <f t="shared" si="101"/>
        <v>-1843357.0023389175</v>
      </c>
      <c r="BU117" s="71">
        <f t="shared" si="102"/>
        <v>-1382517.751754188</v>
      </c>
      <c r="BV117" s="71">
        <f t="shared" si="103"/>
        <v>-921724.5850945171</v>
      </c>
      <c r="BW117" s="71">
        <f t="shared" si="104"/>
        <v>-460862.29254725855</v>
      </c>
      <c r="BX117" s="71"/>
      <c r="BZ117" s="71">
        <f t="shared" si="130"/>
        <v>0</v>
      </c>
      <c r="CA117" s="71">
        <f t="shared" si="131"/>
        <v>0</v>
      </c>
      <c r="CB117" s="71">
        <f t="shared" si="105"/>
        <v>-461018.99314724997</v>
      </c>
      <c r="CC117" s="71">
        <f t="shared" si="106"/>
        <v>-460949.85642910341</v>
      </c>
      <c r="CD117" s="71">
        <f t="shared" si="107"/>
        <v>-460839.25058472942</v>
      </c>
      <c r="CE117" s="71">
        <f t="shared" si="108"/>
        <v>-460839.25058472937</v>
      </c>
      <c r="CF117" s="71">
        <f t="shared" si="109"/>
        <v>-460793.16665967082</v>
      </c>
      <c r="CG117" s="71">
        <f t="shared" si="110"/>
        <v>-460862.29254725855</v>
      </c>
      <c r="CH117" s="71">
        <f t="shared" si="111"/>
        <v>-460862.29254725855</v>
      </c>
      <c r="CJ117" s="71">
        <f t="shared" si="112"/>
        <v>3481120</v>
      </c>
      <c r="CK117" s="71">
        <f t="shared" si="132"/>
        <v>3481120</v>
      </c>
      <c r="CL117" s="71">
        <f t="shared" si="133"/>
        <v>3020101.0068527502</v>
      </c>
      <c r="CM117" s="71">
        <f t="shared" si="134"/>
        <v>2559151.1504236469</v>
      </c>
      <c r="CN117" s="71">
        <f t="shared" si="135"/>
        <v>2098311.8998389174</v>
      </c>
      <c r="CO117" s="71">
        <f t="shared" si="136"/>
        <v>1637472.6492541879</v>
      </c>
      <c r="CP117" s="71">
        <f t="shared" si="143"/>
        <v>1176679.4825945171</v>
      </c>
      <c r="CQ117" s="71">
        <f t="shared" si="143"/>
        <v>715817.19004725851</v>
      </c>
      <c r="CR117" s="71">
        <f t="shared" si="143"/>
        <v>254954.89749999996</v>
      </c>
      <c r="CS117" s="71"/>
      <c r="CT117" s="71">
        <f t="shared" si="113"/>
        <v>3481120</v>
      </c>
      <c r="CU117" s="71">
        <f t="shared" si="144"/>
        <v>3481120</v>
      </c>
      <c r="CV117" s="71">
        <f t="shared" si="144"/>
        <v>3020101.0068527502</v>
      </c>
      <c r="CW117" s="71">
        <f t="shared" si="144"/>
        <v>2559151.1504236469</v>
      </c>
      <c r="CX117" s="71">
        <f t="shared" si="144"/>
        <v>2098311.8998389174</v>
      </c>
      <c r="CY117" s="71">
        <f t="shared" si="144"/>
        <v>1637472.6492541879</v>
      </c>
      <c r="CZ117" s="71">
        <f t="shared" si="144"/>
        <v>1176679.4825945171</v>
      </c>
      <c r="DA117" s="71">
        <f t="shared" si="144"/>
        <v>715817.19004725851</v>
      </c>
      <c r="DB117" s="71">
        <f t="shared" si="144"/>
        <v>254954.89749999996</v>
      </c>
    </row>
    <row r="118" spans="1:106" x14ac:dyDescent="0.2">
      <c r="A118" s="6" t="s">
        <v>169</v>
      </c>
      <c r="B118" s="6"/>
      <c r="C118" s="37"/>
      <c r="D118" s="37"/>
      <c r="E118" s="37"/>
      <c r="F118" s="2">
        <v>5</v>
      </c>
      <c r="G118">
        <v>0</v>
      </c>
      <c r="H118" s="6">
        <v>92</v>
      </c>
      <c r="I118" s="2" t="s">
        <v>269</v>
      </c>
      <c r="J118" s="57"/>
      <c r="K118" s="79"/>
      <c r="L118" s="59"/>
      <c r="M118" s="79"/>
      <c r="N118" s="61">
        <f t="shared" si="114"/>
        <v>0</v>
      </c>
      <c r="O118" s="61">
        <f t="shared" si="115"/>
        <v>0</v>
      </c>
      <c r="P118" s="61">
        <f t="shared" si="116"/>
        <v>0</v>
      </c>
      <c r="Q118" s="61">
        <f t="shared" si="117"/>
        <v>0</v>
      </c>
      <c r="R118" s="62" t="e">
        <f t="shared" si="118"/>
        <v>#DIV/0!</v>
      </c>
      <c r="S118" s="62" t="e">
        <f t="shared" si="89"/>
        <v>#DIV/0!</v>
      </c>
      <c r="T118" s="61" t="e">
        <f t="shared" si="90"/>
        <v>#DIV/0!</v>
      </c>
      <c r="U118" s="61" t="e">
        <f t="shared" si="119"/>
        <v>#DIV/0!</v>
      </c>
      <c r="V118" s="79"/>
      <c r="W118" s="61">
        <f t="shared" si="120"/>
        <v>0</v>
      </c>
      <c r="X118" s="24">
        <f t="shared" si="121"/>
        <v>0</v>
      </c>
      <c r="Y118" s="80">
        <f>IF(AND(I118=Overview!$D$14,'ECS Formula'!$D$38&lt;&gt;""),'ECS Formula'!$D$38,INDEX('FY 26'!Y:Y,MATCH('FY 26 - Changed'!I118,'FY 26'!I:I,0),0))</f>
        <v>882.07999999999993</v>
      </c>
      <c r="Z118" s="58"/>
      <c r="AA118" s="60"/>
      <c r="AB118" s="81">
        <f>IF(AND('FY 26 - Changed'!I118=Overview!$D$14, 'ECS Formula'!$K$20&lt;&gt;""),'ECS Formula'!$K$20,INDEX('FY 26'!AB:AB,MATCH('FY 26 - Changed'!I118,'FY 26'!I:I,0),0))</f>
        <v>184955.08</v>
      </c>
      <c r="AC118" s="10">
        <f t="shared" si="91"/>
        <v>0.72103799999999996</v>
      </c>
      <c r="AD118" s="79">
        <f>IF(AND('FY 26 - Changed'!I118=Overview!$D$14, 'ECS Formula'!$K$21&lt;&gt;""),'ECS Formula'!$K$21,INDEX('FY 26'!AD:AD,MATCH('FY 26 - Changed'!I118,'FY 26'!I:I,0),0))</f>
        <v>102522</v>
      </c>
      <c r="AE118" s="10">
        <f t="shared" si="92"/>
        <v>0.74326400000000004</v>
      </c>
      <c r="AF118" s="10">
        <f t="shared" si="139"/>
        <v>0.27229399999999998</v>
      </c>
      <c r="AG118" s="63">
        <f t="shared" si="93"/>
        <v>0.27229399999999998</v>
      </c>
      <c r="AH118" s="64">
        <f t="shared" si="94"/>
        <v>0</v>
      </c>
      <c r="AI118" s="65">
        <f t="shared" si="122"/>
        <v>0.27229399999999998</v>
      </c>
      <c r="AJ118" s="60">
        <v>406</v>
      </c>
      <c r="AK118">
        <v>6</v>
      </c>
      <c r="AL118" s="23">
        <f t="shared" si="123"/>
        <v>243600</v>
      </c>
      <c r="AM118" s="60">
        <v>0</v>
      </c>
      <c r="AN118">
        <v>0</v>
      </c>
      <c r="AO118" s="23">
        <f t="shared" si="124"/>
        <v>0</v>
      </c>
      <c r="AP118" s="23">
        <f t="shared" si="95"/>
        <v>2768133</v>
      </c>
      <c r="AQ118" s="23">
        <f t="shared" si="125"/>
        <v>3011733</v>
      </c>
      <c r="AR118" s="66">
        <v>3113169</v>
      </c>
      <c r="AS118" s="66">
        <f t="shared" si="140"/>
        <v>3011733</v>
      </c>
      <c r="AT118" s="60">
        <v>2918203</v>
      </c>
      <c r="AU118" s="23">
        <f t="shared" si="141"/>
        <v>93530</v>
      </c>
      <c r="AV118" s="67" t="str">
        <f t="shared" si="142"/>
        <v>Yes</v>
      </c>
      <c r="AW118" s="66">
        <f t="shared" si="126"/>
        <v>93530</v>
      </c>
      <c r="AX118" s="68">
        <f t="shared" si="127"/>
        <v>3011733</v>
      </c>
      <c r="AY118" s="69">
        <f t="shared" si="96"/>
        <v>3011733</v>
      </c>
      <c r="AZ118" s="70">
        <f t="shared" si="128"/>
        <v>93530</v>
      </c>
      <c r="BA118" s="23"/>
      <c r="BC118" s="13">
        <f>($AI118*$AP$21*IF(AND($I118=Overview!$D$14,'ECS Formula'!F$38&lt;&gt;""),'ECS Formula'!F$38,INDEX('FY 26'!$Y:$Y,MATCH('FY 26 - Changed'!$I118,'FY 26'!$I:$I,0),0)))+$AL118+$AO118</f>
        <v>3011733.1797679998</v>
      </c>
      <c r="BD118" s="13">
        <f>($AI118*$AP$21*IF(AND($I118=Overview!$D$14,'ECS Formula'!G$38&lt;&gt;""),'ECS Formula'!G$38,INDEX('FY 26'!$Y:$Y,MATCH('FY 26 - Changed'!$I118,'FY 26'!$I:$I,0),0)))+$AL118+$AO118</f>
        <v>3011733.1797679998</v>
      </c>
      <c r="BE118" s="13">
        <f>($AI118*$AP$21*IF(AND($I118=Overview!$D$14,'ECS Formula'!H$38&lt;&gt;""),'ECS Formula'!H$38,INDEX('FY 26'!$Y:$Y,MATCH('FY 26 - Changed'!$I118,'FY 26'!$I:$I,0),0)))+$AL118+$AO118</f>
        <v>3011733.1797679998</v>
      </c>
      <c r="BF118" s="13">
        <f>($AI118*$AP$21*IF(AND($I118=Overview!$D$14,'ECS Formula'!I$38&lt;&gt;""),'ECS Formula'!I$38,INDEX('FY 26'!$Y:$Y,MATCH('FY 26 - Changed'!$I118,'FY 26'!$I:$I,0),0)))+$AL118+$AO118</f>
        <v>3011733.1797679998</v>
      </c>
      <c r="BG118" s="13">
        <f>($AI118*$AP$21*IF(AND($I118=Overview!$D$14,'ECS Formula'!J$38&lt;&gt;""),'ECS Formula'!J$38,INDEX('FY 26'!$Y:$Y,MATCH('FY 26 - Changed'!$I118,'FY 26'!$I:$I,0),0)))+$AL118+$AO118</f>
        <v>3011733.1797679998</v>
      </c>
      <c r="BH118" s="13">
        <f>($AI118*$AP$21*IF(AND($I118=Overview!$D$14,'ECS Formula'!K$38&lt;&gt;""),'ECS Formula'!K$38,INDEX('FY 26'!$Y:$Y,MATCH('FY 26 - Changed'!$I118,'FY 26'!$I:$I,0),0)))+$AL118+$AO118</f>
        <v>3011733.1797679998</v>
      </c>
      <c r="BI118" s="13">
        <f>($AI118*$AP$21*IF(AND($I118=Overview!$D$14,'ECS Formula'!L$38&lt;&gt;""),'ECS Formula'!L$38,INDEX('FY 26'!$Y:$Y,MATCH('FY 26 - Changed'!$I118,'FY 26'!$I:$I,0),0)))+$AL118+$AO118</f>
        <v>3011733.1797679998</v>
      </c>
      <c r="BJ118" s="13">
        <f>($AI118*$AP$21*IF(AND($I118=Overview!$D$14,'ECS Formula'!M$38&lt;&gt;""),'ECS Formula'!M$38,INDEX('FY 26'!$Y:$Y,MATCH('FY 26 - Changed'!$I118,'FY 26'!$I:$I,0),0)))+$AL118+$AO118</f>
        <v>3011733.1797679998</v>
      </c>
      <c r="BO118" s="71">
        <f t="shared" si="129"/>
        <v>93530</v>
      </c>
      <c r="BP118" s="71">
        <f t="shared" si="97"/>
        <v>0.17976799979805946</v>
      </c>
      <c r="BQ118" s="71">
        <f t="shared" si="98"/>
        <v>0</v>
      </c>
      <c r="BR118" s="71">
        <f t="shared" si="99"/>
        <v>0</v>
      </c>
      <c r="BS118" s="71">
        <f t="shared" si="100"/>
        <v>0</v>
      </c>
      <c r="BT118" s="71">
        <f t="shared" si="101"/>
        <v>0</v>
      </c>
      <c r="BU118" s="71">
        <f t="shared" si="102"/>
        <v>0</v>
      </c>
      <c r="BV118" s="71">
        <f t="shared" si="103"/>
        <v>0</v>
      </c>
      <c r="BW118" s="71">
        <f t="shared" si="104"/>
        <v>0</v>
      </c>
      <c r="BX118" s="71"/>
      <c r="BZ118" s="71">
        <f t="shared" si="130"/>
        <v>93530</v>
      </c>
      <c r="CA118" s="71">
        <f t="shared" si="131"/>
        <v>0.17976799979805946</v>
      </c>
      <c r="CB118" s="71">
        <f t="shared" si="105"/>
        <v>0</v>
      </c>
      <c r="CC118" s="71">
        <f t="shared" si="106"/>
        <v>0</v>
      </c>
      <c r="CD118" s="71">
        <f t="shared" si="107"/>
        <v>0</v>
      </c>
      <c r="CE118" s="71">
        <f t="shared" si="108"/>
        <v>0</v>
      </c>
      <c r="CF118" s="71">
        <f t="shared" si="109"/>
        <v>0</v>
      </c>
      <c r="CG118" s="71">
        <f t="shared" si="110"/>
        <v>0</v>
      </c>
      <c r="CH118" s="71">
        <f t="shared" si="111"/>
        <v>0</v>
      </c>
      <c r="CJ118" s="71">
        <f t="shared" si="112"/>
        <v>3011733</v>
      </c>
      <c r="CK118" s="71">
        <f t="shared" si="132"/>
        <v>3011733.1797679998</v>
      </c>
      <c r="CL118" s="71">
        <f t="shared" si="133"/>
        <v>3011733.1797679998</v>
      </c>
      <c r="CM118" s="71">
        <f t="shared" si="134"/>
        <v>3011733.1797679998</v>
      </c>
      <c r="CN118" s="71">
        <f t="shared" si="135"/>
        <v>3011733.1797679998</v>
      </c>
      <c r="CO118" s="71">
        <f t="shared" si="136"/>
        <v>3011733.1797679998</v>
      </c>
      <c r="CP118" s="71">
        <f t="shared" si="143"/>
        <v>3011733.1797679998</v>
      </c>
      <c r="CQ118" s="71">
        <f t="shared" si="143"/>
        <v>3011733.1797679998</v>
      </c>
      <c r="CR118" s="71">
        <f t="shared" si="143"/>
        <v>3011733.1797679998</v>
      </c>
      <c r="CS118" s="71"/>
      <c r="CT118" s="71">
        <f t="shared" si="113"/>
        <v>3011733</v>
      </c>
      <c r="CU118" s="71">
        <f t="shared" si="144"/>
        <v>3011733.1797679998</v>
      </c>
      <c r="CV118" s="71">
        <f t="shared" si="144"/>
        <v>3011733.1797679998</v>
      </c>
      <c r="CW118" s="71">
        <f t="shared" si="144"/>
        <v>3011733.1797679998</v>
      </c>
      <c r="CX118" s="71">
        <f t="shared" si="144"/>
        <v>3011733.1797679998</v>
      </c>
      <c r="CY118" s="71">
        <f t="shared" si="144"/>
        <v>3011733.1797679998</v>
      </c>
      <c r="CZ118" s="71">
        <f t="shared" si="144"/>
        <v>3011733.1797679998</v>
      </c>
      <c r="DA118" s="71">
        <f t="shared" si="144"/>
        <v>3011733.1797679998</v>
      </c>
      <c r="DB118" s="71">
        <f t="shared" si="144"/>
        <v>3011733.1797679998</v>
      </c>
    </row>
    <row r="119" spans="1:106" x14ac:dyDescent="0.2">
      <c r="A119" s="6" t="s">
        <v>189</v>
      </c>
      <c r="B119" s="6">
        <v>1</v>
      </c>
      <c r="C119" s="37">
        <v>1</v>
      </c>
      <c r="D119" s="37">
        <v>0</v>
      </c>
      <c r="E119" s="37">
        <v>1</v>
      </c>
      <c r="F119" s="2">
        <v>10</v>
      </c>
      <c r="G119">
        <v>5</v>
      </c>
      <c r="H119" s="6">
        <v>93</v>
      </c>
      <c r="I119" s="2" t="s">
        <v>270</v>
      </c>
      <c r="J119" s="57"/>
      <c r="K119" s="79"/>
      <c r="L119" s="73"/>
      <c r="M119" s="79"/>
      <c r="N119" s="61">
        <f t="shared" si="114"/>
        <v>0</v>
      </c>
      <c r="O119" s="61">
        <f t="shared" si="115"/>
        <v>0</v>
      </c>
      <c r="P119" s="61">
        <f t="shared" si="116"/>
        <v>0</v>
      </c>
      <c r="Q119" s="61">
        <f t="shared" si="117"/>
        <v>0</v>
      </c>
      <c r="R119" s="62" t="e">
        <f t="shared" si="118"/>
        <v>#DIV/0!</v>
      </c>
      <c r="S119" s="62" t="e">
        <f t="shared" si="89"/>
        <v>#DIV/0!</v>
      </c>
      <c r="T119" s="61" t="e">
        <f t="shared" si="90"/>
        <v>#DIV/0!</v>
      </c>
      <c r="U119" s="61" t="e">
        <f t="shared" si="119"/>
        <v>#DIV/0!</v>
      </c>
      <c r="V119" s="79"/>
      <c r="W119" s="61">
        <f t="shared" si="120"/>
        <v>0</v>
      </c>
      <c r="X119" s="24">
        <f t="shared" si="121"/>
        <v>0</v>
      </c>
      <c r="Y119" s="80">
        <f>IF(AND(I119=Overview!$D$14,'ECS Formula'!$D$38&lt;&gt;""),'ECS Formula'!$D$38,INDEX('FY 26'!Y:Y,MATCH('FY 26 - Changed'!I119,'FY 26'!I:I,0),0))</f>
        <v>22434.53</v>
      </c>
      <c r="Z119" s="58"/>
      <c r="AA119" s="60"/>
      <c r="AB119" s="81">
        <f>IF(AND('FY 26 - Changed'!I119=Overview!$D$14, 'ECS Formula'!$K$20&lt;&gt;""),'ECS Formula'!$K$20,INDEX('FY 26'!AB:AB,MATCH('FY 26 - Changed'!I119,'FY 26'!I:I,0),0))</f>
        <v>103047.94</v>
      </c>
      <c r="AC119" s="10">
        <f t="shared" si="91"/>
        <v>0.401727</v>
      </c>
      <c r="AD119" s="79">
        <f>IF(AND('FY 26 - Changed'!I119=Overview!$D$14, 'ECS Formula'!$K$21&lt;&gt;""),'ECS Formula'!$K$21,INDEX('FY 26'!AD:AD,MATCH('FY 26 - Changed'!I119,'FY 26'!I:I,0),0))</f>
        <v>54305</v>
      </c>
      <c r="AE119" s="10">
        <f t="shared" si="92"/>
        <v>0.39369999999999999</v>
      </c>
      <c r="AF119" s="10">
        <f t="shared" si="139"/>
        <v>0.60068100000000002</v>
      </c>
      <c r="AG119" s="63">
        <f t="shared" si="93"/>
        <v>0.60068100000000002</v>
      </c>
      <c r="AH119" s="64">
        <f t="shared" si="94"/>
        <v>0.06</v>
      </c>
      <c r="AI119" s="65">
        <f t="shared" si="122"/>
        <v>0.66068100000000007</v>
      </c>
      <c r="AJ119" s="60">
        <v>0</v>
      </c>
      <c r="AK119">
        <v>0</v>
      </c>
      <c r="AL119" s="23">
        <f t="shared" si="123"/>
        <v>0</v>
      </c>
      <c r="AM119" s="60">
        <v>0</v>
      </c>
      <c r="AN119">
        <v>0</v>
      </c>
      <c r="AO119" s="23">
        <f t="shared" si="124"/>
        <v>0</v>
      </c>
      <c r="AP119" s="23">
        <f t="shared" si="95"/>
        <v>170824330</v>
      </c>
      <c r="AQ119" s="23">
        <f t="shared" si="125"/>
        <v>170824330</v>
      </c>
      <c r="AR119" s="66">
        <v>154301977</v>
      </c>
      <c r="AS119" s="66">
        <f t="shared" si="140"/>
        <v>170824330</v>
      </c>
      <c r="AT119" s="60">
        <v>169238796</v>
      </c>
      <c r="AU119" s="23">
        <f t="shared" si="141"/>
        <v>1585534</v>
      </c>
      <c r="AV119" s="67" t="str">
        <f t="shared" si="142"/>
        <v>Yes</v>
      </c>
      <c r="AW119" s="66">
        <f t="shared" si="126"/>
        <v>1585534</v>
      </c>
      <c r="AX119" s="68">
        <f t="shared" si="127"/>
        <v>170824330</v>
      </c>
      <c r="AY119" s="69">
        <f t="shared" si="96"/>
        <v>170824330</v>
      </c>
      <c r="AZ119" s="70">
        <f t="shared" si="128"/>
        <v>1585534</v>
      </c>
      <c r="BA119" s="23"/>
      <c r="BC119" s="13">
        <f>($AI119*$AP$21*IF(AND($I119=Overview!$D$14,'ECS Formula'!F$38&lt;&gt;""),'ECS Formula'!F$38,INDEX('FY 26'!$Y:$Y,MATCH('FY 26 - Changed'!$I119,'FY 26'!$I:$I,0),0)))+$AL119+$AO119</f>
        <v>170824330.41456828</v>
      </c>
      <c r="BD119" s="13">
        <f>($AI119*$AP$21*IF(AND($I119=Overview!$D$14,'ECS Formula'!G$38&lt;&gt;""),'ECS Formula'!G$38,INDEX('FY 26'!$Y:$Y,MATCH('FY 26 - Changed'!$I119,'FY 26'!$I:$I,0),0)))+$AL119+$AO119</f>
        <v>170824330.41456828</v>
      </c>
      <c r="BE119" s="13">
        <f>($AI119*$AP$21*IF(AND($I119=Overview!$D$14,'ECS Formula'!H$38&lt;&gt;""),'ECS Formula'!H$38,INDEX('FY 26'!$Y:$Y,MATCH('FY 26 - Changed'!$I119,'FY 26'!$I:$I,0),0)))+$AL119+$AO119</f>
        <v>170824330.41456828</v>
      </c>
      <c r="BF119" s="13">
        <f>($AI119*$AP$21*IF(AND($I119=Overview!$D$14,'ECS Formula'!I$38&lt;&gt;""),'ECS Formula'!I$38,INDEX('FY 26'!$Y:$Y,MATCH('FY 26 - Changed'!$I119,'FY 26'!$I:$I,0),0)))+$AL119+$AO119</f>
        <v>170824330.41456828</v>
      </c>
      <c r="BG119" s="13">
        <f>($AI119*$AP$21*IF(AND($I119=Overview!$D$14,'ECS Formula'!J$38&lt;&gt;""),'ECS Formula'!J$38,INDEX('FY 26'!$Y:$Y,MATCH('FY 26 - Changed'!$I119,'FY 26'!$I:$I,0),0)))+$AL119+$AO119</f>
        <v>170824330.41456828</v>
      </c>
      <c r="BH119" s="13">
        <f>($AI119*$AP$21*IF(AND($I119=Overview!$D$14,'ECS Formula'!K$38&lt;&gt;""),'ECS Formula'!K$38,INDEX('FY 26'!$Y:$Y,MATCH('FY 26 - Changed'!$I119,'FY 26'!$I:$I,0),0)))+$AL119+$AO119</f>
        <v>170824330.41456828</v>
      </c>
      <c r="BI119" s="13">
        <f>($AI119*$AP$21*IF(AND($I119=Overview!$D$14,'ECS Formula'!L$38&lt;&gt;""),'ECS Formula'!L$38,INDEX('FY 26'!$Y:$Y,MATCH('FY 26 - Changed'!$I119,'FY 26'!$I:$I,0),0)))+$AL119+$AO119</f>
        <v>170824330.41456828</v>
      </c>
      <c r="BJ119" s="13">
        <f>($AI119*$AP$21*IF(AND($I119=Overview!$D$14,'ECS Formula'!M$38&lt;&gt;""),'ECS Formula'!M$38,INDEX('FY 26'!$Y:$Y,MATCH('FY 26 - Changed'!$I119,'FY 26'!$I:$I,0),0)))+$AL119+$AO119</f>
        <v>170824330.41456828</v>
      </c>
      <c r="BO119" s="71">
        <f t="shared" si="129"/>
        <v>1585534</v>
      </c>
      <c r="BP119" s="71">
        <f t="shared" si="97"/>
        <v>0.41456827521324158</v>
      </c>
      <c r="BQ119" s="71">
        <f t="shared" si="98"/>
        <v>0</v>
      </c>
      <c r="BR119" s="71">
        <f t="shared" si="99"/>
        <v>0</v>
      </c>
      <c r="BS119" s="71">
        <f t="shared" si="100"/>
        <v>0</v>
      </c>
      <c r="BT119" s="71">
        <f t="shared" si="101"/>
        <v>0</v>
      </c>
      <c r="BU119" s="71">
        <f t="shared" si="102"/>
        <v>0</v>
      </c>
      <c r="BV119" s="71">
        <f t="shared" si="103"/>
        <v>0</v>
      </c>
      <c r="BW119" s="71">
        <f t="shared" si="104"/>
        <v>0</v>
      </c>
      <c r="BX119" s="71"/>
      <c r="BZ119" s="71">
        <f t="shared" si="130"/>
        <v>1585534</v>
      </c>
      <c r="CA119" s="71">
        <f t="shared" si="131"/>
        <v>0.41456827521324158</v>
      </c>
      <c r="CB119" s="71">
        <f t="shared" si="105"/>
        <v>0</v>
      </c>
      <c r="CC119" s="71">
        <f t="shared" si="106"/>
        <v>0</v>
      </c>
      <c r="CD119" s="71">
        <f t="shared" si="107"/>
        <v>0</v>
      </c>
      <c r="CE119" s="71">
        <f t="shared" si="108"/>
        <v>0</v>
      </c>
      <c r="CF119" s="71">
        <f t="shared" si="109"/>
        <v>0</v>
      </c>
      <c r="CG119" s="71">
        <f t="shared" si="110"/>
        <v>0</v>
      </c>
      <c r="CH119" s="71">
        <f t="shared" si="111"/>
        <v>0</v>
      </c>
      <c r="CJ119" s="71">
        <f t="shared" si="112"/>
        <v>170824330</v>
      </c>
      <c r="CK119" s="71">
        <f t="shared" si="132"/>
        <v>170824330.41456828</v>
      </c>
      <c r="CL119" s="71">
        <f t="shared" si="133"/>
        <v>170824330.41456828</v>
      </c>
      <c r="CM119" s="71">
        <f t="shared" si="134"/>
        <v>170824330.41456828</v>
      </c>
      <c r="CN119" s="71">
        <f t="shared" si="135"/>
        <v>170824330.41456828</v>
      </c>
      <c r="CO119" s="71">
        <f t="shared" si="136"/>
        <v>170824330.41456828</v>
      </c>
      <c r="CP119" s="71">
        <f t="shared" si="143"/>
        <v>170824330.41456828</v>
      </c>
      <c r="CQ119" s="71">
        <f t="shared" si="143"/>
        <v>170824330.41456828</v>
      </c>
      <c r="CR119" s="71">
        <f t="shared" si="143"/>
        <v>170824330.41456828</v>
      </c>
      <c r="CS119" s="71"/>
      <c r="CT119" s="71">
        <f t="shared" si="113"/>
        <v>170824330</v>
      </c>
      <c r="CU119" s="71">
        <f t="shared" si="144"/>
        <v>170824330.41456828</v>
      </c>
      <c r="CV119" s="71">
        <f t="shared" si="144"/>
        <v>170824330.41456828</v>
      </c>
      <c r="CW119" s="71">
        <f t="shared" si="144"/>
        <v>170824330.41456828</v>
      </c>
      <c r="CX119" s="71">
        <f t="shared" si="144"/>
        <v>170824330.41456828</v>
      </c>
      <c r="CY119" s="71">
        <f t="shared" si="144"/>
        <v>170824330.41456828</v>
      </c>
      <c r="CZ119" s="71">
        <f t="shared" si="144"/>
        <v>170824330.41456828</v>
      </c>
      <c r="DA119" s="71">
        <f t="shared" si="144"/>
        <v>170824330.41456828</v>
      </c>
      <c r="DB119" s="71">
        <f t="shared" si="144"/>
        <v>170824330.41456828</v>
      </c>
    </row>
    <row r="120" spans="1:106" x14ac:dyDescent="0.2">
      <c r="A120" s="6" t="s">
        <v>179</v>
      </c>
      <c r="B120" s="6"/>
      <c r="C120" s="37"/>
      <c r="D120" s="37"/>
      <c r="E120" s="37"/>
      <c r="F120" s="2">
        <v>7</v>
      </c>
      <c r="G120">
        <v>36</v>
      </c>
      <c r="H120" s="6">
        <v>94</v>
      </c>
      <c r="I120" s="2" t="s">
        <v>271</v>
      </c>
      <c r="J120" s="57"/>
      <c r="K120" s="79"/>
      <c r="L120" s="59"/>
      <c r="M120" s="79"/>
      <c r="N120" s="61">
        <f t="shared" si="114"/>
        <v>0</v>
      </c>
      <c r="O120" s="61">
        <f t="shared" si="115"/>
        <v>0</v>
      </c>
      <c r="P120" s="61">
        <f t="shared" si="116"/>
        <v>0</v>
      </c>
      <c r="Q120" s="61">
        <f t="shared" si="117"/>
        <v>0</v>
      </c>
      <c r="R120" s="62" t="e">
        <f t="shared" si="118"/>
        <v>#DIV/0!</v>
      </c>
      <c r="S120" s="62" t="e">
        <f t="shared" si="89"/>
        <v>#DIV/0!</v>
      </c>
      <c r="T120" s="61" t="e">
        <f t="shared" si="90"/>
        <v>#DIV/0!</v>
      </c>
      <c r="U120" s="61" t="e">
        <f t="shared" si="119"/>
        <v>#DIV/0!</v>
      </c>
      <c r="V120" s="79"/>
      <c r="W120" s="61">
        <f t="shared" si="120"/>
        <v>0</v>
      </c>
      <c r="X120" s="24">
        <f t="shared" si="121"/>
        <v>0</v>
      </c>
      <c r="Y120" s="80">
        <f>IF(AND(I120=Overview!$D$14,'ECS Formula'!$D$38&lt;&gt;""),'ECS Formula'!$D$38,INDEX('FY 26'!Y:Y,MATCH('FY 26 - Changed'!I120,'FY 26'!I:I,0),0))</f>
        <v>4367.6000000000004</v>
      </c>
      <c r="Z120" s="58"/>
      <c r="AA120" s="60"/>
      <c r="AB120" s="81">
        <f>IF(AND('FY 26 - Changed'!I120=Overview!$D$14, 'ECS Formula'!$K$20&lt;&gt;""),'ECS Formula'!$K$20,INDEX('FY 26'!AB:AB,MATCH('FY 26 - Changed'!I120,'FY 26'!I:I,0),0))</f>
        <v>163600.35999999999</v>
      </c>
      <c r="AC120" s="10">
        <f t="shared" si="91"/>
        <v>0.63778800000000002</v>
      </c>
      <c r="AD120" s="79">
        <f>IF(AND('FY 26 - Changed'!I120=Overview!$D$14, 'ECS Formula'!$K$21&lt;&gt;""),'ECS Formula'!$K$21,INDEX('FY 26'!AD:AD,MATCH('FY 26 - Changed'!I120,'FY 26'!I:I,0),0))</f>
        <v>100239</v>
      </c>
      <c r="AE120" s="10">
        <f t="shared" si="92"/>
        <v>0.72671200000000002</v>
      </c>
      <c r="AF120" s="10">
        <f t="shared" si="139"/>
        <v>0.33553500000000003</v>
      </c>
      <c r="AG120" s="63">
        <f t="shared" si="93"/>
        <v>0.33553500000000003</v>
      </c>
      <c r="AH120" s="64">
        <f t="shared" si="94"/>
        <v>0</v>
      </c>
      <c r="AI120" s="65">
        <f t="shared" si="122"/>
        <v>0.33553500000000003</v>
      </c>
      <c r="AJ120" s="60">
        <v>0</v>
      </c>
      <c r="AK120">
        <v>0</v>
      </c>
      <c r="AL120" s="23">
        <f t="shared" si="123"/>
        <v>0</v>
      </c>
      <c r="AM120" s="60">
        <v>0</v>
      </c>
      <c r="AN120">
        <v>0</v>
      </c>
      <c r="AO120" s="23">
        <f t="shared" si="124"/>
        <v>0</v>
      </c>
      <c r="AP120" s="23">
        <f t="shared" si="95"/>
        <v>16889688</v>
      </c>
      <c r="AQ120" s="23">
        <f t="shared" si="125"/>
        <v>16889688</v>
      </c>
      <c r="AR120" s="66">
        <v>12983806</v>
      </c>
      <c r="AS120" s="66">
        <f t="shared" si="140"/>
        <v>16889688</v>
      </c>
      <c r="AT120" s="60">
        <v>16720241</v>
      </c>
      <c r="AU120" s="23">
        <f t="shared" si="141"/>
        <v>169447</v>
      </c>
      <c r="AV120" s="67" t="str">
        <f t="shared" si="142"/>
        <v>Yes</v>
      </c>
      <c r="AW120" s="66">
        <f t="shared" si="126"/>
        <v>169447</v>
      </c>
      <c r="AX120" s="68">
        <f t="shared" si="127"/>
        <v>16889688</v>
      </c>
      <c r="AY120" s="69">
        <f t="shared" si="96"/>
        <v>16889688</v>
      </c>
      <c r="AZ120" s="70">
        <f t="shared" si="128"/>
        <v>169447</v>
      </c>
      <c r="BA120" s="23"/>
      <c r="BC120" s="13">
        <f>($AI120*$AP$21*IF(AND($I120=Overview!$D$14,'ECS Formula'!F$38&lt;&gt;""),'ECS Formula'!F$38,INDEX('FY 26'!$Y:$Y,MATCH('FY 26 - Changed'!$I120,'FY 26'!$I:$I,0),0)))+$AL120+$AO120</f>
        <v>16889687.725650001</v>
      </c>
      <c r="BD120" s="13">
        <f>($AI120*$AP$21*IF(AND($I120=Overview!$D$14,'ECS Formula'!G$38&lt;&gt;""),'ECS Formula'!G$38,INDEX('FY 26'!$Y:$Y,MATCH('FY 26 - Changed'!$I120,'FY 26'!$I:$I,0),0)))+$AL120+$AO120</f>
        <v>16889687.725650001</v>
      </c>
      <c r="BE120" s="13">
        <f>($AI120*$AP$21*IF(AND($I120=Overview!$D$14,'ECS Formula'!H$38&lt;&gt;""),'ECS Formula'!H$38,INDEX('FY 26'!$Y:$Y,MATCH('FY 26 - Changed'!$I120,'FY 26'!$I:$I,0),0)))+$AL120+$AO120</f>
        <v>16889687.725650001</v>
      </c>
      <c r="BF120" s="13">
        <f>($AI120*$AP$21*IF(AND($I120=Overview!$D$14,'ECS Formula'!I$38&lt;&gt;""),'ECS Formula'!I$38,INDEX('FY 26'!$Y:$Y,MATCH('FY 26 - Changed'!$I120,'FY 26'!$I:$I,0),0)))+$AL120+$AO120</f>
        <v>16889687.725650001</v>
      </c>
      <c r="BG120" s="13">
        <f>($AI120*$AP$21*IF(AND($I120=Overview!$D$14,'ECS Formula'!J$38&lt;&gt;""),'ECS Formula'!J$38,INDEX('FY 26'!$Y:$Y,MATCH('FY 26 - Changed'!$I120,'FY 26'!$I:$I,0),0)))+$AL120+$AO120</f>
        <v>16889687.725650001</v>
      </c>
      <c r="BH120" s="13">
        <f>($AI120*$AP$21*IF(AND($I120=Overview!$D$14,'ECS Formula'!K$38&lt;&gt;""),'ECS Formula'!K$38,INDEX('FY 26'!$Y:$Y,MATCH('FY 26 - Changed'!$I120,'FY 26'!$I:$I,0),0)))+$AL120+$AO120</f>
        <v>16889687.725650001</v>
      </c>
      <c r="BI120" s="13">
        <f>($AI120*$AP$21*IF(AND($I120=Overview!$D$14,'ECS Formula'!L$38&lt;&gt;""),'ECS Formula'!L$38,INDEX('FY 26'!$Y:$Y,MATCH('FY 26 - Changed'!$I120,'FY 26'!$I:$I,0),0)))+$AL120+$AO120</f>
        <v>16889687.725650001</v>
      </c>
      <c r="BJ120" s="13">
        <f>($AI120*$AP$21*IF(AND($I120=Overview!$D$14,'ECS Formula'!M$38&lt;&gt;""),'ECS Formula'!M$38,INDEX('FY 26'!$Y:$Y,MATCH('FY 26 - Changed'!$I120,'FY 26'!$I:$I,0),0)))+$AL120+$AO120</f>
        <v>16889687.725650001</v>
      </c>
      <c r="BO120" s="71">
        <f t="shared" si="129"/>
        <v>169447</v>
      </c>
      <c r="BP120" s="71">
        <f t="shared" si="97"/>
        <v>-0.27434999868273735</v>
      </c>
      <c r="BQ120" s="71">
        <f t="shared" si="98"/>
        <v>-0.27434999868273735</v>
      </c>
      <c r="BR120" s="71">
        <f t="shared" si="99"/>
        <v>-0.23514538258314133</v>
      </c>
      <c r="BS120" s="71">
        <f t="shared" si="100"/>
        <v>-0.19594664871692657</v>
      </c>
      <c r="BT120" s="71">
        <f t="shared" si="101"/>
        <v>-0.15675731748342514</v>
      </c>
      <c r="BU120" s="71">
        <f t="shared" si="102"/>
        <v>-0.117567989975214</v>
      </c>
      <c r="BV120" s="71">
        <f t="shared" si="103"/>
        <v>-7.8382577747106552E-2</v>
      </c>
      <c r="BW120" s="71">
        <f t="shared" si="104"/>
        <v>-3.9191287010908127E-2</v>
      </c>
      <c r="BX120" s="71"/>
      <c r="BZ120" s="71">
        <f t="shared" si="130"/>
        <v>169447</v>
      </c>
      <c r="CA120" s="71">
        <f t="shared" si="131"/>
        <v>0</v>
      </c>
      <c r="CB120" s="71">
        <f t="shared" si="105"/>
        <v>-3.9204614811763169E-2</v>
      </c>
      <c r="CC120" s="71">
        <f t="shared" si="106"/>
        <v>-3.9198735276609657E-2</v>
      </c>
      <c r="CD120" s="71">
        <f t="shared" si="107"/>
        <v>-3.918932974338532E-2</v>
      </c>
      <c r="CE120" s="71">
        <f t="shared" si="108"/>
        <v>-3.9189329370856285E-2</v>
      </c>
      <c r="CF120" s="71">
        <f t="shared" si="109"/>
        <v>-3.9185411058738823E-2</v>
      </c>
      <c r="CG120" s="71">
        <f t="shared" si="110"/>
        <v>-3.9191288873553276E-2</v>
      </c>
      <c r="CH120" s="71">
        <f t="shared" si="111"/>
        <v>-3.9191287010908127E-2</v>
      </c>
      <c r="CJ120" s="71">
        <f t="shared" si="112"/>
        <v>16889688</v>
      </c>
      <c r="CK120" s="71">
        <f t="shared" si="132"/>
        <v>16889688</v>
      </c>
      <c r="CL120" s="71">
        <f t="shared" si="133"/>
        <v>16889687.960795384</v>
      </c>
      <c r="CM120" s="71">
        <f t="shared" si="134"/>
        <v>16889687.92159665</v>
      </c>
      <c r="CN120" s="71">
        <f t="shared" si="135"/>
        <v>16889687.882407319</v>
      </c>
      <c r="CO120" s="71">
        <f t="shared" si="136"/>
        <v>16889687.843217991</v>
      </c>
      <c r="CP120" s="71">
        <f t="shared" si="143"/>
        <v>16889687.804032579</v>
      </c>
      <c r="CQ120" s="71">
        <f t="shared" si="143"/>
        <v>16889687.764841288</v>
      </c>
      <c r="CR120" s="71">
        <f t="shared" si="143"/>
        <v>16889687.725650001</v>
      </c>
      <c r="CS120" s="71"/>
      <c r="CT120" s="71">
        <f t="shared" si="113"/>
        <v>16889688</v>
      </c>
      <c r="CU120" s="71">
        <f t="shared" si="144"/>
        <v>16889688</v>
      </c>
      <c r="CV120" s="71">
        <f t="shared" si="144"/>
        <v>16889687.960795384</v>
      </c>
      <c r="CW120" s="71">
        <f t="shared" si="144"/>
        <v>16889687.92159665</v>
      </c>
      <c r="CX120" s="71">
        <f t="shared" si="144"/>
        <v>16889687.882407319</v>
      </c>
      <c r="CY120" s="71">
        <f t="shared" si="144"/>
        <v>16889687.843217991</v>
      </c>
      <c r="CZ120" s="71">
        <f t="shared" si="144"/>
        <v>16889687.804032579</v>
      </c>
      <c r="DA120" s="71">
        <f t="shared" si="144"/>
        <v>16889687.764841288</v>
      </c>
      <c r="DB120" s="71">
        <f t="shared" si="144"/>
        <v>16889687.725650001</v>
      </c>
    </row>
    <row r="121" spans="1:106" x14ac:dyDescent="0.2">
      <c r="A121" s="6" t="s">
        <v>189</v>
      </c>
      <c r="B121" s="6">
        <v>1</v>
      </c>
      <c r="C121" s="37">
        <v>1</v>
      </c>
      <c r="D121" s="37">
        <v>0</v>
      </c>
      <c r="E121" s="37">
        <v>1</v>
      </c>
      <c r="F121" s="2">
        <v>10</v>
      </c>
      <c r="G121">
        <v>12</v>
      </c>
      <c r="H121" s="6">
        <v>95</v>
      </c>
      <c r="I121" s="2" t="s">
        <v>272</v>
      </c>
      <c r="J121" s="57"/>
      <c r="K121" s="79"/>
      <c r="L121" s="73"/>
      <c r="M121" s="79"/>
      <c r="N121" s="61">
        <f t="shared" si="114"/>
        <v>0</v>
      </c>
      <c r="O121" s="61">
        <f t="shared" si="115"/>
        <v>0</v>
      </c>
      <c r="P121" s="61">
        <f t="shared" si="116"/>
        <v>0</v>
      </c>
      <c r="Q121" s="61">
        <f t="shared" si="117"/>
        <v>0</v>
      </c>
      <c r="R121" s="62" t="e">
        <f t="shared" si="118"/>
        <v>#DIV/0!</v>
      </c>
      <c r="S121" s="62" t="e">
        <f t="shared" si="89"/>
        <v>#DIV/0!</v>
      </c>
      <c r="T121" s="61" t="e">
        <f t="shared" si="90"/>
        <v>#DIV/0!</v>
      </c>
      <c r="U121" s="61" t="e">
        <f t="shared" si="119"/>
        <v>#DIV/0!</v>
      </c>
      <c r="V121" s="79"/>
      <c r="W121" s="61">
        <f t="shared" si="120"/>
        <v>0</v>
      </c>
      <c r="X121" s="24">
        <f t="shared" si="121"/>
        <v>0</v>
      </c>
      <c r="Y121" s="80">
        <f>IF(AND(I121=Overview!$D$14,'ECS Formula'!$D$38&lt;&gt;""),'ECS Formula'!$D$38,INDEX('FY 26'!Y:Y,MATCH('FY 26 - Changed'!I121,'FY 26'!I:I,0),0))</f>
        <v>4261.54</v>
      </c>
      <c r="Z121" s="58"/>
      <c r="AA121" s="60"/>
      <c r="AB121" s="81">
        <f>IF(AND('FY 26 - Changed'!I121=Overview!$D$14, 'ECS Formula'!$K$20&lt;&gt;""),'ECS Formula'!$K$20,INDEX('FY 26'!AB:AB,MATCH('FY 26 - Changed'!I121,'FY 26'!I:I,0),0))</f>
        <v>113454.49</v>
      </c>
      <c r="AC121" s="10">
        <f t="shared" si="91"/>
        <v>0.442297</v>
      </c>
      <c r="AD121" s="79">
        <f>IF(AND('FY 26 - Changed'!I121=Overview!$D$14, 'ECS Formula'!$K$21&lt;&gt;""),'ECS Formula'!$K$21,INDEX('FY 26'!AD:AD,MATCH('FY 26 - Changed'!I121,'FY 26'!I:I,0),0))</f>
        <v>56237</v>
      </c>
      <c r="AE121" s="10">
        <f t="shared" si="92"/>
        <v>0.40770699999999999</v>
      </c>
      <c r="AF121" s="10">
        <f t="shared" si="139"/>
        <v>0.56808000000000003</v>
      </c>
      <c r="AG121" s="63">
        <f t="shared" si="93"/>
        <v>0.56808000000000003</v>
      </c>
      <c r="AH121" s="64">
        <f t="shared" si="94"/>
        <v>0.04</v>
      </c>
      <c r="AI121" s="65">
        <f t="shared" si="122"/>
        <v>0.60808000000000006</v>
      </c>
      <c r="AJ121" s="60">
        <v>0</v>
      </c>
      <c r="AK121">
        <v>0</v>
      </c>
      <c r="AL121" s="23">
        <f t="shared" si="123"/>
        <v>0</v>
      </c>
      <c r="AM121" s="60">
        <v>0</v>
      </c>
      <c r="AN121">
        <v>0</v>
      </c>
      <c r="AO121" s="23">
        <f t="shared" si="124"/>
        <v>0</v>
      </c>
      <c r="AP121" s="23">
        <f t="shared" si="95"/>
        <v>29865392</v>
      </c>
      <c r="AQ121" s="23">
        <f t="shared" si="125"/>
        <v>29865392</v>
      </c>
      <c r="AR121" s="66">
        <v>25806077</v>
      </c>
      <c r="AS121" s="66">
        <f t="shared" si="140"/>
        <v>31150657</v>
      </c>
      <c r="AT121" s="60">
        <v>31150657</v>
      </c>
      <c r="AU121" s="23">
        <f t="shared" si="141"/>
        <v>1285265</v>
      </c>
      <c r="AV121" s="67" t="str">
        <f t="shared" si="142"/>
        <v>No</v>
      </c>
      <c r="AW121" s="66">
        <f t="shared" si="126"/>
        <v>0</v>
      </c>
      <c r="AX121" s="68">
        <f t="shared" si="127"/>
        <v>31150657</v>
      </c>
      <c r="AY121" s="69">
        <f t="shared" si="96"/>
        <v>31150657</v>
      </c>
      <c r="AZ121" s="70">
        <f t="shared" si="128"/>
        <v>0</v>
      </c>
      <c r="BA121" s="23"/>
      <c r="BC121" s="13">
        <f>($AI121*$AP$21*IF(AND($I121=Overview!$D$14,'ECS Formula'!F$38&lt;&gt;""),'ECS Formula'!F$38,INDEX('FY 26'!$Y:$Y,MATCH('FY 26 - Changed'!$I121,'FY 26'!$I:$I,0),0)))+$AL121+$AO121</f>
        <v>29865392.227880001</v>
      </c>
      <c r="BD121" s="13">
        <f>($AI121*$AP$21*IF(AND($I121=Overview!$D$14,'ECS Formula'!G$38&lt;&gt;""),'ECS Formula'!G$38,INDEX('FY 26'!$Y:$Y,MATCH('FY 26 - Changed'!$I121,'FY 26'!$I:$I,0),0)))+$AL121+$AO121</f>
        <v>29865392.227880001</v>
      </c>
      <c r="BE121" s="13">
        <f>($AI121*$AP$21*IF(AND($I121=Overview!$D$14,'ECS Formula'!H$38&lt;&gt;""),'ECS Formula'!H$38,INDEX('FY 26'!$Y:$Y,MATCH('FY 26 - Changed'!$I121,'FY 26'!$I:$I,0),0)))+$AL121+$AO121</f>
        <v>29865392.227880001</v>
      </c>
      <c r="BF121" s="13">
        <f>($AI121*$AP$21*IF(AND($I121=Overview!$D$14,'ECS Formula'!I$38&lt;&gt;""),'ECS Formula'!I$38,INDEX('FY 26'!$Y:$Y,MATCH('FY 26 - Changed'!$I121,'FY 26'!$I:$I,0),0)))+$AL121+$AO121</f>
        <v>29865392.227880001</v>
      </c>
      <c r="BG121" s="13">
        <f>($AI121*$AP$21*IF(AND($I121=Overview!$D$14,'ECS Formula'!J$38&lt;&gt;""),'ECS Formula'!J$38,INDEX('FY 26'!$Y:$Y,MATCH('FY 26 - Changed'!$I121,'FY 26'!$I:$I,0),0)))+$AL121+$AO121</f>
        <v>29865392.227880001</v>
      </c>
      <c r="BH121" s="13">
        <f>($AI121*$AP$21*IF(AND($I121=Overview!$D$14,'ECS Formula'!K$38&lt;&gt;""),'ECS Formula'!K$38,INDEX('FY 26'!$Y:$Y,MATCH('FY 26 - Changed'!$I121,'FY 26'!$I:$I,0),0)))+$AL121+$AO121</f>
        <v>29865392.227880001</v>
      </c>
      <c r="BI121" s="13">
        <f>($AI121*$AP$21*IF(AND($I121=Overview!$D$14,'ECS Formula'!L$38&lt;&gt;""),'ECS Formula'!L$38,INDEX('FY 26'!$Y:$Y,MATCH('FY 26 - Changed'!$I121,'FY 26'!$I:$I,0),0)))+$AL121+$AO121</f>
        <v>29865392.227880001</v>
      </c>
      <c r="BJ121" s="13">
        <f>($AI121*$AP$21*IF(AND($I121=Overview!$D$14,'ECS Formula'!M$38&lt;&gt;""),'ECS Formula'!M$38,INDEX('FY 26'!$Y:$Y,MATCH('FY 26 - Changed'!$I121,'FY 26'!$I:$I,0),0)))+$AL121+$AO121</f>
        <v>29865392.227880001</v>
      </c>
      <c r="BO121" s="71">
        <f t="shared" si="129"/>
        <v>1285265</v>
      </c>
      <c r="BP121" s="71">
        <f t="shared" si="97"/>
        <v>-1285264.7721199989</v>
      </c>
      <c r="BQ121" s="71">
        <f t="shared" si="98"/>
        <v>-1285264.7721199989</v>
      </c>
      <c r="BR121" s="71">
        <f t="shared" si="99"/>
        <v>-1285264.7721199989</v>
      </c>
      <c r="BS121" s="71">
        <f t="shared" si="100"/>
        <v>-1285264.7721199989</v>
      </c>
      <c r="BT121" s="71">
        <f t="shared" si="101"/>
        <v>-1285264.7721199989</v>
      </c>
      <c r="BU121" s="71">
        <f t="shared" si="102"/>
        <v>-1285264.7721199989</v>
      </c>
      <c r="BV121" s="71">
        <f t="shared" si="103"/>
        <v>-1285264.7721199989</v>
      </c>
      <c r="BW121" s="71">
        <f t="shared" si="104"/>
        <v>-1285264.7721199989</v>
      </c>
      <c r="BX121" s="71"/>
      <c r="BZ121" s="71">
        <f t="shared" si="130"/>
        <v>0</v>
      </c>
      <c r="CA121" s="71">
        <f t="shared" si="131"/>
        <v>0</v>
      </c>
      <c r="CB121" s="71">
        <f t="shared" si="105"/>
        <v>-183664.33593594783</v>
      </c>
      <c r="CC121" s="71">
        <f t="shared" si="106"/>
        <v>-214253.6375124038</v>
      </c>
      <c r="CD121" s="71">
        <f t="shared" si="107"/>
        <v>-257052.95442399979</v>
      </c>
      <c r="CE121" s="71">
        <f t="shared" si="108"/>
        <v>-321316.19302999973</v>
      </c>
      <c r="CF121" s="71">
        <f t="shared" si="109"/>
        <v>-428378.74854759563</v>
      </c>
      <c r="CG121" s="71">
        <f t="shared" si="110"/>
        <v>-642632.38605999947</v>
      </c>
      <c r="CH121" s="71">
        <f t="shared" si="111"/>
        <v>-1285264.7721199989</v>
      </c>
      <c r="CJ121" s="71">
        <f t="shared" si="112"/>
        <v>31150657</v>
      </c>
      <c r="CK121" s="71">
        <f t="shared" si="132"/>
        <v>31150657</v>
      </c>
      <c r="CL121" s="71">
        <f t="shared" si="133"/>
        <v>30966992.664064053</v>
      </c>
      <c r="CM121" s="71">
        <f t="shared" si="134"/>
        <v>30936403.362487596</v>
      </c>
      <c r="CN121" s="71">
        <f t="shared" si="135"/>
        <v>30893604.045575999</v>
      </c>
      <c r="CO121" s="71">
        <f t="shared" si="136"/>
        <v>30829340.80697</v>
      </c>
      <c r="CP121" s="71">
        <f t="shared" si="143"/>
        <v>30722278.251452405</v>
      </c>
      <c r="CQ121" s="71">
        <f t="shared" si="143"/>
        <v>30508024.613940001</v>
      </c>
      <c r="CR121" s="71">
        <f t="shared" si="143"/>
        <v>29865392.227880001</v>
      </c>
      <c r="CS121" s="71"/>
      <c r="CT121" s="71">
        <f t="shared" si="113"/>
        <v>31150657</v>
      </c>
      <c r="CU121" s="71">
        <f t="shared" si="144"/>
        <v>31150657</v>
      </c>
      <c r="CV121" s="71">
        <f t="shared" si="144"/>
        <v>31150657</v>
      </c>
      <c r="CW121" s="71">
        <f t="shared" si="144"/>
        <v>31150657</v>
      </c>
      <c r="CX121" s="71">
        <f t="shared" si="144"/>
        <v>31150657</v>
      </c>
      <c r="CY121" s="71">
        <f t="shared" si="144"/>
        <v>31150657</v>
      </c>
      <c r="CZ121" s="71">
        <f t="shared" si="144"/>
        <v>31150657</v>
      </c>
      <c r="DA121" s="71">
        <f t="shared" si="144"/>
        <v>31150657</v>
      </c>
      <c r="DB121" s="71">
        <f t="shared" si="144"/>
        <v>31150657</v>
      </c>
    </row>
    <row r="122" spans="1:106" x14ac:dyDescent="0.2">
      <c r="A122" s="6" t="s">
        <v>179</v>
      </c>
      <c r="B122" s="6"/>
      <c r="C122" s="37"/>
      <c r="D122" s="37"/>
      <c r="E122" s="37"/>
      <c r="F122" s="2">
        <v>5</v>
      </c>
      <c r="G122">
        <v>0</v>
      </c>
      <c r="H122" s="6">
        <v>96</v>
      </c>
      <c r="I122" s="2" t="s">
        <v>273</v>
      </c>
      <c r="J122" s="57"/>
      <c r="K122" s="79"/>
      <c r="L122" s="59"/>
      <c r="M122" s="79"/>
      <c r="N122" s="61">
        <f t="shared" si="114"/>
        <v>0</v>
      </c>
      <c r="O122" s="61">
        <f t="shared" si="115"/>
        <v>0</v>
      </c>
      <c r="P122" s="61">
        <f t="shared" si="116"/>
        <v>0</v>
      </c>
      <c r="Q122" s="61">
        <f t="shared" si="117"/>
        <v>0</v>
      </c>
      <c r="R122" s="62" t="e">
        <f t="shared" si="118"/>
        <v>#DIV/0!</v>
      </c>
      <c r="S122" s="62" t="e">
        <f t="shared" si="89"/>
        <v>#DIV/0!</v>
      </c>
      <c r="T122" s="61" t="e">
        <f t="shared" si="90"/>
        <v>#DIV/0!</v>
      </c>
      <c r="U122" s="61" t="e">
        <f t="shared" si="119"/>
        <v>#DIV/0!</v>
      </c>
      <c r="V122" s="79"/>
      <c r="W122" s="61">
        <f t="shared" si="120"/>
        <v>0</v>
      </c>
      <c r="X122" s="24">
        <f t="shared" si="121"/>
        <v>0</v>
      </c>
      <c r="Y122" s="80">
        <f>IF(AND(I122=Overview!$D$14,'ECS Formula'!$D$38&lt;&gt;""),'ECS Formula'!$D$38,INDEX('FY 26'!Y:Y,MATCH('FY 26 - Changed'!I122,'FY 26'!I:I,0),0))</f>
        <v>3946.64</v>
      </c>
      <c r="Z122" s="58"/>
      <c r="AA122" s="60"/>
      <c r="AB122" s="81">
        <f>IF(AND('FY 26 - Changed'!I122=Overview!$D$14, 'ECS Formula'!$K$20&lt;&gt;""),'ECS Formula'!$K$20,INDEX('FY 26'!AB:AB,MATCH('FY 26 - Changed'!I122,'FY 26'!I:I,0),0))</f>
        <v>194271.35</v>
      </c>
      <c r="AC122" s="10">
        <f t="shared" si="91"/>
        <v>0.75735699999999995</v>
      </c>
      <c r="AD122" s="79">
        <f>IF(AND('FY 26 - Changed'!I122=Overview!$D$14, 'ECS Formula'!$K$21&lt;&gt;""),'ECS Formula'!$K$21,INDEX('FY 26'!AD:AD,MATCH('FY 26 - Changed'!I122,'FY 26'!I:I,0),0))</f>
        <v>98313</v>
      </c>
      <c r="AE122" s="10">
        <f t="shared" si="92"/>
        <v>0.71274899999999997</v>
      </c>
      <c r="AF122" s="10">
        <f t="shared" si="139"/>
        <v>0.256025</v>
      </c>
      <c r="AG122" s="63">
        <f t="shared" si="93"/>
        <v>0.256025</v>
      </c>
      <c r="AH122" s="64">
        <f t="shared" si="94"/>
        <v>0</v>
      </c>
      <c r="AI122" s="65">
        <f t="shared" si="122"/>
        <v>0.256025</v>
      </c>
      <c r="AJ122" s="60">
        <v>0</v>
      </c>
      <c r="AK122">
        <v>0</v>
      </c>
      <c r="AL122" s="23">
        <f t="shared" si="123"/>
        <v>0</v>
      </c>
      <c r="AM122" s="60">
        <v>0</v>
      </c>
      <c r="AN122">
        <v>0</v>
      </c>
      <c r="AO122" s="23">
        <f t="shared" si="124"/>
        <v>0</v>
      </c>
      <c r="AP122" s="23">
        <f t="shared" si="95"/>
        <v>11645304</v>
      </c>
      <c r="AQ122" s="23">
        <f t="shared" si="125"/>
        <v>11645304</v>
      </c>
      <c r="AR122" s="66">
        <v>11832806</v>
      </c>
      <c r="AS122" s="66">
        <f t="shared" si="140"/>
        <v>11645304</v>
      </c>
      <c r="AT122" s="60">
        <v>11554609</v>
      </c>
      <c r="AU122" s="23">
        <f t="shared" si="141"/>
        <v>90695</v>
      </c>
      <c r="AV122" s="67" t="str">
        <f t="shared" si="142"/>
        <v>Yes</v>
      </c>
      <c r="AW122" s="66">
        <f t="shared" si="126"/>
        <v>90695</v>
      </c>
      <c r="AX122" s="68">
        <f t="shared" si="127"/>
        <v>11645304</v>
      </c>
      <c r="AY122" s="69">
        <f t="shared" si="96"/>
        <v>11645304</v>
      </c>
      <c r="AZ122" s="70">
        <f t="shared" si="128"/>
        <v>90695</v>
      </c>
      <c r="BA122" s="23"/>
      <c r="BC122" s="13">
        <f>($AI122*$AP$21*IF(AND($I122=Overview!$D$14,'ECS Formula'!F$38&lt;&gt;""),'ECS Formula'!F$38,INDEX('FY 26'!$Y:$Y,MATCH('FY 26 - Changed'!$I122,'FY 26'!$I:$I,0),0)))+$AL122+$AO122</f>
        <v>11645303.781649999</v>
      </c>
      <c r="BD122" s="13">
        <f>($AI122*$AP$21*IF(AND($I122=Overview!$D$14,'ECS Formula'!G$38&lt;&gt;""),'ECS Formula'!G$38,INDEX('FY 26'!$Y:$Y,MATCH('FY 26 - Changed'!$I122,'FY 26'!$I:$I,0),0)))+$AL122+$AO122</f>
        <v>11645303.781649999</v>
      </c>
      <c r="BE122" s="13">
        <f>($AI122*$AP$21*IF(AND($I122=Overview!$D$14,'ECS Formula'!H$38&lt;&gt;""),'ECS Formula'!H$38,INDEX('FY 26'!$Y:$Y,MATCH('FY 26 - Changed'!$I122,'FY 26'!$I:$I,0),0)))+$AL122+$AO122</f>
        <v>11645303.781649999</v>
      </c>
      <c r="BF122" s="13">
        <f>($AI122*$AP$21*IF(AND($I122=Overview!$D$14,'ECS Formula'!I$38&lt;&gt;""),'ECS Formula'!I$38,INDEX('FY 26'!$Y:$Y,MATCH('FY 26 - Changed'!$I122,'FY 26'!$I:$I,0),0)))+$AL122+$AO122</f>
        <v>11645303.781649999</v>
      </c>
      <c r="BG122" s="13">
        <f>($AI122*$AP$21*IF(AND($I122=Overview!$D$14,'ECS Formula'!J$38&lt;&gt;""),'ECS Formula'!J$38,INDEX('FY 26'!$Y:$Y,MATCH('FY 26 - Changed'!$I122,'FY 26'!$I:$I,0),0)))+$AL122+$AO122</f>
        <v>11645303.781649999</v>
      </c>
      <c r="BH122" s="13">
        <f>($AI122*$AP$21*IF(AND($I122=Overview!$D$14,'ECS Formula'!K$38&lt;&gt;""),'ECS Formula'!K$38,INDEX('FY 26'!$Y:$Y,MATCH('FY 26 - Changed'!$I122,'FY 26'!$I:$I,0),0)))+$AL122+$AO122</f>
        <v>11645303.781649999</v>
      </c>
      <c r="BI122" s="13">
        <f>($AI122*$AP$21*IF(AND($I122=Overview!$D$14,'ECS Formula'!L$38&lt;&gt;""),'ECS Formula'!L$38,INDEX('FY 26'!$Y:$Y,MATCH('FY 26 - Changed'!$I122,'FY 26'!$I:$I,0),0)))+$AL122+$AO122</f>
        <v>11645303.781649999</v>
      </c>
      <c r="BJ122" s="13">
        <f>($AI122*$AP$21*IF(AND($I122=Overview!$D$14,'ECS Formula'!M$38&lt;&gt;""),'ECS Formula'!M$38,INDEX('FY 26'!$Y:$Y,MATCH('FY 26 - Changed'!$I122,'FY 26'!$I:$I,0),0)))+$AL122+$AO122</f>
        <v>11645303.781649999</v>
      </c>
      <c r="BO122" s="71">
        <f t="shared" si="129"/>
        <v>90695</v>
      </c>
      <c r="BP122" s="71">
        <f t="shared" si="97"/>
        <v>-0.21835000067949295</v>
      </c>
      <c r="BQ122" s="71">
        <f t="shared" si="98"/>
        <v>-0.21835000067949295</v>
      </c>
      <c r="BR122" s="71">
        <f t="shared" si="99"/>
        <v>-0.18714778497815132</v>
      </c>
      <c r="BS122" s="71">
        <f t="shared" si="100"/>
        <v>-0.15595025010406971</v>
      </c>
      <c r="BT122" s="71">
        <f t="shared" si="101"/>
        <v>-0.12476019933819771</v>
      </c>
      <c r="BU122" s="71">
        <f t="shared" si="102"/>
        <v>-9.3570150434970856E-2</v>
      </c>
      <c r="BV122" s="71">
        <f t="shared" si="103"/>
        <v>-6.2383219599723816E-2</v>
      </c>
      <c r="BW122" s="71">
        <f t="shared" si="104"/>
        <v>-3.1191609799861908E-2</v>
      </c>
      <c r="BX122" s="71"/>
      <c r="BZ122" s="71">
        <f t="shared" si="130"/>
        <v>90695</v>
      </c>
      <c r="CA122" s="71">
        <f t="shared" si="131"/>
        <v>0</v>
      </c>
      <c r="CB122" s="71">
        <f t="shared" si="105"/>
        <v>-3.1202215097099542E-2</v>
      </c>
      <c r="CC122" s="71">
        <f t="shared" si="106"/>
        <v>-3.1197535755857823E-2</v>
      </c>
      <c r="CD122" s="71">
        <f t="shared" si="107"/>
        <v>-3.1190050020813945E-2</v>
      </c>
      <c r="CE122" s="71">
        <f t="shared" si="108"/>
        <v>-3.1190049834549427E-2</v>
      </c>
      <c r="CF122" s="71">
        <f t="shared" si="109"/>
        <v>-3.1186931139975786E-2</v>
      </c>
      <c r="CG122" s="71">
        <f t="shared" si="110"/>
        <v>-3.1191609799861908E-2</v>
      </c>
      <c r="CH122" s="71">
        <f t="shared" si="111"/>
        <v>-3.1191609799861908E-2</v>
      </c>
      <c r="CJ122" s="71">
        <f t="shared" si="112"/>
        <v>11645304</v>
      </c>
      <c r="CK122" s="71">
        <f t="shared" si="132"/>
        <v>11645304</v>
      </c>
      <c r="CL122" s="71">
        <f t="shared" si="133"/>
        <v>11645303.968797784</v>
      </c>
      <c r="CM122" s="71">
        <f t="shared" si="134"/>
        <v>11645303.937600249</v>
      </c>
      <c r="CN122" s="71">
        <f t="shared" si="135"/>
        <v>11645303.906410199</v>
      </c>
      <c r="CO122" s="71">
        <f t="shared" si="136"/>
        <v>11645303.87522015</v>
      </c>
      <c r="CP122" s="71">
        <f t="shared" si="143"/>
        <v>11645303.844033219</v>
      </c>
      <c r="CQ122" s="71">
        <f t="shared" si="143"/>
        <v>11645303.812841609</v>
      </c>
      <c r="CR122" s="71">
        <f t="shared" si="143"/>
        <v>11645303.781649999</v>
      </c>
      <c r="CS122" s="71"/>
      <c r="CT122" s="71">
        <f t="shared" si="113"/>
        <v>11645304</v>
      </c>
      <c r="CU122" s="71">
        <f t="shared" si="144"/>
        <v>11645304</v>
      </c>
      <c r="CV122" s="71">
        <f t="shared" si="144"/>
        <v>11645303.968797784</v>
      </c>
      <c r="CW122" s="71">
        <f t="shared" si="144"/>
        <v>11645303.937600249</v>
      </c>
      <c r="CX122" s="71">
        <f t="shared" si="144"/>
        <v>11645303.906410199</v>
      </c>
      <c r="CY122" s="71">
        <f t="shared" si="144"/>
        <v>11645303.87522015</v>
      </c>
      <c r="CZ122" s="71">
        <f t="shared" si="144"/>
        <v>11645303.844033219</v>
      </c>
      <c r="DA122" s="71">
        <f t="shared" si="144"/>
        <v>11645303.812841609</v>
      </c>
      <c r="DB122" s="71">
        <f t="shared" si="144"/>
        <v>11645303.781649999</v>
      </c>
    </row>
    <row r="123" spans="1:106" x14ac:dyDescent="0.2">
      <c r="A123" s="6" t="s">
        <v>175</v>
      </c>
      <c r="B123" s="6"/>
      <c r="C123" s="37"/>
      <c r="D123" s="37"/>
      <c r="E123" s="37"/>
      <c r="F123" s="2">
        <v>3</v>
      </c>
      <c r="G123">
        <v>0</v>
      </c>
      <c r="H123" s="6">
        <v>97</v>
      </c>
      <c r="I123" s="2" t="s">
        <v>274</v>
      </c>
      <c r="J123" s="57"/>
      <c r="K123" s="79"/>
      <c r="L123" s="59"/>
      <c r="M123" s="79"/>
      <c r="N123" s="61">
        <f t="shared" si="114"/>
        <v>0</v>
      </c>
      <c r="O123" s="61">
        <f t="shared" si="115"/>
        <v>0</v>
      </c>
      <c r="P123" s="61">
        <f t="shared" si="116"/>
        <v>0</v>
      </c>
      <c r="Q123" s="61">
        <f t="shared" si="117"/>
        <v>0</v>
      </c>
      <c r="R123" s="62" t="e">
        <f t="shared" si="118"/>
        <v>#DIV/0!</v>
      </c>
      <c r="S123" s="62" t="e">
        <f t="shared" si="89"/>
        <v>#DIV/0!</v>
      </c>
      <c r="T123" s="61" t="e">
        <f t="shared" si="90"/>
        <v>#DIV/0!</v>
      </c>
      <c r="U123" s="61" t="e">
        <f t="shared" si="119"/>
        <v>#DIV/0!</v>
      </c>
      <c r="V123" s="79"/>
      <c r="W123" s="61">
        <f t="shared" si="120"/>
        <v>0</v>
      </c>
      <c r="X123" s="24">
        <f t="shared" si="121"/>
        <v>0</v>
      </c>
      <c r="Y123" s="80">
        <f>IF(AND(I123=Overview!$D$14,'ECS Formula'!$D$38&lt;&gt;""),'ECS Formula'!$D$38,INDEX('FY 26'!Y:Y,MATCH('FY 26 - Changed'!I123,'FY 26'!I:I,0),0))</f>
        <v>4155.3500000000004</v>
      </c>
      <c r="Z123" s="58"/>
      <c r="AA123" s="60"/>
      <c r="AB123" s="81">
        <f>IF(AND('FY 26 - Changed'!I123=Overview!$D$14, 'ECS Formula'!$K$20&lt;&gt;""),'ECS Formula'!$K$20,INDEX('FY 26'!AB:AB,MATCH('FY 26 - Changed'!I123,'FY 26'!I:I,0),0))</f>
        <v>227971.62</v>
      </c>
      <c r="AC123" s="10">
        <f t="shared" si="91"/>
        <v>0.88873599999999997</v>
      </c>
      <c r="AD123" s="79">
        <f>IF(AND('FY 26 - Changed'!I123=Overview!$D$14, 'ECS Formula'!$K$21&lt;&gt;""),'ECS Formula'!$K$21,INDEX('FY 26'!AD:AD,MATCH('FY 26 - Changed'!I123,'FY 26'!I:I,0),0))</f>
        <v>142039</v>
      </c>
      <c r="AE123" s="10">
        <f t="shared" si="92"/>
        <v>1.0297540000000001</v>
      </c>
      <c r="AF123" s="10">
        <f t="shared" si="139"/>
        <v>6.8959000000000006E-2</v>
      </c>
      <c r="AG123" s="63">
        <f t="shared" ref="AG123:AG154" si="145">IF(OR(B123=1,C123=1),MAX($L$7,AF123),MAX($L$6,AF123))</f>
        <v>6.8959000000000006E-2</v>
      </c>
      <c r="AH123" s="64">
        <f t="shared" ref="AH123:AH154" si="146">IF(G123&gt;=1,IF(G123&lt;=5,0.06,IF(G123&lt;=10,0.05,IF(G123&lt;=15,0.04,IF(G123&lt;=19,0.03,0)))),0)</f>
        <v>0</v>
      </c>
      <c r="AI123" s="65">
        <f t="shared" si="122"/>
        <v>6.8959000000000006E-2</v>
      </c>
      <c r="AJ123" s="60">
        <v>0</v>
      </c>
      <c r="AK123">
        <v>0</v>
      </c>
      <c r="AL123" s="23">
        <f t="shared" si="123"/>
        <v>0</v>
      </c>
      <c r="AM123" s="60">
        <v>0</v>
      </c>
      <c r="AN123">
        <v>0</v>
      </c>
      <c r="AO123" s="23">
        <f t="shared" si="124"/>
        <v>0</v>
      </c>
      <c r="AP123" s="23">
        <f t="shared" ref="AP123:AP154" si="147">ROUND(Y123*AI123*$AP$21,0)</f>
        <v>3302475</v>
      </c>
      <c r="AQ123" s="23">
        <f t="shared" si="125"/>
        <v>3302475</v>
      </c>
      <c r="AR123" s="66">
        <v>4893944</v>
      </c>
      <c r="AS123" s="66">
        <f t="shared" si="140"/>
        <v>3302475</v>
      </c>
      <c r="AT123" s="60">
        <v>4495691</v>
      </c>
      <c r="AU123" s="23">
        <f t="shared" si="141"/>
        <v>1193216</v>
      </c>
      <c r="AV123" s="67" t="str">
        <f t="shared" si="142"/>
        <v>No</v>
      </c>
      <c r="AW123" s="66">
        <f t="shared" si="126"/>
        <v>0</v>
      </c>
      <c r="AX123" s="68">
        <f t="shared" si="127"/>
        <v>4495691</v>
      </c>
      <c r="AY123" s="69">
        <f t="shared" ref="AY123:AY154" si="148">IF(C123=1,MAX(AX123,AR123,AT123),AX123)</f>
        <v>4495691</v>
      </c>
      <c r="AZ123" s="70">
        <f t="shared" si="128"/>
        <v>0</v>
      </c>
      <c r="BA123" s="23"/>
      <c r="BC123" s="13">
        <f>($AI123*$AP$21*IF(AND($I123=Overview!$D$14,'ECS Formula'!F$38&lt;&gt;""),'ECS Formula'!F$38,INDEX('FY 26'!$Y:$Y,MATCH('FY 26 - Changed'!$I123,'FY 26'!$I:$I,0),0)))+$AL123+$AO123</f>
        <v>3302474.6969912509</v>
      </c>
      <c r="BD123" s="13">
        <f>($AI123*$AP$21*IF(AND($I123=Overview!$D$14,'ECS Formula'!G$38&lt;&gt;""),'ECS Formula'!G$38,INDEX('FY 26'!$Y:$Y,MATCH('FY 26 - Changed'!$I123,'FY 26'!$I:$I,0),0)))+$AL123+$AO123</f>
        <v>3302474.6969912509</v>
      </c>
      <c r="BE123" s="13">
        <f>($AI123*$AP$21*IF(AND($I123=Overview!$D$14,'ECS Formula'!H$38&lt;&gt;""),'ECS Formula'!H$38,INDEX('FY 26'!$Y:$Y,MATCH('FY 26 - Changed'!$I123,'FY 26'!$I:$I,0),0)))+$AL123+$AO123</f>
        <v>3302474.6969912509</v>
      </c>
      <c r="BF123" s="13">
        <f>($AI123*$AP$21*IF(AND($I123=Overview!$D$14,'ECS Formula'!I$38&lt;&gt;""),'ECS Formula'!I$38,INDEX('FY 26'!$Y:$Y,MATCH('FY 26 - Changed'!$I123,'FY 26'!$I:$I,0),0)))+$AL123+$AO123</f>
        <v>3302474.6969912509</v>
      </c>
      <c r="BG123" s="13">
        <f>($AI123*$AP$21*IF(AND($I123=Overview!$D$14,'ECS Formula'!J$38&lt;&gt;""),'ECS Formula'!J$38,INDEX('FY 26'!$Y:$Y,MATCH('FY 26 - Changed'!$I123,'FY 26'!$I:$I,0),0)))+$AL123+$AO123</f>
        <v>3302474.6969912509</v>
      </c>
      <c r="BH123" s="13">
        <f>($AI123*$AP$21*IF(AND($I123=Overview!$D$14,'ECS Formula'!K$38&lt;&gt;""),'ECS Formula'!K$38,INDEX('FY 26'!$Y:$Y,MATCH('FY 26 - Changed'!$I123,'FY 26'!$I:$I,0),0)))+$AL123+$AO123</f>
        <v>3302474.6969912509</v>
      </c>
      <c r="BI123" s="13">
        <f>($AI123*$AP$21*IF(AND($I123=Overview!$D$14,'ECS Formula'!L$38&lt;&gt;""),'ECS Formula'!L$38,INDEX('FY 26'!$Y:$Y,MATCH('FY 26 - Changed'!$I123,'FY 26'!$I:$I,0),0)))+$AL123+$AO123</f>
        <v>3302474.6969912509</v>
      </c>
      <c r="BJ123" s="13">
        <f>($AI123*$AP$21*IF(AND($I123=Overview!$D$14,'ECS Formula'!M$38&lt;&gt;""),'ECS Formula'!M$38,INDEX('FY 26'!$Y:$Y,MATCH('FY 26 - Changed'!$I123,'FY 26'!$I:$I,0),0)))+$AL123+$AO123</f>
        <v>3302474.6969912509</v>
      </c>
      <c r="BO123" s="71">
        <f t="shared" si="129"/>
        <v>1193216</v>
      </c>
      <c r="BP123" s="71">
        <f t="shared" ref="BP123:BP154" si="149">BC123-CT123</f>
        <v>-1193216.3030087491</v>
      </c>
      <c r="BQ123" s="71">
        <f t="shared" ref="BQ123:BQ154" si="150">BD123-CU123</f>
        <v>-1193216.3030087491</v>
      </c>
      <c r="BR123" s="71">
        <f t="shared" ref="BR123:BR154" si="151">BE123-CV123</f>
        <v>-1022705.6933087986</v>
      </c>
      <c r="BS123" s="71">
        <f t="shared" ref="BS123:BS154" si="152">BF123-CW123</f>
        <v>-852220.65423422167</v>
      </c>
      <c r="BT123" s="71">
        <f t="shared" ref="BT123:BT154" si="153">BG123-CX123</f>
        <v>-681776.52338737715</v>
      </c>
      <c r="BU123" s="71">
        <f t="shared" ref="BU123:BU154" si="154">BH123-CY123</f>
        <v>-511332.3925405331</v>
      </c>
      <c r="BV123" s="71">
        <f t="shared" ref="BV123:BV154" si="155">BI123-CZ123</f>
        <v>-340905.30610677321</v>
      </c>
      <c r="BW123" s="71">
        <f t="shared" ref="BW123:BW154" si="156">BJ123-DA123</f>
        <v>-170452.6530533866</v>
      </c>
      <c r="BX123" s="71"/>
      <c r="BZ123" s="71">
        <f t="shared" si="130"/>
        <v>0</v>
      </c>
      <c r="CA123" s="71">
        <f t="shared" si="131"/>
        <v>0</v>
      </c>
      <c r="CB123" s="71">
        <f t="shared" si="105"/>
        <v>-170510.60969995026</v>
      </c>
      <c r="CC123" s="71">
        <f t="shared" si="106"/>
        <v>-170485.03907457672</v>
      </c>
      <c r="CD123" s="71">
        <f t="shared" si="107"/>
        <v>-170444.13084684435</v>
      </c>
      <c r="CE123" s="71">
        <f t="shared" si="108"/>
        <v>-170444.13084684429</v>
      </c>
      <c r="CF123" s="71">
        <f t="shared" si="109"/>
        <v>-170427.08643375969</v>
      </c>
      <c r="CG123" s="71">
        <f t="shared" si="110"/>
        <v>-170452.6530533866</v>
      </c>
      <c r="CH123" s="71">
        <f t="shared" si="111"/>
        <v>-170452.6530533866</v>
      </c>
      <c r="CJ123" s="71">
        <f t="shared" ref="CJ123:CJ154" si="157">BZ123+AT123</f>
        <v>4495691</v>
      </c>
      <c r="CK123" s="71">
        <f t="shared" si="132"/>
        <v>4495691</v>
      </c>
      <c r="CL123" s="71">
        <f t="shared" si="133"/>
        <v>4325180.3903000494</v>
      </c>
      <c r="CM123" s="71">
        <f t="shared" si="134"/>
        <v>4154695.3512254725</v>
      </c>
      <c r="CN123" s="71">
        <f t="shared" si="135"/>
        <v>3984251.220378628</v>
      </c>
      <c r="CO123" s="71">
        <f t="shared" si="136"/>
        <v>3813807.0895317839</v>
      </c>
      <c r="CP123" s="71">
        <f t="shared" si="143"/>
        <v>3643380.0030980241</v>
      </c>
      <c r="CQ123" s="71">
        <f t="shared" si="143"/>
        <v>3472927.3500446375</v>
      </c>
      <c r="CR123" s="71">
        <f t="shared" si="143"/>
        <v>3302474.6969912509</v>
      </c>
      <c r="CS123" s="71"/>
      <c r="CT123" s="71">
        <f t="shared" ref="CT123:CT154" si="158">IF(OR(C123=1,B123=1),MAX(CJ123,AT123,AR123),CJ123)</f>
        <v>4495691</v>
      </c>
      <c r="CU123" s="71">
        <f t="shared" si="144"/>
        <v>4495691</v>
      </c>
      <c r="CV123" s="71">
        <f t="shared" si="144"/>
        <v>4325180.3903000494</v>
      </c>
      <c r="CW123" s="71">
        <f t="shared" si="144"/>
        <v>4154695.3512254725</v>
      </c>
      <c r="CX123" s="71">
        <f t="shared" si="144"/>
        <v>3984251.220378628</v>
      </c>
      <c r="CY123" s="71">
        <f t="shared" si="144"/>
        <v>3813807.0895317839</v>
      </c>
      <c r="CZ123" s="71">
        <f t="shared" si="144"/>
        <v>3643380.0030980241</v>
      </c>
      <c r="DA123" s="71">
        <f t="shared" si="144"/>
        <v>3472927.3500446375</v>
      </c>
      <c r="DB123" s="71">
        <f t="shared" si="144"/>
        <v>3302474.6969912509</v>
      </c>
    </row>
    <row r="124" spans="1:106" x14ac:dyDescent="0.2">
      <c r="A124" s="6" t="s">
        <v>173</v>
      </c>
      <c r="B124" s="6"/>
      <c r="C124" s="37"/>
      <c r="D124" s="37"/>
      <c r="E124" s="37"/>
      <c r="F124" s="2">
        <v>2</v>
      </c>
      <c r="G124">
        <v>0</v>
      </c>
      <c r="H124" s="6">
        <v>98</v>
      </c>
      <c r="I124" s="2" t="s">
        <v>275</v>
      </c>
      <c r="J124" s="57"/>
      <c r="K124" s="79"/>
      <c r="L124" s="59"/>
      <c r="M124" s="79"/>
      <c r="N124" s="61">
        <f t="shared" si="114"/>
        <v>0</v>
      </c>
      <c r="O124" s="61">
        <f t="shared" si="115"/>
        <v>0</v>
      </c>
      <c r="P124" s="61">
        <f t="shared" si="116"/>
        <v>0</v>
      </c>
      <c r="Q124" s="61">
        <f t="shared" si="117"/>
        <v>0</v>
      </c>
      <c r="R124" s="62" t="e">
        <f t="shared" si="118"/>
        <v>#DIV/0!</v>
      </c>
      <c r="S124" s="62" t="e">
        <f t="shared" si="89"/>
        <v>#DIV/0!</v>
      </c>
      <c r="T124" s="61" t="e">
        <f t="shared" si="90"/>
        <v>#DIV/0!</v>
      </c>
      <c r="U124" s="61" t="e">
        <f t="shared" si="119"/>
        <v>#DIV/0!</v>
      </c>
      <c r="V124" s="79"/>
      <c r="W124" s="61">
        <f t="shared" si="120"/>
        <v>0</v>
      </c>
      <c r="X124" s="24">
        <f t="shared" si="121"/>
        <v>0</v>
      </c>
      <c r="Y124" s="80">
        <f>IF(AND(I124=Overview!$D$14,'ECS Formula'!$D$38&lt;&gt;""),'ECS Formula'!$D$38,INDEX('FY 26'!Y:Y,MATCH('FY 26 - Changed'!I124,'FY 26'!I:I,0),0))</f>
        <v>137.22</v>
      </c>
      <c r="Z124" s="58"/>
      <c r="AA124" s="60"/>
      <c r="AB124" s="81">
        <f>IF(AND('FY 26 - Changed'!I124=Overview!$D$14, 'ECS Formula'!$K$20&lt;&gt;""),'ECS Formula'!$K$20,INDEX('FY 26'!AB:AB,MATCH('FY 26 - Changed'!I124,'FY 26'!I:I,0),0))</f>
        <v>328988.51</v>
      </c>
      <c r="AC124" s="10">
        <f t="shared" si="91"/>
        <v>1.282545</v>
      </c>
      <c r="AD124" s="79">
        <f>IF(AND('FY 26 - Changed'!I124=Overview!$D$14, 'ECS Formula'!$K$21&lt;&gt;""),'ECS Formula'!$K$21,INDEX('FY 26'!AD:AD,MATCH('FY 26 - Changed'!I124,'FY 26'!I:I,0),0))</f>
        <v>92500</v>
      </c>
      <c r="AE124" s="10">
        <f t="shared" si="92"/>
        <v>0.67060600000000004</v>
      </c>
      <c r="AF124" s="10">
        <f t="shared" si="139"/>
        <v>-9.8962999999999995E-2</v>
      </c>
      <c r="AG124" s="63">
        <f t="shared" si="145"/>
        <v>0.01</v>
      </c>
      <c r="AH124" s="64">
        <f t="shared" si="146"/>
        <v>0</v>
      </c>
      <c r="AI124" s="65">
        <f t="shared" si="122"/>
        <v>0.01</v>
      </c>
      <c r="AJ124" s="60">
        <v>66</v>
      </c>
      <c r="AK124">
        <v>6</v>
      </c>
      <c r="AL124" s="23">
        <f t="shared" si="123"/>
        <v>39600</v>
      </c>
      <c r="AM124" s="60">
        <v>0</v>
      </c>
      <c r="AN124">
        <v>0</v>
      </c>
      <c r="AO124" s="23">
        <f t="shared" si="124"/>
        <v>0</v>
      </c>
      <c r="AP124" s="23">
        <f t="shared" si="147"/>
        <v>15815</v>
      </c>
      <c r="AQ124" s="23">
        <f t="shared" si="125"/>
        <v>55415</v>
      </c>
      <c r="AR124" s="66">
        <v>25815</v>
      </c>
      <c r="AS124" s="66">
        <f t="shared" si="140"/>
        <v>55415</v>
      </c>
      <c r="AT124" s="60">
        <v>53125</v>
      </c>
      <c r="AU124" s="23">
        <f t="shared" si="141"/>
        <v>2290</v>
      </c>
      <c r="AV124" s="67" t="str">
        <f t="shared" si="142"/>
        <v>Yes</v>
      </c>
      <c r="AW124" s="66">
        <f t="shared" si="126"/>
        <v>2290</v>
      </c>
      <c r="AX124" s="68">
        <f t="shared" si="127"/>
        <v>55415</v>
      </c>
      <c r="AY124" s="69">
        <f t="shared" si="148"/>
        <v>55415</v>
      </c>
      <c r="AZ124" s="70">
        <f t="shared" si="128"/>
        <v>2290</v>
      </c>
      <c r="BA124" s="23"/>
      <c r="BC124" s="13">
        <f>($AI124*$AP$21*IF(AND($I124=Overview!$D$14,'ECS Formula'!F$38&lt;&gt;""),'ECS Formula'!F$38,INDEX('FY 26'!$Y:$Y,MATCH('FY 26 - Changed'!$I124,'FY 26'!$I:$I,0),0)))+$AL124+$AO124</f>
        <v>55414.604999999996</v>
      </c>
      <c r="BD124" s="13">
        <f>($AI124*$AP$21*IF(AND($I124=Overview!$D$14,'ECS Formula'!G$38&lt;&gt;""),'ECS Formula'!G$38,INDEX('FY 26'!$Y:$Y,MATCH('FY 26 - Changed'!$I124,'FY 26'!$I:$I,0),0)))+$AL124+$AO124</f>
        <v>55414.604999999996</v>
      </c>
      <c r="BE124" s="13">
        <f>($AI124*$AP$21*IF(AND($I124=Overview!$D$14,'ECS Formula'!H$38&lt;&gt;""),'ECS Formula'!H$38,INDEX('FY 26'!$Y:$Y,MATCH('FY 26 - Changed'!$I124,'FY 26'!$I:$I,0),0)))+$AL124+$AO124</f>
        <v>55414.604999999996</v>
      </c>
      <c r="BF124" s="13">
        <f>($AI124*$AP$21*IF(AND($I124=Overview!$D$14,'ECS Formula'!I$38&lt;&gt;""),'ECS Formula'!I$38,INDEX('FY 26'!$Y:$Y,MATCH('FY 26 - Changed'!$I124,'FY 26'!$I:$I,0),0)))+$AL124+$AO124</f>
        <v>55414.604999999996</v>
      </c>
      <c r="BG124" s="13">
        <f>($AI124*$AP$21*IF(AND($I124=Overview!$D$14,'ECS Formula'!J$38&lt;&gt;""),'ECS Formula'!J$38,INDEX('FY 26'!$Y:$Y,MATCH('FY 26 - Changed'!$I124,'FY 26'!$I:$I,0),0)))+$AL124+$AO124</f>
        <v>55414.604999999996</v>
      </c>
      <c r="BH124" s="13">
        <f>($AI124*$AP$21*IF(AND($I124=Overview!$D$14,'ECS Formula'!K$38&lt;&gt;""),'ECS Formula'!K$38,INDEX('FY 26'!$Y:$Y,MATCH('FY 26 - Changed'!$I124,'FY 26'!$I:$I,0),0)))+$AL124+$AO124</f>
        <v>55414.604999999996</v>
      </c>
      <c r="BI124" s="13">
        <f>($AI124*$AP$21*IF(AND($I124=Overview!$D$14,'ECS Formula'!L$38&lt;&gt;""),'ECS Formula'!L$38,INDEX('FY 26'!$Y:$Y,MATCH('FY 26 - Changed'!$I124,'FY 26'!$I:$I,0),0)))+$AL124+$AO124</f>
        <v>55414.604999999996</v>
      </c>
      <c r="BJ124" s="13">
        <f>($AI124*$AP$21*IF(AND($I124=Overview!$D$14,'ECS Formula'!M$38&lt;&gt;""),'ECS Formula'!M$38,INDEX('FY 26'!$Y:$Y,MATCH('FY 26 - Changed'!$I124,'FY 26'!$I:$I,0),0)))+$AL124+$AO124</f>
        <v>55414.604999999996</v>
      </c>
      <c r="BO124" s="71">
        <f t="shared" si="129"/>
        <v>2290</v>
      </c>
      <c r="BP124" s="71">
        <f t="shared" si="149"/>
        <v>-0.39500000000407454</v>
      </c>
      <c r="BQ124" s="71">
        <f t="shared" si="150"/>
        <v>-0.39500000000407454</v>
      </c>
      <c r="BR124" s="71">
        <f t="shared" si="151"/>
        <v>-0.3385545000055572</v>
      </c>
      <c r="BS124" s="71">
        <f t="shared" si="152"/>
        <v>-0.28211746485612821</v>
      </c>
      <c r="BT124" s="71">
        <f t="shared" si="153"/>
        <v>-0.22569397188635776</v>
      </c>
      <c r="BU124" s="71">
        <f t="shared" si="154"/>
        <v>-0.16927047891658731</v>
      </c>
      <c r="BV124" s="71">
        <f t="shared" si="155"/>
        <v>-0.11285262829187559</v>
      </c>
      <c r="BW124" s="71">
        <f t="shared" si="156"/>
        <v>-5.6426314142299816E-2</v>
      </c>
      <c r="BX124" s="71"/>
      <c r="BZ124" s="71">
        <f t="shared" si="130"/>
        <v>2290</v>
      </c>
      <c r="CA124" s="71">
        <f t="shared" si="131"/>
        <v>0</v>
      </c>
      <c r="CB124" s="71">
        <f t="shared" si="105"/>
        <v>-5.6445500000582252E-2</v>
      </c>
      <c r="CC124" s="71">
        <f t="shared" si="106"/>
        <v>-5.6437035150926379E-2</v>
      </c>
      <c r="CD124" s="71">
        <f t="shared" si="107"/>
        <v>-5.6423492971225647E-2</v>
      </c>
      <c r="CE124" s="71">
        <f t="shared" si="108"/>
        <v>-5.642349297158944E-2</v>
      </c>
      <c r="CF124" s="71">
        <f t="shared" si="109"/>
        <v>-5.6417850622898544E-2</v>
      </c>
      <c r="CG124" s="71">
        <f t="shared" si="110"/>
        <v>-5.6426314145937795E-2</v>
      </c>
      <c r="CH124" s="71">
        <f t="shared" si="111"/>
        <v>-5.6426314142299816E-2</v>
      </c>
      <c r="CJ124" s="71">
        <f t="shared" si="157"/>
        <v>55415</v>
      </c>
      <c r="CK124" s="71">
        <f t="shared" ref="CK124:CK155" si="159">CT124+CA124</f>
        <v>55415</v>
      </c>
      <c r="CL124" s="71">
        <f t="shared" ref="CL124:CL155" si="160">CU124+CB124</f>
        <v>55414.943554500001</v>
      </c>
      <c r="CM124" s="71">
        <f t="shared" ref="CM124:CM155" si="161">CV124+CC124</f>
        <v>55414.887117464852</v>
      </c>
      <c r="CN124" s="71">
        <f t="shared" ref="CN124:CN155" si="162">CW124+CD124</f>
        <v>55414.830693971882</v>
      </c>
      <c r="CO124" s="71">
        <f t="shared" ref="CO124:CO155" si="163">CX124+CE124</f>
        <v>55414.774270478913</v>
      </c>
      <c r="CP124" s="71">
        <f t="shared" ref="CP124:CR139" si="164">CY124+CF124</f>
        <v>55414.717852628288</v>
      </c>
      <c r="CQ124" s="71">
        <f t="shared" si="164"/>
        <v>55414.661426314138</v>
      </c>
      <c r="CR124" s="71">
        <f t="shared" si="164"/>
        <v>55414.604999999996</v>
      </c>
      <c r="CS124" s="71"/>
      <c r="CT124" s="71">
        <f t="shared" si="158"/>
        <v>55415</v>
      </c>
      <c r="CU124" s="71">
        <f t="shared" ref="CU124:DB139" si="165">IF(OR($C124=1,$B124=1),MAX(CK124,CT124,$AR124),CK124)</f>
        <v>55415</v>
      </c>
      <c r="CV124" s="71">
        <f t="shared" si="165"/>
        <v>55414.943554500001</v>
      </c>
      <c r="CW124" s="71">
        <f t="shared" si="165"/>
        <v>55414.887117464852</v>
      </c>
      <c r="CX124" s="71">
        <f t="shared" si="165"/>
        <v>55414.830693971882</v>
      </c>
      <c r="CY124" s="71">
        <f t="shared" si="165"/>
        <v>55414.774270478913</v>
      </c>
      <c r="CZ124" s="71">
        <f t="shared" si="165"/>
        <v>55414.717852628288</v>
      </c>
      <c r="DA124" s="71">
        <f t="shared" si="165"/>
        <v>55414.661426314138</v>
      </c>
      <c r="DB124" s="71">
        <f t="shared" si="165"/>
        <v>55414.604999999996</v>
      </c>
    </row>
    <row r="125" spans="1:106" x14ac:dyDescent="0.2">
      <c r="A125" s="6" t="s">
        <v>173</v>
      </c>
      <c r="B125" s="6"/>
      <c r="C125" s="37"/>
      <c r="D125" s="37"/>
      <c r="E125" s="37"/>
      <c r="F125" s="2">
        <v>6</v>
      </c>
      <c r="G125">
        <v>0</v>
      </c>
      <c r="H125" s="6">
        <v>99</v>
      </c>
      <c r="I125" s="2" t="s">
        <v>276</v>
      </c>
      <c r="J125" s="57"/>
      <c r="K125" s="79"/>
      <c r="L125" s="59"/>
      <c r="M125" s="79"/>
      <c r="N125" s="61">
        <f t="shared" si="114"/>
        <v>0</v>
      </c>
      <c r="O125" s="61">
        <f t="shared" si="115"/>
        <v>0</v>
      </c>
      <c r="P125" s="61">
        <f t="shared" si="116"/>
        <v>0</v>
      </c>
      <c r="Q125" s="61">
        <f t="shared" si="117"/>
        <v>0</v>
      </c>
      <c r="R125" s="62" t="e">
        <f t="shared" si="118"/>
        <v>#DIV/0!</v>
      </c>
      <c r="S125" s="62" t="e">
        <f t="shared" si="89"/>
        <v>#DIV/0!</v>
      </c>
      <c r="T125" s="61" t="e">
        <f t="shared" si="90"/>
        <v>#DIV/0!</v>
      </c>
      <c r="U125" s="61" t="e">
        <f t="shared" si="119"/>
        <v>#DIV/0!</v>
      </c>
      <c r="V125" s="79"/>
      <c r="W125" s="61">
        <f t="shared" si="120"/>
        <v>0</v>
      </c>
      <c r="X125" s="24">
        <f t="shared" si="121"/>
        <v>0</v>
      </c>
      <c r="Y125" s="80">
        <f>IF(AND(I125=Overview!$D$14,'ECS Formula'!$D$38&lt;&gt;""),'ECS Formula'!$D$38,INDEX('FY 26'!Y:Y,MATCH('FY 26 - Changed'!I125,'FY 26'!I:I,0),0))</f>
        <v>1706.46</v>
      </c>
      <c r="Z125" s="58"/>
      <c r="AA125" s="60"/>
      <c r="AB125" s="81">
        <f>IF(AND('FY 26 - Changed'!I125=Overview!$D$14, 'ECS Formula'!$K$20&lt;&gt;""),'ECS Formula'!$K$20,INDEX('FY 26'!AB:AB,MATCH('FY 26 - Changed'!I125,'FY 26'!I:I,0),0))</f>
        <v>170477.96</v>
      </c>
      <c r="AC125" s="10">
        <f t="shared" si="91"/>
        <v>0.66459999999999997</v>
      </c>
      <c r="AD125" s="79">
        <f>IF(AND('FY 26 - Changed'!I125=Overview!$D$14, 'ECS Formula'!$K$21&lt;&gt;""),'ECS Formula'!$K$21,INDEX('FY 26'!AD:AD,MATCH('FY 26 - Changed'!I125,'FY 26'!I:I,0),0))</f>
        <v>114167</v>
      </c>
      <c r="AE125" s="10">
        <f t="shared" si="92"/>
        <v>0.82768799999999998</v>
      </c>
      <c r="AF125" s="10">
        <f t="shared" si="139"/>
        <v>0.28647400000000001</v>
      </c>
      <c r="AG125" s="63">
        <f t="shared" si="145"/>
        <v>0.28647400000000001</v>
      </c>
      <c r="AH125" s="64">
        <f t="shared" si="146"/>
        <v>0</v>
      </c>
      <c r="AI125" s="65">
        <f t="shared" si="122"/>
        <v>0.28647400000000001</v>
      </c>
      <c r="AJ125" s="60">
        <v>0</v>
      </c>
      <c r="AK125">
        <v>0</v>
      </c>
      <c r="AL125" s="23">
        <f t="shared" si="123"/>
        <v>0</v>
      </c>
      <c r="AM125" s="60">
        <v>0</v>
      </c>
      <c r="AN125">
        <v>0</v>
      </c>
      <c r="AO125" s="23">
        <f t="shared" si="124"/>
        <v>0</v>
      </c>
      <c r="AP125" s="23">
        <f t="shared" si="147"/>
        <v>5634070</v>
      </c>
      <c r="AQ125" s="23">
        <f t="shared" si="125"/>
        <v>5634070</v>
      </c>
      <c r="AR125" s="66">
        <v>8076776</v>
      </c>
      <c r="AS125" s="66">
        <f t="shared" ref="AS125:AS156" si="166">IF(C125=1, MAX(AR125, AQ125, AT125), AQ125)</f>
        <v>5634070</v>
      </c>
      <c r="AT125" s="60">
        <v>7331325</v>
      </c>
      <c r="AU125" s="23">
        <f t="shared" si="141"/>
        <v>1697255</v>
      </c>
      <c r="AV125" s="67" t="str">
        <f t="shared" si="142"/>
        <v>No</v>
      </c>
      <c r="AW125" s="66">
        <f t="shared" si="126"/>
        <v>0</v>
      </c>
      <c r="AX125" s="68">
        <f t="shared" si="127"/>
        <v>7331325</v>
      </c>
      <c r="AY125" s="69">
        <f t="shared" si="148"/>
        <v>7331325</v>
      </c>
      <c r="AZ125" s="70">
        <f t="shared" si="128"/>
        <v>0</v>
      </c>
      <c r="BA125" s="23"/>
      <c r="BC125" s="13">
        <f>($AI125*$AP$21*IF(AND($I125=Overview!$D$14,'ECS Formula'!F$38&lt;&gt;""),'ECS Formula'!F$38,INDEX('FY 26'!$Y:$Y,MATCH('FY 26 - Changed'!$I125,'FY 26'!$I:$I,0),0)))+$AL125+$AO125</f>
        <v>5634070.2640110003</v>
      </c>
      <c r="BD125" s="13">
        <f>($AI125*$AP$21*IF(AND($I125=Overview!$D$14,'ECS Formula'!G$38&lt;&gt;""),'ECS Formula'!G$38,INDEX('FY 26'!$Y:$Y,MATCH('FY 26 - Changed'!$I125,'FY 26'!$I:$I,0),0)))+$AL125+$AO125</f>
        <v>5634070.2640110003</v>
      </c>
      <c r="BE125" s="13">
        <f>($AI125*$AP$21*IF(AND($I125=Overview!$D$14,'ECS Formula'!H$38&lt;&gt;""),'ECS Formula'!H$38,INDEX('FY 26'!$Y:$Y,MATCH('FY 26 - Changed'!$I125,'FY 26'!$I:$I,0),0)))+$AL125+$AO125</f>
        <v>5634070.2640110003</v>
      </c>
      <c r="BF125" s="13">
        <f>($AI125*$AP$21*IF(AND($I125=Overview!$D$14,'ECS Formula'!I$38&lt;&gt;""),'ECS Formula'!I$38,INDEX('FY 26'!$Y:$Y,MATCH('FY 26 - Changed'!$I125,'FY 26'!$I:$I,0),0)))+$AL125+$AO125</f>
        <v>5634070.2640110003</v>
      </c>
      <c r="BG125" s="13">
        <f>($AI125*$AP$21*IF(AND($I125=Overview!$D$14,'ECS Formula'!J$38&lt;&gt;""),'ECS Formula'!J$38,INDEX('FY 26'!$Y:$Y,MATCH('FY 26 - Changed'!$I125,'FY 26'!$I:$I,0),0)))+$AL125+$AO125</f>
        <v>5634070.2640110003</v>
      </c>
      <c r="BH125" s="13">
        <f>($AI125*$AP$21*IF(AND($I125=Overview!$D$14,'ECS Formula'!K$38&lt;&gt;""),'ECS Formula'!K$38,INDEX('FY 26'!$Y:$Y,MATCH('FY 26 - Changed'!$I125,'FY 26'!$I:$I,0),0)))+$AL125+$AO125</f>
        <v>5634070.2640110003</v>
      </c>
      <c r="BI125" s="13">
        <f>($AI125*$AP$21*IF(AND($I125=Overview!$D$14,'ECS Formula'!L$38&lt;&gt;""),'ECS Formula'!L$38,INDEX('FY 26'!$Y:$Y,MATCH('FY 26 - Changed'!$I125,'FY 26'!$I:$I,0),0)))+$AL125+$AO125</f>
        <v>5634070.2640110003</v>
      </c>
      <c r="BJ125" s="13">
        <f>($AI125*$AP$21*IF(AND($I125=Overview!$D$14,'ECS Formula'!M$38&lt;&gt;""),'ECS Formula'!M$38,INDEX('FY 26'!$Y:$Y,MATCH('FY 26 - Changed'!$I125,'FY 26'!$I:$I,0),0)))+$AL125+$AO125</f>
        <v>5634070.2640110003</v>
      </c>
      <c r="BO125" s="71">
        <f t="shared" si="129"/>
        <v>1697255</v>
      </c>
      <c r="BP125" s="71">
        <f t="shared" si="149"/>
        <v>-1697254.7359889997</v>
      </c>
      <c r="BQ125" s="71">
        <f t="shared" si="150"/>
        <v>-1697254.7359889997</v>
      </c>
      <c r="BR125" s="71">
        <f t="shared" si="151"/>
        <v>-1454717.0342161721</v>
      </c>
      <c r="BS125" s="71">
        <f t="shared" si="152"/>
        <v>-1212215.7046123361</v>
      </c>
      <c r="BT125" s="71">
        <f t="shared" si="153"/>
        <v>-969772.5636898689</v>
      </c>
      <c r="BU125" s="71">
        <f t="shared" si="154"/>
        <v>-727329.42276740167</v>
      </c>
      <c r="BV125" s="71">
        <f t="shared" si="155"/>
        <v>-484910.52615902666</v>
      </c>
      <c r="BW125" s="71">
        <f t="shared" si="156"/>
        <v>-242455.2630795138</v>
      </c>
      <c r="BX125" s="71"/>
      <c r="BZ125" s="71">
        <f t="shared" si="130"/>
        <v>0</v>
      </c>
      <c r="CA125" s="71">
        <f t="shared" si="131"/>
        <v>0</v>
      </c>
      <c r="CB125" s="71">
        <f t="shared" si="105"/>
        <v>-242537.70177282806</v>
      </c>
      <c r="CC125" s="71">
        <f t="shared" si="106"/>
        <v>-242501.32960383585</v>
      </c>
      <c r="CD125" s="71">
        <f t="shared" si="107"/>
        <v>-242443.14092246722</v>
      </c>
      <c r="CE125" s="71">
        <f t="shared" si="108"/>
        <v>-242443.14092246722</v>
      </c>
      <c r="CF125" s="71">
        <f t="shared" si="109"/>
        <v>-242418.89660837495</v>
      </c>
      <c r="CG125" s="71">
        <f t="shared" si="110"/>
        <v>-242455.26307951333</v>
      </c>
      <c r="CH125" s="71">
        <f t="shared" si="111"/>
        <v>-242455.2630795138</v>
      </c>
      <c r="CJ125" s="71">
        <f t="shared" si="157"/>
        <v>7331325</v>
      </c>
      <c r="CK125" s="71">
        <f t="shared" si="159"/>
        <v>7331325</v>
      </c>
      <c r="CL125" s="71">
        <f t="shared" si="160"/>
        <v>7088787.2982271723</v>
      </c>
      <c r="CM125" s="71">
        <f t="shared" si="161"/>
        <v>6846285.9686233364</v>
      </c>
      <c r="CN125" s="71">
        <f t="shared" si="162"/>
        <v>6603842.8277008692</v>
      </c>
      <c r="CO125" s="71">
        <f t="shared" si="163"/>
        <v>6361399.686778402</v>
      </c>
      <c r="CP125" s="71">
        <f t="shared" si="164"/>
        <v>6118980.7901700269</v>
      </c>
      <c r="CQ125" s="71">
        <f t="shared" si="164"/>
        <v>5876525.5270905141</v>
      </c>
      <c r="CR125" s="71">
        <f t="shared" si="164"/>
        <v>5634070.2640110003</v>
      </c>
      <c r="CS125" s="71"/>
      <c r="CT125" s="71">
        <f t="shared" si="158"/>
        <v>7331325</v>
      </c>
      <c r="CU125" s="71">
        <f t="shared" si="165"/>
        <v>7331325</v>
      </c>
      <c r="CV125" s="71">
        <f t="shared" si="165"/>
        <v>7088787.2982271723</v>
      </c>
      <c r="CW125" s="71">
        <f t="shared" si="165"/>
        <v>6846285.9686233364</v>
      </c>
      <c r="CX125" s="71">
        <f t="shared" si="165"/>
        <v>6603842.8277008692</v>
      </c>
      <c r="CY125" s="71">
        <f t="shared" si="165"/>
        <v>6361399.686778402</v>
      </c>
      <c r="CZ125" s="71">
        <f t="shared" si="165"/>
        <v>6118980.7901700269</v>
      </c>
      <c r="DA125" s="71">
        <f t="shared" si="165"/>
        <v>5876525.5270905141</v>
      </c>
      <c r="DB125" s="71">
        <f t="shared" si="165"/>
        <v>5634070.2640110003</v>
      </c>
    </row>
    <row r="126" spans="1:106" x14ac:dyDescent="0.2">
      <c r="A126" s="6" t="s">
        <v>197</v>
      </c>
      <c r="B126" s="6"/>
      <c r="C126" s="37"/>
      <c r="D126" s="37"/>
      <c r="E126" s="37"/>
      <c r="F126" s="2">
        <v>8</v>
      </c>
      <c r="G126">
        <v>0</v>
      </c>
      <c r="H126" s="6">
        <v>100</v>
      </c>
      <c r="I126" s="2" t="s">
        <v>277</v>
      </c>
      <c r="J126" s="57"/>
      <c r="K126" s="79"/>
      <c r="L126" s="59"/>
      <c r="M126" s="79"/>
      <c r="N126" s="61">
        <f t="shared" si="114"/>
        <v>0</v>
      </c>
      <c r="O126" s="61">
        <f t="shared" si="115"/>
        <v>0</v>
      </c>
      <c r="P126" s="61">
        <f t="shared" si="116"/>
        <v>0</v>
      </c>
      <c r="Q126" s="61">
        <f t="shared" si="117"/>
        <v>0</v>
      </c>
      <c r="R126" s="62" t="e">
        <f t="shared" si="118"/>
        <v>#DIV/0!</v>
      </c>
      <c r="S126" s="62" t="e">
        <f t="shared" si="89"/>
        <v>#DIV/0!</v>
      </c>
      <c r="T126" s="61" t="e">
        <f t="shared" si="90"/>
        <v>#DIV/0!</v>
      </c>
      <c r="U126" s="61" t="e">
        <f t="shared" si="119"/>
        <v>#DIV/0!</v>
      </c>
      <c r="V126" s="79"/>
      <c r="W126" s="61">
        <f t="shared" si="120"/>
        <v>0</v>
      </c>
      <c r="X126" s="24">
        <f t="shared" si="121"/>
        <v>0</v>
      </c>
      <c r="Y126" s="80">
        <f>IF(AND(I126=Overview!$D$14,'ECS Formula'!$D$38&lt;&gt;""),'ECS Formula'!$D$38,INDEX('FY 26'!Y:Y,MATCH('FY 26 - Changed'!I126,'FY 26'!I:I,0),0))</f>
        <v>395.90000000000003</v>
      </c>
      <c r="Z126" s="58"/>
      <c r="AA126" s="60"/>
      <c r="AB126" s="81">
        <f>IF(AND('FY 26 - Changed'!I126=Overview!$D$14, 'ECS Formula'!$K$20&lt;&gt;""),'ECS Formula'!$K$20,INDEX('FY 26'!AB:AB,MATCH('FY 26 - Changed'!I126,'FY 26'!I:I,0),0))</f>
        <v>177142.39</v>
      </c>
      <c r="AC126" s="10">
        <f t="shared" si="91"/>
        <v>0.690581</v>
      </c>
      <c r="AD126" s="79">
        <f>IF(AND('FY 26 - Changed'!I126=Overview!$D$14, 'ECS Formula'!$K$21&lt;&gt;""),'ECS Formula'!$K$21,INDEX('FY 26'!AD:AD,MATCH('FY 26 - Changed'!I126,'FY 26'!I:I,0),0))</f>
        <v>60962</v>
      </c>
      <c r="AE126" s="10">
        <f t="shared" si="92"/>
        <v>0.44196200000000002</v>
      </c>
      <c r="AF126" s="10">
        <f t="shared" si="139"/>
        <v>0.38400499999999999</v>
      </c>
      <c r="AG126" s="63">
        <f t="shared" si="145"/>
        <v>0.38400499999999999</v>
      </c>
      <c r="AH126" s="64">
        <f t="shared" si="146"/>
        <v>0</v>
      </c>
      <c r="AI126" s="65">
        <f t="shared" si="122"/>
        <v>0.38400499999999999</v>
      </c>
      <c r="AJ126" s="60">
        <v>113</v>
      </c>
      <c r="AK126">
        <v>4</v>
      </c>
      <c r="AL126" s="23">
        <f t="shared" si="123"/>
        <v>45200</v>
      </c>
      <c r="AM126" s="60">
        <v>0</v>
      </c>
      <c r="AN126">
        <v>0</v>
      </c>
      <c r="AO126" s="23">
        <f t="shared" si="124"/>
        <v>0</v>
      </c>
      <c r="AP126" s="23">
        <f t="shared" si="147"/>
        <v>1752118</v>
      </c>
      <c r="AQ126" s="23">
        <f t="shared" si="125"/>
        <v>1797318</v>
      </c>
      <c r="AR126" s="66">
        <v>2044243</v>
      </c>
      <c r="AS126" s="66">
        <f t="shared" si="166"/>
        <v>1797318</v>
      </c>
      <c r="AT126" s="60">
        <v>1781954</v>
      </c>
      <c r="AU126" s="23">
        <f t="shared" si="141"/>
        <v>15364</v>
      </c>
      <c r="AV126" s="67" t="str">
        <f t="shared" si="142"/>
        <v>Yes</v>
      </c>
      <c r="AW126" s="66">
        <f t="shared" si="126"/>
        <v>15364</v>
      </c>
      <c r="AX126" s="68">
        <f t="shared" si="127"/>
        <v>1797318</v>
      </c>
      <c r="AY126" s="69">
        <f t="shared" si="148"/>
        <v>1797318</v>
      </c>
      <c r="AZ126" s="70">
        <f t="shared" si="128"/>
        <v>15364</v>
      </c>
      <c r="BA126" s="23"/>
      <c r="BC126" s="13">
        <f>($AI126*$AP$21*IF(AND($I126=Overview!$D$14,'ECS Formula'!F$38&lt;&gt;""),'ECS Formula'!F$38,INDEX('FY 26'!$Y:$Y,MATCH('FY 26 - Changed'!$I126,'FY 26'!$I:$I,0),0)))+$AL126+$AO126</f>
        <v>1797317.8537375</v>
      </c>
      <c r="BD126" s="13">
        <f>($AI126*$AP$21*IF(AND($I126=Overview!$D$14,'ECS Formula'!G$38&lt;&gt;""),'ECS Formula'!G$38,INDEX('FY 26'!$Y:$Y,MATCH('FY 26 - Changed'!$I126,'FY 26'!$I:$I,0),0)))+$AL126+$AO126</f>
        <v>1797317.8537375</v>
      </c>
      <c r="BE126" s="13">
        <f>($AI126*$AP$21*IF(AND($I126=Overview!$D$14,'ECS Formula'!H$38&lt;&gt;""),'ECS Formula'!H$38,INDEX('FY 26'!$Y:$Y,MATCH('FY 26 - Changed'!$I126,'FY 26'!$I:$I,0),0)))+$AL126+$AO126</f>
        <v>1797317.8537375</v>
      </c>
      <c r="BF126" s="13">
        <f>($AI126*$AP$21*IF(AND($I126=Overview!$D$14,'ECS Formula'!I$38&lt;&gt;""),'ECS Formula'!I$38,INDEX('FY 26'!$Y:$Y,MATCH('FY 26 - Changed'!$I126,'FY 26'!$I:$I,0),0)))+$AL126+$AO126</f>
        <v>1797317.8537375</v>
      </c>
      <c r="BG126" s="13">
        <f>($AI126*$AP$21*IF(AND($I126=Overview!$D$14,'ECS Formula'!J$38&lt;&gt;""),'ECS Formula'!J$38,INDEX('FY 26'!$Y:$Y,MATCH('FY 26 - Changed'!$I126,'FY 26'!$I:$I,0),0)))+$AL126+$AO126</f>
        <v>1797317.8537375</v>
      </c>
      <c r="BH126" s="13">
        <f>($AI126*$AP$21*IF(AND($I126=Overview!$D$14,'ECS Formula'!K$38&lt;&gt;""),'ECS Formula'!K$38,INDEX('FY 26'!$Y:$Y,MATCH('FY 26 - Changed'!$I126,'FY 26'!$I:$I,0),0)))+$AL126+$AO126</f>
        <v>1797317.8537375</v>
      </c>
      <c r="BI126" s="13">
        <f>($AI126*$AP$21*IF(AND($I126=Overview!$D$14,'ECS Formula'!L$38&lt;&gt;""),'ECS Formula'!L$38,INDEX('FY 26'!$Y:$Y,MATCH('FY 26 - Changed'!$I126,'FY 26'!$I:$I,0),0)))+$AL126+$AO126</f>
        <v>1797317.8537375</v>
      </c>
      <c r="BJ126" s="13">
        <f>($AI126*$AP$21*IF(AND($I126=Overview!$D$14,'ECS Formula'!M$38&lt;&gt;""),'ECS Formula'!M$38,INDEX('FY 26'!$Y:$Y,MATCH('FY 26 - Changed'!$I126,'FY 26'!$I:$I,0),0)))+$AL126+$AO126</f>
        <v>1797317.8537375</v>
      </c>
      <c r="BO126" s="71">
        <f t="shared" si="129"/>
        <v>15364</v>
      </c>
      <c r="BP126" s="71">
        <f t="shared" si="149"/>
        <v>-0.14626249996945262</v>
      </c>
      <c r="BQ126" s="71">
        <f t="shared" si="150"/>
        <v>-0.14626249996945262</v>
      </c>
      <c r="BR126" s="71">
        <f t="shared" si="151"/>
        <v>-0.12536158878356218</v>
      </c>
      <c r="BS126" s="71">
        <f t="shared" si="152"/>
        <v>-0.10446381196379662</v>
      </c>
      <c r="BT126" s="71">
        <f t="shared" si="153"/>
        <v>-8.3571049617603421E-2</v>
      </c>
      <c r="BU126" s="71">
        <f t="shared" si="154"/>
        <v>-6.2678287271410227E-2</v>
      </c>
      <c r="BV126" s="71">
        <f t="shared" si="155"/>
        <v>-4.1787614114582539E-2</v>
      </c>
      <c r="BW126" s="71">
        <f t="shared" si="156"/>
        <v>-2.0893807057291269E-2</v>
      </c>
      <c r="BX126" s="71"/>
      <c r="BZ126" s="71">
        <f t="shared" si="130"/>
        <v>15364</v>
      </c>
      <c r="CA126" s="71">
        <f t="shared" si="131"/>
        <v>0</v>
      </c>
      <c r="CB126" s="71">
        <f t="shared" si="105"/>
        <v>-2.0900911245634778E-2</v>
      </c>
      <c r="CC126" s="71">
        <f t="shared" si="106"/>
        <v>-2.0897776850219815E-2</v>
      </c>
      <c r="CD126" s="71">
        <f t="shared" si="107"/>
        <v>-2.0892762392759324E-2</v>
      </c>
      <c r="CE126" s="71">
        <f t="shared" si="108"/>
        <v>-2.0892762404400855E-2</v>
      </c>
      <c r="CF126" s="71">
        <f t="shared" si="109"/>
        <v>-2.0890673147561028E-2</v>
      </c>
      <c r="CG126" s="71">
        <f t="shared" si="110"/>
        <v>-2.0893807057291269E-2</v>
      </c>
      <c r="CH126" s="71">
        <f t="shared" si="111"/>
        <v>-2.0893807057291269E-2</v>
      </c>
      <c r="CJ126" s="71">
        <f t="shared" si="157"/>
        <v>1797318</v>
      </c>
      <c r="CK126" s="71">
        <f t="shared" si="159"/>
        <v>1797318</v>
      </c>
      <c r="CL126" s="71">
        <f t="shared" si="160"/>
        <v>1797317.9790990888</v>
      </c>
      <c r="CM126" s="71">
        <f t="shared" si="161"/>
        <v>1797317.958201312</v>
      </c>
      <c r="CN126" s="71">
        <f t="shared" si="162"/>
        <v>1797317.9373085496</v>
      </c>
      <c r="CO126" s="71">
        <f t="shared" si="163"/>
        <v>1797317.9164157873</v>
      </c>
      <c r="CP126" s="71">
        <f t="shared" si="164"/>
        <v>1797317.8955251141</v>
      </c>
      <c r="CQ126" s="71">
        <f t="shared" si="164"/>
        <v>1797317.8746313071</v>
      </c>
      <c r="CR126" s="71">
        <f t="shared" si="164"/>
        <v>1797317.8537375</v>
      </c>
      <c r="CS126" s="71"/>
      <c r="CT126" s="71">
        <f t="shared" si="158"/>
        <v>1797318</v>
      </c>
      <c r="CU126" s="71">
        <f t="shared" si="165"/>
        <v>1797318</v>
      </c>
      <c r="CV126" s="71">
        <f t="shared" si="165"/>
        <v>1797317.9790990888</v>
      </c>
      <c r="CW126" s="71">
        <f t="shared" si="165"/>
        <v>1797317.958201312</v>
      </c>
      <c r="CX126" s="71">
        <f t="shared" si="165"/>
        <v>1797317.9373085496</v>
      </c>
      <c r="CY126" s="71">
        <f t="shared" si="165"/>
        <v>1797317.9164157873</v>
      </c>
      <c r="CZ126" s="71">
        <f t="shared" si="165"/>
        <v>1797317.8955251141</v>
      </c>
      <c r="DA126" s="71">
        <f t="shared" si="165"/>
        <v>1797317.8746313071</v>
      </c>
      <c r="DB126" s="71">
        <f t="shared" si="165"/>
        <v>1797317.8537375</v>
      </c>
    </row>
    <row r="127" spans="1:106" x14ac:dyDescent="0.2">
      <c r="A127" s="6" t="s">
        <v>179</v>
      </c>
      <c r="B127" s="6"/>
      <c r="C127" s="37"/>
      <c r="D127" s="37"/>
      <c r="E127" s="37"/>
      <c r="F127" s="2">
        <v>4</v>
      </c>
      <c r="G127">
        <v>0</v>
      </c>
      <c r="H127" s="6">
        <v>101</v>
      </c>
      <c r="I127" s="2" t="s">
        <v>278</v>
      </c>
      <c r="J127" s="57"/>
      <c r="K127" s="79"/>
      <c r="L127" s="59"/>
      <c r="M127" s="79"/>
      <c r="N127" s="61">
        <f t="shared" si="114"/>
        <v>0</v>
      </c>
      <c r="O127" s="61">
        <f t="shared" si="115"/>
        <v>0</v>
      </c>
      <c r="P127" s="61">
        <f t="shared" si="116"/>
        <v>0</v>
      </c>
      <c r="Q127" s="61">
        <f t="shared" si="117"/>
        <v>0</v>
      </c>
      <c r="R127" s="62" t="e">
        <f t="shared" si="118"/>
        <v>#DIV/0!</v>
      </c>
      <c r="S127" s="62" t="e">
        <f t="shared" si="89"/>
        <v>#DIV/0!</v>
      </c>
      <c r="T127" s="61" t="e">
        <f t="shared" si="90"/>
        <v>#DIV/0!</v>
      </c>
      <c r="U127" s="61" t="e">
        <f t="shared" si="119"/>
        <v>#DIV/0!</v>
      </c>
      <c r="V127" s="79"/>
      <c r="W127" s="61">
        <f t="shared" si="120"/>
        <v>0</v>
      </c>
      <c r="X127" s="24">
        <f t="shared" si="121"/>
        <v>0</v>
      </c>
      <c r="Y127" s="80">
        <f>IF(AND(I127=Overview!$D$14,'ECS Formula'!$D$38&lt;&gt;""),'ECS Formula'!$D$38,INDEX('FY 26'!Y:Y,MATCH('FY 26 - Changed'!I127,'FY 26'!I:I,0),0))</f>
        <v>3517.4500000000003</v>
      </c>
      <c r="Z127" s="58"/>
      <c r="AA127" s="60"/>
      <c r="AB127" s="81">
        <f>IF(AND('FY 26 - Changed'!I127=Overview!$D$14, 'ECS Formula'!$K$20&lt;&gt;""),'ECS Formula'!$K$20,INDEX('FY 26'!AB:AB,MATCH('FY 26 - Changed'!I127,'FY 26'!I:I,0),0))</f>
        <v>233699.89</v>
      </c>
      <c r="AC127" s="10">
        <f t="shared" si="91"/>
        <v>0.91106699999999996</v>
      </c>
      <c r="AD127" s="79">
        <f>IF(AND('FY 26 - Changed'!I127=Overview!$D$14, 'ECS Formula'!$K$21&lt;&gt;""),'ECS Formula'!$K$21,INDEX('FY 26'!AD:AD,MATCH('FY 26 - Changed'!I127,'FY 26'!I:I,0),0))</f>
        <v>121250</v>
      </c>
      <c r="AE127" s="10">
        <f t="shared" si="92"/>
        <v>0.87903799999999999</v>
      </c>
      <c r="AF127" s="10">
        <f t="shared" si="139"/>
        <v>9.8542000000000005E-2</v>
      </c>
      <c r="AG127" s="63">
        <f t="shared" si="145"/>
        <v>9.8542000000000005E-2</v>
      </c>
      <c r="AH127" s="64">
        <f t="shared" si="146"/>
        <v>0</v>
      </c>
      <c r="AI127" s="65">
        <f t="shared" si="122"/>
        <v>9.8542000000000005E-2</v>
      </c>
      <c r="AJ127" s="60">
        <v>0</v>
      </c>
      <c r="AK127">
        <v>0</v>
      </c>
      <c r="AL127" s="23">
        <f t="shared" si="123"/>
        <v>0</v>
      </c>
      <c r="AM127" s="60">
        <v>0</v>
      </c>
      <c r="AN127">
        <v>0</v>
      </c>
      <c r="AO127" s="23">
        <f t="shared" si="124"/>
        <v>0</v>
      </c>
      <c r="AP127" s="23">
        <f t="shared" si="147"/>
        <v>3994756</v>
      </c>
      <c r="AQ127" s="23">
        <f t="shared" si="125"/>
        <v>3994756</v>
      </c>
      <c r="AR127" s="66">
        <v>3842088</v>
      </c>
      <c r="AS127" s="66">
        <f t="shared" si="166"/>
        <v>3994756</v>
      </c>
      <c r="AT127" s="60">
        <v>4399467</v>
      </c>
      <c r="AU127" s="23">
        <f t="shared" si="141"/>
        <v>404711</v>
      </c>
      <c r="AV127" s="67" t="str">
        <f t="shared" si="142"/>
        <v>No</v>
      </c>
      <c r="AW127" s="66">
        <f t="shared" si="126"/>
        <v>0</v>
      </c>
      <c r="AX127" s="68">
        <f t="shared" si="127"/>
        <v>4399467</v>
      </c>
      <c r="AY127" s="69">
        <f t="shared" si="148"/>
        <v>4399467</v>
      </c>
      <c r="AZ127" s="70">
        <f t="shared" si="128"/>
        <v>0</v>
      </c>
      <c r="BA127" s="23"/>
      <c r="BC127" s="13">
        <f>($AI127*$AP$21*IF(AND($I127=Overview!$D$14,'ECS Formula'!F$38&lt;&gt;""),'ECS Formula'!F$38,INDEX('FY 26'!$Y:$Y,MATCH('FY 26 - Changed'!$I127,'FY 26'!$I:$I,0),0)))+$AL127+$AO127</f>
        <v>3994755.8297975007</v>
      </c>
      <c r="BD127" s="13">
        <f>($AI127*$AP$21*IF(AND($I127=Overview!$D$14,'ECS Formula'!G$38&lt;&gt;""),'ECS Formula'!G$38,INDEX('FY 26'!$Y:$Y,MATCH('FY 26 - Changed'!$I127,'FY 26'!$I:$I,0),0)))+$AL127+$AO127</f>
        <v>3994755.8297975007</v>
      </c>
      <c r="BE127" s="13">
        <f>($AI127*$AP$21*IF(AND($I127=Overview!$D$14,'ECS Formula'!H$38&lt;&gt;""),'ECS Formula'!H$38,INDEX('FY 26'!$Y:$Y,MATCH('FY 26 - Changed'!$I127,'FY 26'!$I:$I,0),0)))+$AL127+$AO127</f>
        <v>3994755.8297975007</v>
      </c>
      <c r="BF127" s="13">
        <f>($AI127*$AP$21*IF(AND($I127=Overview!$D$14,'ECS Formula'!I$38&lt;&gt;""),'ECS Formula'!I$38,INDEX('FY 26'!$Y:$Y,MATCH('FY 26 - Changed'!$I127,'FY 26'!$I:$I,0),0)))+$AL127+$AO127</f>
        <v>3994755.8297975007</v>
      </c>
      <c r="BG127" s="13">
        <f>($AI127*$AP$21*IF(AND($I127=Overview!$D$14,'ECS Formula'!J$38&lt;&gt;""),'ECS Formula'!J$38,INDEX('FY 26'!$Y:$Y,MATCH('FY 26 - Changed'!$I127,'FY 26'!$I:$I,0),0)))+$AL127+$AO127</f>
        <v>3994755.8297975007</v>
      </c>
      <c r="BH127" s="13">
        <f>($AI127*$AP$21*IF(AND($I127=Overview!$D$14,'ECS Formula'!K$38&lt;&gt;""),'ECS Formula'!K$38,INDEX('FY 26'!$Y:$Y,MATCH('FY 26 - Changed'!$I127,'FY 26'!$I:$I,0),0)))+$AL127+$AO127</f>
        <v>3994755.8297975007</v>
      </c>
      <c r="BI127" s="13">
        <f>($AI127*$AP$21*IF(AND($I127=Overview!$D$14,'ECS Formula'!L$38&lt;&gt;""),'ECS Formula'!L$38,INDEX('FY 26'!$Y:$Y,MATCH('FY 26 - Changed'!$I127,'FY 26'!$I:$I,0),0)))+$AL127+$AO127</f>
        <v>3994755.8297975007</v>
      </c>
      <c r="BJ127" s="13">
        <f>($AI127*$AP$21*IF(AND($I127=Overview!$D$14,'ECS Formula'!M$38&lt;&gt;""),'ECS Formula'!M$38,INDEX('FY 26'!$Y:$Y,MATCH('FY 26 - Changed'!$I127,'FY 26'!$I:$I,0),0)))+$AL127+$AO127</f>
        <v>3994755.8297975007</v>
      </c>
      <c r="BO127" s="71">
        <f t="shared" si="129"/>
        <v>404711</v>
      </c>
      <c r="BP127" s="71">
        <f t="shared" si="149"/>
        <v>-404711.17020249926</v>
      </c>
      <c r="BQ127" s="71">
        <f t="shared" si="150"/>
        <v>-404711.17020249926</v>
      </c>
      <c r="BR127" s="71">
        <f t="shared" si="151"/>
        <v>-346877.9439805625</v>
      </c>
      <c r="BS127" s="71">
        <f t="shared" si="152"/>
        <v>-289053.39071900304</v>
      </c>
      <c r="BT127" s="71">
        <f t="shared" si="153"/>
        <v>-231242.71257520281</v>
      </c>
      <c r="BU127" s="71">
        <f t="shared" si="154"/>
        <v>-173432.03443140211</v>
      </c>
      <c r="BV127" s="71">
        <f t="shared" si="155"/>
        <v>-115627.13735541562</v>
      </c>
      <c r="BW127" s="71">
        <f t="shared" si="156"/>
        <v>-57813.568677707575</v>
      </c>
      <c r="BX127" s="71"/>
      <c r="BZ127" s="71">
        <f t="shared" si="130"/>
        <v>0</v>
      </c>
      <c r="CA127" s="71">
        <f t="shared" si="131"/>
        <v>0</v>
      </c>
      <c r="CB127" s="71">
        <f t="shared" si="105"/>
        <v>-57833.226221937141</v>
      </c>
      <c r="CC127" s="71">
        <f t="shared" si="106"/>
        <v>-57824.553261559762</v>
      </c>
      <c r="CD127" s="71">
        <f t="shared" si="107"/>
        <v>-57810.678143800615</v>
      </c>
      <c r="CE127" s="71">
        <f t="shared" si="108"/>
        <v>-57810.678143800702</v>
      </c>
      <c r="CF127" s="71">
        <f t="shared" si="109"/>
        <v>-57804.897075986322</v>
      </c>
      <c r="CG127" s="71">
        <f t="shared" si="110"/>
        <v>-57813.568677707808</v>
      </c>
      <c r="CH127" s="71">
        <f t="shared" si="111"/>
        <v>-57813.568677707575</v>
      </c>
      <c r="CJ127" s="71">
        <f t="shared" si="157"/>
        <v>4399467</v>
      </c>
      <c r="CK127" s="71">
        <f t="shared" si="159"/>
        <v>4399467</v>
      </c>
      <c r="CL127" s="71">
        <f t="shared" si="160"/>
        <v>4341633.7737780632</v>
      </c>
      <c r="CM127" s="71">
        <f t="shared" si="161"/>
        <v>4283809.2205165038</v>
      </c>
      <c r="CN127" s="71">
        <f t="shared" si="162"/>
        <v>4225998.5423727036</v>
      </c>
      <c r="CO127" s="71">
        <f t="shared" si="163"/>
        <v>4168187.8642289029</v>
      </c>
      <c r="CP127" s="71">
        <f t="shared" si="164"/>
        <v>4110382.9671529164</v>
      </c>
      <c r="CQ127" s="71">
        <f t="shared" si="164"/>
        <v>4052569.3984752083</v>
      </c>
      <c r="CR127" s="71">
        <f t="shared" si="164"/>
        <v>3994755.8297975007</v>
      </c>
      <c r="CS127" s="71"/>
      <c r="CT127" s="71">
        <f t="shared" si="158"/>
        <v>4399467</v>
      </c>
      <c r="CU127" s="71">
        <f t="shared" si="165"/>
        <v>4399467</v>
      </c>
      <c r="CV127" s="71">
        <f t="shared" si="165"/>
        <v>4341633.7737780632</v>
      </c>
      <c r="CW127" s="71">
        <f t="shared" si="165"/>
        <v>4283809.2205165038</v>
      </c>
      <c r="CX127" s="71">
        <f t="shared" si="165"/>
        <v>4225998.5423727036</v>
      </c>
      <c r="CY127" s="71">
        <f t="shared" si="165"/>
        <v>4168187.8642289029</v>
      </c>
      <c r="CZ127" s="71">
        <f t="shared" si="165"/>
        <v>4110382.9671529164</v>
      </c>
      <c r="DA127" s="71">
        <f t="shared" si="165"/>
        <v>4052569.3984752083</v>
      </c>
      <c r="DB127" s="71">
        <f t="shared" si="165"/>
        <v>3994755.8297975007</v>
      </c>
    </row>
    <row r="128" spans="1:106" x14ac:dyDescent="0.2">
      <c r="A128" s="6" t="s">
        <v>173</v>
      </c>
      <c r="B128" s="6"/>
      <c r="C128" s="37"/>
      <c r="D128" s="37"/>
      <c r="E128" s="37"/>
      <c r="F128" s="2">
        <v>4</v>
      </c>
      <c r="G128">
        <v>0</v>
      </c>
      <c r="H128" s="6">
        <v>102</v>
      </c>
      <c r="I128" s="2" t="s">
        <v>279</v>
      </c>
      <c r="J128" s="57"/>
      <c r="K128" s="79"/>
      <c r="L128" s="59"/>
      <c r="M128" s="79"/>
      <c r="N128" s="61">
        <f t="shared" si="114"/>
        <v>0</v>
      </c>
      <c r="O128" s="61">
        <f t="shared" si="115"/>
        <v>0</v>
      </c>
      <c r="P128" s="61">
        <f t="shared" si="116"/>
        <v>0</v>
      </c>
      <c r="Q128" s="61">
        <f t="shared" si="117"/>
        <v>0</v>
      </c>
      <c r="R128" s="62" t="e">
        <f t="shared" si="118"/>
        <v>#DIV/0!</v>
      </c>
      <c r="S128" s="62" t="e">
        <f t="shared" si="89"/>
        <v>#DIV/0!</v>
      </c>
      <c r="T128" s="61" t="e">
        <f t="shared" si="90"/>
        <v>#DIV/0!</v>
      </c>
      <c r="U128" s="61" t="e">
        <f t="shared" si="119"/>
        <v>#DIV/0!</v>
      </c>
      <c r="V128" s="79"/>
      <c r="W128" s="61">
        <f t="shared" si="120"/>
        <v>0</v>
      </c>
      <c r="X128" s="24">
        <f t="shared" si="121"/>
        <v>0</v>
      </c>
      <c r="Y128" s="80">
        <f>IF(AND(I128=Overview!$D$14,'ECS Formula'!$D$38&lt;&gt;""),'ECS Formula'!$D$38,INDEX('FY 26'!Y:Y,MATCH('FY 26 - Changed'!I128,'FY 26'!I:I,0),0))</f>
        <v>745.52</v>
      </c>
      <c r="Z128" s="58"/>
      <c r="AA128" s="60"/>
      <c r="AB128" s="81">
        <f>IF(AND('FY 26 - Changed'!I128=Overview!$D$14, 'ECS Formula'!$K$20&lt;&gt;""),'ECS Formula'!$K$20,INDEX('FY 26'!AB:AB,MATCH('FY 26 - Changed'!I128,'FY 26'!I:I,0),0))</f>
        <v>208331.58</v>
      </c>
      <c r="AC128" s="10">
        <f t="shared" si="91"/>
        <v>0.81216999999999995</v>
      </c>
      <c r="AD128" s="79">
        <f>IF(AND('FY 26 - Changed'!I128=Overview!$D$14, 'ECS Formula'!$K$21&lt;&gt;""),'ECS Formula'!$K$21,INDEX('FY 26'!AD:AD,MATCH('FY 26 - Changed'!I128,'FY 26'!I:I,0),0))</f>
        <v>91932</v>
      </c>
      <c r="AE128" s="10">
        <f t="shared" si="92"/>
        <v>0.66648799999999997</v>
      </c>
      <c r="AF128" s="10">
        <f t="shared" si="139"/>
        <v>0.23153499999999999</v>
      </c>
      <c r="AG128" s="63">
        <f t="shared" si="145"/>
        <v>0.23153499999999999</v>
      </c>
      <c r="AH128" s="64">
        <f t="shared" si="146"/>
        <v>0</v>
      </c>
      <c r="AI128" s="65">
        <f t="shared" si="122"/>
        <v>0.23153499999999999</v>
      </c>
      <c r="AJ128" s="60">
        <v>0</v>
      </c>
      <c r="AK128">
        <v>0</v>
      </c>
      <c r="AL128" s="23">
        <f t="shared" si="123"/>
        <v>0</v>
      </c>
      <c r="AM128" s="60">
        <v>0</v>
      </c>
      <c r="AN128">
        <v>0</v>
      </c>
      <c r="AO128" s="23">
        <f t="shared" si="124"/>
        <v>0</v>
      </c>
      <c r="AP128" s="23">
        <f t="shared" si="147"/>
        <v>1989376</v>
      </c>
      <c r="AQ128" s="23">
        <f t="shared" si="125"/>
        <v>1989376</v>
      </c>
      <c r="AR128" s="66">
        <v>2834470</v>
      </c>
      <c r="AS128" s="66">
        <f t="shared" si="166"/>
        <v>1989376</v>
      </c>
      <c r="AT128" s="60">
        <v>2660307</v>
      </c>
      <c r="AU128" s="23">
        <f t="shared" si="141"/>
        <v>670931</v>
      </c>
      <c r="AV128" s="67" t="str">
        <f t="shared" si="142"/>
        <v>No</v>
      </c>
      <c r="AW128" s="66">
        <f t="shared" si="126"/>
        <v>0</v>
      </c>
      <c r="AX128" s="68">
        <f t="shared" si="127"/>
        <v>2660307</v>
      </c>
      <c r="AY128" s="69">
        <f t="shared" si="148"/>
        <v>2660307</v>
      </c>
      <c r="AZ128" s="70">
        <f t="shared" si="128"/>
        <v>0</v>
      </c>
      <c r="BA128" s="23"/>
      <c r="BC128" s="13">
        <f>($AI128*$AP$21*IF(AND($I128=Overview!$D$14,'ECS Formula'!F$38&lt;&gt;""),'ECS Formula'!F$38,INDEX('FY 26'!$Y:$Y,MATCH('FY 26 - Changed'!$I128,'FY 26'!$I:$I,0),0)))+$AL128+$AO128</f>
        <v>1989376.0411299998</v>
      </c>
      <c r="BD128" s="13">
        <f>($AI128*$AP$21*IF(AND($I128=Overview!$D$14,'ECS Formula'!G$38&lt;&gt;""),'ECS Formula'!G$38,INDEX('FY 26'!$Y:$Y,MATCH('FY 26 - Changed'!$I128,'FY 26'!$I:$I,0),0)))+$AL128+$AO128</f>
        <v>1989376.0411299998</v>
      </c>
      <c r="BE128" s="13">
        <f>($AI128*$AP$21*IF(AND($I128=Overview!$D$14,'ECS Formula'!H$38&lt;&gt;""),'ECS Formula'!H$38,INDEX('FY 26'!$Y:$Y,MATCH('FY 26 - Changed'!$I128,'FY 26'!$I:$I,0),0)))+$AL128+$AO128</f>
        <v>1989376.0411299998</v>
      </c>
      <c r="BF128" s="13">
        <f>($AI128*$AP$21*IF(AND($I128=Overview!$D$14,'ECS Formula'!I$38&lt;&gt;""),'ECS Formula'!I$38,INDEX('FY 26'!$Y:$Y,MATCH('FY 26 - Changed'!$I128,'FY 26'!$I:$I,0),0)))+$AL128+$AO128</f>
        <v>1989376.0411299998</v>
      </c>
      <c r="BG128" s="13">
        <f>($AI128*$AP$21*IF(AND($I128=Overview!$D$14,'ECS Formula'!J$38&lt;&gt;""),'ECS Formula'!J$38,INDEX('FY 26'!$Y:$Y,MATCH('FY 26 - Changed'!$I128,'FY 26'!$I:$I,0),0)))+$AL128+$AO128</f>
        <v>1989376.0411299998</v>
      </c>
      <c r="BH128" s="13">
        <f>($AI128*$AP$21*IF(AND($I128=Overview!$D$14,'ECS Formula'!K$38&lt;&gt;""),'ECS Formula'!K$38,INDEX('FY 26'!$Y:$Y,MATCH('FY 26 - Changed'!$I128,'FY 26'!$I:$I,0),0)))+$AL128+$AO128</f>
        <v>1989376.0411299998</v>
      </c>
      <c r="BI128" s="13">
        <f>($AI128*$AP$21*IF(AND($I128=Overview!$D$14,'ECS Formula'!L$38&lt;&gt;""),'ECS Formula'!L$38,INDEX('FY 26'!$Y:$Y,MATCH('FY 26 - Changed'!$I128,'FY 26'!$I:$I,0),0)))+$AL128+$AO128</f>
        <v>1989376.0411299998</v>
      </c>
      <c r="BJ128" s="13">
        <f>($AI128*$AP$21*IF(AND($I128=Overview!$D$14,'ECS Formula'!M$38&lt;&gt;""),'ECS Formula'!M$38,INDEX('FY 26'!$Y:$Y,MATCH('FY 26 - Changed'!$I128,'FY 26'!$I:$I,0),0)))+$AL128+$AO128</f>
        <v>1989376.0411299998</v>
      </c>
      <c r="BO128" s="71">
        <f t="shared" si="129"/>
        <v>670931</v>
      </c>
      <c r="BP128" s="71">
        <f t="shared" si="149"/>
        <v>-670930.95887000021</v>
      </c>
      <c r="BQ128" s="71">
        <f t="shared" si="150"/>
        <v>-670930.95887000021</v>
      </c>
      <c r="BR128" s="71">
        <f t="shared" si="151"/>
        <v>-575054.92484747712</v>
      </c>
      <c r="BS128" s="71">
        <f t="shared" si="152"/>
        <v>-479193.26887540286</v>
      </c>
      <c r="BT128" s="71">
        <f t="shared" si="153"/>
        <v>-383354.61510032229</v>
      </c>
      <c r="BU128" s="71">
        <f t="shared" si="154"/>
        <v>-287515.96132524172</v>
      </c>
      <c r="BV128" s="71">
        <f t="shared" si="155"/>
        <v>-191686.89141553873</v>
      </c>
      <c r="BW128" s="71">
        <f t="shared" si="156"/>
        <v>-95843.445707769366</v>
      </c>
      <c r="BX128" s="71"/>
      <c r="BZ128" s="71">
        <f t="shared" si="130"/>
        <v>0</v>
      </c>
      <c r="CA128" s="71">
        <f t="shared" si="131"/>
        <v>0</v>
      </c>
      <c r="CB128" s="71">
        <f t="shared" si="105"/>
        <v>-95876.034022523032</v>
      </c>
      <c r="CC128" s="71">
        <f t="shared" si="106"/>
        <v>-95861.655972074426</v>
      </c>
      <c r="CD128" s="71">
        <f t="shared" si="107"/>
        <v>-95838.653775080573</v>
      </c>
      <c r="CE128" s="71">
        <f t="shared" si="108"/>
        <v>-95838.653775080573</v>
      </c>
      <c r="CF128" s="71">
        <f t="shared" si="109"/>
        <v>-95829.069909703059</v>
      </c>
      <c r="CG128" s="71">
        <f t="shared" si="110"/>
        <v>-95843.445707769366</v>
      </c>
      <c r="CH128" s="71">
        <f t="shared" si="111"/>
        <v>-95843.445707769366</v>
      </c>
      <c r="CJ128" s="71">
        <f t="shared" si="157"/>
        <v>2660307</v>
      </c>
      <c r="CK128" s="71">
        <f t="shared" si="159"/>
        <v>2660307</v>
      </c>
      <c r="CL128" s="71">
        <f t="shared" si="160"/>
        <v>2564430.9659774769</v>
      </c>
      <c r="CM128" s="71">
        <f t="shared" si="161"/>
        <v>2468569.3100054027</v>
      </c>
      <c r="CN128" s="71">
        <f t="shared" si="162"/>
        <v>2372730.6562303221</v>
      </c>
      <c r="CO128" s="71">
        <f t="shared" si="163"/>
        <v>2276892.0024552415</v>
      </c>
      <c r="CP128" s="71">
        <f t="shared" si="164"/>
        <v>2181062.9325455385</v>
      </c>
      <c r="CQ128" s="71">
        <f t="shared" si="164"/>
        <v>2085219.4868377692</v>
      </c>
      <c r="CR128" s="71">
        <f t="shared" si="164"/>
        <v>1989376.0411299998</v>
      </c>
      <c r="CS128" s="71"/>
      <c r="CT128" s="71">
        <f t="shared" si="158"/>
        <v>2660307</v>
      </c>
      <c r="CU128" s="71">
        <f t="shared" si="165"/>
        <v>2660307</v>
      </c>
      <c r="CV128" s="71">
        <f t="shared" si="165"/>
        <v>2564430.9659774769</v>
      </c>
      <c r="CW128" s="71">
        <f t="shared" si="165"/>
        <v>2468569.3100054027</v>
      </c>
      <c r="CX128" s="71">
        <f t="shared" si="165"/>
        <v>2372730.6562303221</v>
      </c>
      <c r="CY128" s="71">
        <f t="shared" si="165"/>
        <v>2276892.0024552415</v>
      </c>
      <c r="CZ128" s="71">
        <f t="shared" si="165"/>
        <v>2181062.9325455385</v>
      </c>
      <c r="DA128" s="71">
        <f t="shared" si="165"/>
        <v>2085219.4868377692</v>
      </c>
      <c r="DB128" s="71">
        <f t="shared" si="165"/>
        <v>1989376.0411299998</v>
      </c>
    </row>
    <row r="129" spans="1:106" x14ac:dyDescent="0.2">
      <c r="A129" s="6" t="s">
        <v>171</v>
      </c>
      <c r="B129" s="6">
        <v>1</v>
      </c>
      <c r="C129" s="75">
        <v>1</v>
      </c>
      <c r="D129" s="75">
        <v>1</v>
      </c>
      <c r="E129" s="37"/>
      <c r="F129" s="2">
        <v>3</v>
      </c>
      <c r="G129">
        <v>0</v>
      </c>
      <c r="H129" s="6">
        <v>103</v>
      </c>
      <c r="I129" s="2" t="s">
        <v>280</v>
      </c>
      <c r="J129" s="57"/>
      <c r="K129" s="79"/>
      <c r="L129" s="59"/>
      <c r="M129" s="79"/>
      <c r="N129" s="61">
        <f t="shared" si="114"/>
        <v>0</v>
      </c>
      <c r="O129" s="61">
        <f t="shared" si="115"/>
        <v>0</v>
      </c>
      <c r="P129" s="61">
        <f t="shared" si="116"/>
        <v>0</v>
      </c>
      <c r="Q129" s="61">
        <f t="shared" si="117"/>
        <v>0</v>
      </c>
      <c r="R129" s="62" t="e">
        <f t="shared" si="118"/>
        <v>#DIV/0!</v>
      </c>
      <c r="S129" s="62" t="e">
        <f t="shared" si="89"/>
        <v>#DIV/0!</v>
      </c>
      <c r="T129" s="61" t="e">
        <f t="shared" si="90"/>
        <v>#DIV/0!</v>
      </c>
      <c r="U129" s="61" t="e">
        <f t="shared" si="119"/>
        <v>#DIV/0!</v>
      </c>
      <c r="V129" s="79"/>
      <c r="W129" s="61">
        <f t="shared" si="120"/>
        <v>0</v>
      </c>
      <c r="X129" s="24">
        <f t="shared" si="121"/>
        <v>0</v>
      </c>
      <c r="Y129" s="80">
        <f>IF(AND(I129=Overview!$D$14,'ECS Formula'!$D$38&lt;&gt;""),'ECS Formula'!$D$38,INDEX('FY 26'!Y:Y,MATCH('FY 26 - Changed'!I129,'FY 26'!I:I,0),0))</f>
        <v>14270.97</v>
      </c>
      <c r="Z129" s="58"/>
      <c r="AA129" s="60"/>
      <c r="AB129" s="81">
        <f>IF(AND('FY 26 - Changed'!I129=Overview!$D$14, 'ECS Formula'!$K$20&lt;&gt;""),'ECS Formula'!$K$20,INDEX('FY 26'!AB:AB,MATCH('FY 26 - Changed'!I129,'FY 26'!I:I,0),0))</f>
        <v>280284.45</v>
      </c>
      <c r="AC129" s="10">
        <f t="shared" si="91"/>
        <v>1.0926750000000001</v>
      </c>
      <c r="AD129" s="79">
        <f>IF(AND('FY 26 - Changed'!I129=Overview!$D$14, 'ECS Formula'!$K$21&lt;&gt;""),'ECS Formula'!$K$21,INDEX('FY 26'!AD:AD,MATCH('FY 26 - Changed'!I129,'FY 26'!I:I,0),0))</f>
        <v>97879</v>
      </c>
      <c r="AE129" s="10">
        <f t="shared" si="92"/>
        <v>0.70960299999999998</v>
      </c>
      <c r="AF129" s="10">
        <f t="shared" si="139"/>
        <v>2.2246999999999999E-2</v>
      </c>
      <c r="AG129" s="63">
        <f t="shared" si="145"/>
        <v>0.1</v>
      </c>
      <c r="AH129" s="64">
        <f t="shared" si="146"/>
        <v>0</v>
      </c>
      <c r="AI129" s="65">
        <f t="shared" si="122"/>
        <v>0.1</v>
      </c>
      <c r="AJ129" s="60">
        <v>0</v>
      </c>
      <c r="AK129">
        <v>0</v>
      </c>
      <c r="AL129" s="23">
        <f t="shared" si="123"/>
        <v>0</v>
      </c>
      <c r="AM129" s="60">
        <v>0</v>
      </c>
      <c r="AN129">
        <v>0</v>
      </c>
      <c r="AO129" s="23">
        <f t="shared" si="124"/>
        <v>0</v>
      </c>
      <c r="AP129" s="23">
        <f t="shared" si="147"/>
        <v>16447293</v>
      </c>
      <c r="AQ129" s="23">
        <f t="shared" si="125"/>
        <v>16447293</v>
      </c>
      <c r="AR129" s="66">
        <v>11243340</v>
      </c>
      <c r="AS129" s="66">
        <f t="shared" si="166"/>
        <v>16447293</v>
      </c>
      <c r="AT129" s="60">
        <v>15498345</v>
      </c>
      <c r="AU129" s="23">
        <f t="shared" si="141"/>
        <v>948948</v>
      </c>
      <c r="AV129" s="67" t="str">
        <f t="shared" si="142"/>
        <v>Yes</v>
      </c>
      <c r="AW129" s="66">
        <f t="shared" si="126"/>
        <v>948948</v>
      </c>
      <c r="AX129" s="68">
        <f t="shared" si="127"/>
        <v>16447293</v>
      </c>
      <c r="AY129" s="69">
        <f t="shared" si="148"/>
        <v>16447293</v>
      </c>
      <c r="AZ129" s="70">
        <f t="shared" si="128"/>
        <v>948948</v>
      </c>
      <c r="BA129" s="23"/>
      <c r="BC129" s="13">
        <f>($AI129*$AP$21*IF(AND($I129=Overview!$D$14,'ECS Formula'!F$38&lt;&gt;""),'ECS Formula'!F$38,INDEX('FY 26'!$Y:$Y,MATCH('FY 26 - Changed'!$I129,'FY 26'!$I:$I,0),0)))+$AL129+$AO129</f>
        <v>16447292.924999999</v>
      </c>
      <c r="BD129" s="13">
        <f>($AI129*$AP$21*IF(AND($I129=Overview!$D$14,'ECS Formula'!G$38&lt;&gt;""),'ECS Formula'!G$38,INDEX('FY 26'!$Y:$Y,MATCH('FY 26 - Changed'!$I129,'FY 26'!$I:$I,0),0)))+$AL129+$AO129</f>
        <v>16447292.924999999</v>
      </c>
      <c r="BE129" s="13">
        <f>($AI129*$AP$21*IF(AND($I129=Overview!$D$14,'ECS Formula'!H$38&lt;&gt;""),'ECS Formula'!H$38,INDEX('FY 26'!$Y:$Y,MATCH('FY 26 - Changed'!$I129,'FY 26'!$I:$I,0),0)))+$AL129+$AO129</f>
        <v>16447292.924999999</v>
      </c>
      <c r="BF129" s="13">
        <f>($AI129*$AP$21*IF(AND($I129=Overview!$D$14,'ECS Formula'!I$38&lt;&gt;""),'ECS Formula'!I$38,INDEX('FY 26'!$Y:$Y,MATCH('FY 26 - Changed'!$I129,'FY 26'!$I:$I,0),0)))+$AL129+$AO129</f>
        <v>16447292.924999999</v>
      </c>
      <c r="BG129" s="13">
        <f>($AI129*$AP$21*IF(AND($I129=Overview!$D$14,'ECS Formula'!J$38&lt;&gt;""),'ECS Formula'!J$38,INDEX('FY 26'!$Y:$Y,MATCH('FY 26 - Changed'!$I129,'FY 26'!$I:$I,0),0)))+$AL129+$AO129</f>
        <v>16447292.924999999</v>
      </c>
      <c r="BH129" s="13">
        <f>($AI129*$AP$21*IF(AND($I129=Overview!$D$14,'ECS Formula'!K$38&lt;&gt;""),'ECS Formula'!K$38,INDEX('FY 26'!$Y:$Y,MATCH('FY 26 - Changed'!$I129,'FY 26'!$I:$I,0),0)))+$AL129+$AO129</f>
        <v>16447292.924999999</v>
      </c>
      <c r="BI129" s="13">
        <f>($AI129*$AP$21*IF(AND($I129=Overview!$D$14,'ECS Formula'!L$38&lt;&gt;""),'ECS Formula'!L$38,INDEX('FY 26'!$Y:$Y,MATCH('FY 26 - Changed'!$I129,'FY 26'!$I:$I,0),0)))+$AL129+$AO129</f>
        <v>16447292.924999999</v>
      </c>
      <c r="BJ129" s="13">
        <f>($AI129*$AP$21*IF(AND($I129=Overview!$D$14,'ECS Formula'!M$38&lt;&gt;""),'ECS Formula'!M$38,INDEX('FY 26'!$Y:$Y,MATCH('FY 26 - Changed'!$I129,'FY 26'!$I:$I,0),0)))+$AL129+$AO129</f>
        <v>16447292.924999999</v>
      </c>
      <c r="BO129" s="71">
        <f t="shared" si="129"/>
        <v>948948</v>
      </c>
      <c r="BP129" s="71">
        <f t="shared" si="149"/>
        <v>-7.500000111758709E-2</v>
      </c>
      <c r="BQ129" s="71">
        <f t="shared" si="150"/>
        <v>-7.500000111758709E-2</v>
      </c>
      <c r="BR129" s="71">
        <f t="shared" si="151"/>
        <v>-7.500000111758709E-2</v>
      </c>
      <c r="BS129" s="71">
        <f t="shared" si="152"/>
        <v>-7.500000111758709E-2</v>
      </c>
      <c r="BT129" s="71">
        <f t="shared" si="153"/>
        <v>-7.500000111758709E-2</v>
      </c>
      <c r="BU129" s="71">
        <f t="shared" si="154"/>
        <v>-7.500000111758709E-2</v>
      </c>
      <c r="BV129" s="71">
        <f t="shared" si="155"/>
        <v>-7.500000111758709E-2</v>
      </c>
      <c r="BW129" s="71">
        <f t="shared" si="156"/>
        <v>-7.500000111758709E-2</v>
      </c>
      <c r="BX129" s="71"/>
      <c r="BZ129" s="71">
        <f t="shared" si="130"/>
        <v>948948</v>
      </c>
      <c r="CA129" s="71">
        <f t="shared" si="131"/>
        <v>0</v>
      </c>
      <c r="CB129" s="71">
        <f t="shared" si="105"/>
        <v>-1.0717500159703195E-2</v>
      </c>
      <c r="CC129" s="71">
        <f t="shared" si="106"/>
        <v>-1.2502500186301767E-2</v>
      </c>
      <c r="CD129" s="71">
        <f t="shared" si="107"/>
        <v>-1.5000000223517419E-2</v>
      </c>
      <c r="CE129" s="71">
        <f t="shared" si="108"/>
        <v>-1.8750000279396772E-2</v>
      </c>
      <c r="CF129" s="71">
        <f t="shared" si="109"/>
        <v>-2.4997500372491776E-2</v>
      </c>
      <c r="CG129" s="71">
        <f t="shared" si="110"/>
        <v>-3.7500000558793545E-2</v>
      </c>
      <c r="CH129" s="71">
        <f t="shared" si="111"/>
        <v>-7.500000111758709E-2</v>
      </c>
      <c r="CJ129" s="71">
        <f t="shared" si="157"/>
        <v>16447293</v>
      </c>
      <c r="CK129" s="71">
        <f t="shared" si="159"/>
        <v>16447293</v>
      </c>
      <c r="CL129" s="71">
        <f t="shared" si="160"/>
        <v>16447292.9892825</v>
      </c>
      <c r="CM129" s="71">
        <f t="shared" si="161"/>
        <v>16447292.987497499</v>
      </c>
      <c r="CN129" s="71">
        <f t="shared" si="162"/>
        <v>16447292.984999999</v>
      </c>
      <c r="CO129" s="71">
        <f t="shared" si="163"/>
        <v>16447292.981249999</v>
      </c>
      <c r="CP129" s="71">
        <f t="shared" si="164"/>
        <v>16447292.975002499</v>
      </c>
      <c r="CQ129" s="71">
        <f t="shared" si="164"/>
        <v>16447292.962499999</v>
      </c>
      <c r="CR129" s="71">
        <f t="shared" si="164"/>
        <v>16447292.924999999</v>
      </c>
      <c r="CS129" s="71"/>
      <c r="CT129" s="71">
        <f t="shared" si="158"/>
        <v>16447293</v>
      </c>
      <c r="CU129" s="71">
        <f t="shared" si="165"/>
        <v>16447293</v>
      </c>
      <c r="CV129" s="71">
        <f t="shared" si="165"/>
        <v>16447293</v>
      </c>
      <c r="CW129" s="71">
        <f t="shared" si="165"/>
        <v>16447293</v>
      </c>
      <c r="CX129" s="71">
        <f t="shared" si="165"/>
        <v>16447293</v>
      </c>
      <c r="CY129" s="71">
        <f t="shared" si="165"/>
        <v>16447293</v>
      </c>
      <c r="CZ129" s="71">
        <f t="shared" si="165"/>
        <v>16447293</v>
      </c>
      <c r="DA129" s="71">
        <f t="shared" si="165"/>
        <v>16447293</v>
      </c>
      <c r="DB129" s="71">
        <f t="shared" si="165"/>
        <v>16447293</v>
      </c>
    </row>
    <row r="130" spans="1:106" x14ac:dyDescent="0.2">
      <c r="A130" s="6" t="s">
        <v>171</v>
      </c>
      <c r="B130" s="6">
        <v>1</v>
      </c>
      <c r="C130" s="37">
        <v>1</v>
      </c>
      <c r="D130" s="37">
        <v>0</v>
      </c>
      <c r="E130" s="37">
        <v>1</v>
      </c>
      <c r="F130" s="2">
        <v>10</v>
      </c>
      <c r="G130">
        <v>7</v>
      </c>
      <c r="H130" s="6">
        <v>104</v>
      </c>
      <c r="I130" s="2" t="s">
        <v>281</v>
      </c>
      <c r="J130" s="57"/>
      <c r="K130" s="79"/>
      <c r="L130" s="73"/>
      <c r="M130" s="79"/>
      <c r="N130" s="61">
        <f t="shared" si="114"/>
        <v>0</v>
      </c>
      <c r="O130" s="61">
        <f t="shared" si="115"/>
        <v>0</v>
      </c>
      <c r="P130" s="61">
        <f t="shared" si="116"/>
        <v>0</v>
      </c>
      <c r="Q130" s="61">
        <f t="shared" si="117"/>
        <v>0</v>
      </c>
      <c r="R130" s="62" t="e">
        <f t="shared" si="118"/>
        <v>#DIV/0!</v>
      </c>
      <c r="S130" s="62" t="e">
        <f t="shared" si="89"/>
        <v>#DIV/0!</v>
      </c>
      <c r="T130" s="61" t="e">
        <f t="shared" si="90"/>
        <v>#DIV/0!</v>
      </c>
      <c r="U130" s="61" t="e">
        <f t="shared" si="119"/>
        <v>#DIV/0!</v>
      </c>
      <c r="V130" s="79"/>
      <c r="W130" s="61">
        <f t="shared" si="120"/>
        <v>0</v>
      </c>
      <c r="X130" s="24">
        <f t="shared" si="121"/>
        <v>0</v>
      </c>
      <c r="Y130" s="80">
        <f>IF(AND(I130=Overview!$D$14,'ECS Formula'!$D$38&lt;&gt;""),'ECS Formula'!$D$38,INDEX('FY 26'!Y:Y,MATCH('FY 26 - Changed'!I130,'FY 26'!I:I,0),0))</f>
        <v>6436.4900000000007</v>
      </c>
      <c r="Z130" s="58"/>
      <c r="AA130" s="60"/>
      <c r="AB130" s="81">
        <f>IF(AND('FY 26 - Changed'!I130=Overview!$D$14, 'ECS Formula'!$K$20&lt;&gt;""),'ECS Formula'!$K$20,INDEX('FY 26'!AB:AB,MATCH('FY 26 - Changed'!I130,'FY 26'!I:I,0),0))</f>
        <v>94610.76</v>
      </c>
      <c r="AC130" s="10">
        <f t="shared" si="91"/>
        <v>0.36883500000000002</v>
      </c>
      <c r="AD130" s="79">
        <f>IF(AND('FY 26 - Changed'!I130=Overview!$D$14, 'ECS Formula'!$K$21&lt;&gt;""),'ECS Formula'!$K$21,INDEX('FY 26'!AD:AD,MATCH('FY 26 - Changed'!I130,'FY 26'!I:I,0),0))</f>
        <v>62713</v>
      </c>
      <c r="AE130" s="10">
        <f t="shared" si="92"/>
        <v>0.45465699999999998</v>
      </c>
      <c r="AF130" s="10">
        <f t="shared" si="139"/>
        <v>0.60541800000000001</v>
      </c>
      <c r="AG130" s="63">
        <f t="shared" si="145"/>
        <v>0.60541800000000001</v>
      </c>
      <c r="AH130" s="64">
        <f t="shared" si="146"/>
        <v>0.05</v>
      </c>
      <c r="AI130" s="65">
        <f t="shared" si="122"/>
        <v>0.65541800000000006</v>
      </c>
      <c r="AJ130" s="60">
        <v>0</v>
      </c>
      <c r="AK130">
        <v>0</v>
      </c>
      <c r="AL130" s="23">
        <f t="shared" si="123"/>
        <v>0</v>
      </c>
      <c r="AM130" s="60">
        <v>1530</v>
      </c>
      <c r="AN130">
        <v>4</v>
      </c>
      <c r="AO130" s="23">
        <f t="shared" si="124"/>
        <v>612000</v>
      </c>
      <c r="AP130" s="23">
        <f t="shared" si="147"/>
        <v>48619266</v>
      </c>
      <c r="AQ130" s="23">
        <f t="shared" si="125"/>
        <v>49231266</v>
      </c>
      <c r="AR130" s="66">
        <v>36209664</v>
      </c>
      <c r="AS130" s="66">
        <f t="shared" si="166"/>
        <v>49231266</v>
      </c>
      <c r="AT130" s="60">
        <v>46690778</v>
      </c>
      <c r="AU130" s="23">
        <f t="shared" si="141"/>
        <v>2540488</v>
      </c>
      <c r="AV130" s="67" t="str">
        <f t="shared" si="142"/>
        <v>Yes</v>
      </c>
      <c r="AW130" s="66">
        <f t="shared" si="126"/>
        <v>2540488</v>
      </c>
      <c r="AX130" s="68">
        <f t="shared" si="127"/>
        <v>49231266</v>
      </c>
      <c r="AY130" s="69">
        <f t="shared" si="148"/>
        <v>49231266</v>
      </c>
      <c r="AZ130" s="70">
        <f t="shared" si="128"/>
        <v>2540488</v>
      </c>
      <c r="BA130" s="23"/>
      <c r="BC130" s="13">
        <f>($AI130*$AP$21*IF(AND($I130=Overview!$D$14,'ECS Formula'!F$38&lt;&gt;""),'ECS Formula'!F$38,INDEX('FY 26'!$Y:$Y,MATCH('FY 26 - Changed'!$I130,'FY 26'!$I:$I,0),0)))+$AL130+$AO130</f>
        <v>49231265.917500511</v>
      </c>
      <c r="BD130" s="13">
        <f>($AI130*$AP$21*IF(AND($I130=Overview!$D$14,'ECS Formula'!G$38&lt;&gt;""),'ECS Formula'!G$38,INDEX('FY 26'!$Y:$Y,MATCH('FY 26 - Changed'!$I130,'FY 26'!$I:$I,0),0)))+$AL130+$AO130</f>
        <v>49231265.917500511</v>
      </c>
      <c r="BE130" s="13">
        <f>($AI130*$AP$21*IF(AND($I130=Overview!$D$14,'ECS Formula'!H$38&lt;&gt;""),'ECS Formula'!H$38,INDEX('FY 26'!$Y:$Y,MATCH('FY 26 - Changed'!$I130,'FY 26'!$I:$I,0),0)))+$AL130+$AO130</f>
        <v>49231265.917500511</v>
      </c>
      <c r="BF130" s="13">
        <f>($AI130*$AP$21*IF(AND($I130=Overview!$D$14,'ECS Formula'!I$38&lt;&gt;""),'ECS Formula'!I$38,INDEX('FY 26'!$Y:$Y,MATCH('FY 26 - Changed'!$I130,'FY 26'!$I:$I,0),0)))+$AL130+$AO130</f>
        <v>49231265.917500511</v>
      </c>
      <c r="BG130" s="13">
        <f>($AI130*$AP$21*IF(AND($I130=Overview!$D$14,'ECS Formula'!J$38&lt;&gt;""),'ECS Formula'!J$38,INDEX('FY 26'!$Y:$Y,MATCH('FY 26 - Changed'!$I130,'FY 26'!$I:$I,0),0)))+$AL130+$AO130</f>
        <v>49231265.917500511</v>
      </c>
      <c r="BH130" s="13">
        <f>($AI130*$AP$21*IF(AND($I130=Overview!$D$14,'ECS Formula'!K$38&lt;&gt;""),'ECS Formula'!K$38,INDEX('FY 26'!$Y:$Y,MATCH('FY 26 - Changed'!$I130,'FY 26'!$I:$I,0),0)))+$AL130+$AO130</f>
        <v>49231265.917500511</v>
      </c>
      <c r="BI130" s="13">
        <f>($AI130*$AP$21*IF(AND($I130=Overview!$D$14,'ECS Formula'!L$38&lt;&gt;""),'ECS Formula'!L$38,INDEX('FY 26'!$Y:$Y,MATCH('FY 26 - Changed'!$I130,'FY 26'!$I:$I,0),0)))+$AL130+$AO130</f>
        <v>49231265.917500511</v>
      </c>
      <c r="BJ130" s="13">
        <f>($AI130*$AP$21*IF(AND($I130=Overview!$D$14,'ECS Formula'!M$38&lt;&gt;""),'ECS Formula'!M$38,INDEX('FY 26'!$Y:$Y,MATCH('FY 26 - Changed'!$I130,'FY 26'!$I:$I,0),0)))+$AL130+$AO130</f>
        <v>49231265.917500511</v>
      </c>
      <c r="BO130" s="71">
        <f t="shared" si="129"/>
        <v>2540488</v>
      </c>
      <c r="BP130" s="71">
        <f t="shared" si="149"/>
        <v>-8.2499489188194275E-2</v>
      </c>
      <c r="BQ130" s="71">
        <f t="shared" si="150"/>
        <v>-8.2499489188194275E-2</v>
      </c>
      <c r="BR130" s="71">
        <f t="shared" si="151"/>
        <v>-8.2499489188194275E-2</v>
      </c>
      <c r="BS130" s="71">
        <f t="shared" si="152"/>
        <v>-8.2499489188194275E-2</v>
      </c>
      <c r="BT130" s="71">
        <f t="shared" si="153"/>
        <v>-8.2499489188194275E-2</v>
      </c>
      <c r="BU130" s="71">
        <f t="shared" si="154"/>
        <v>-8.2499489188194275E-2</v>
      </c>
      <c r="BV130" s="71">
        <f t="shared" si="155"/>
        <v>-8.2499489188194275E-2</v>
      </c>
      <c r="BW130" s="71">
        <f t="shared" si="156"/>
        <v>-8.2499489188194275E-2</v>
      </c>
      <c r="BX130" s="71"/>
      <c r="BZ130" s="71">
        <f t="shared" si="130"/>
        <v>2540488</v>
      </c>
      <c r="CA130" s="71">
        <f t="shared" si="131"/>
        <v>0</v>
      </c>
      <c r="CB130" s="71">
        <f t="shared" si="105"/>
        <v>-1.1789177004992962E-2</v>
      </c>
      <c r="CC130" s="71">
        <f t="shared" si="106"/>
        <v>-1.3752664847671984E-2</v>
      </c>
      <c r="CD130" s="71">
        <f t="shared" si="107"/>
        <v>-1.6499897837638857E-2</v>
      </c>
      <c r="CE130" s="71">
        <f t="shared" si="108"/>
        <v>-2.0624872297048569E-2</v>
      </c>
      <c r="CF130" s="71">
        <f t="shared" si="109"/>
        <v>-2.7497079746425152E-2</v>
      </c>
      <c r="CG130" s="71">
        <f t="shared" si="110"/>
        <v>-4.1249744594097137E-2</v>
      </c>
      <c r="CH130" s="71">
        <f t="shared" si="111"/>
        <v>-8.2499489188194275E-2</v>
      </c>
      <c r="CJ130" s="71">
        <f t="shared" si="157"/>
        <v>49231266</v>
      </c>
      <c r="CK130" s="71">
        <f t="shared" si="159"/>
        <v>49231266</v>
      </c>
      <c r="CL130" s="71">
        <f t="shared" si="160"/>
        <v>49231265.98821082</v>
      </c>
      <c r="CM130" s="71">
        <f t="shared" si="161"/>
        <v>49231265.986247338</v>
      </c>
      <c r="CN130" s="71">
        <f t="shared" si="162"/>
        <v>49231265.983500101</v>
      </c>
      <c r="CO130" s="71">
        <f t="shared" si="163"/>
        <v>49231265.979375124</v>
      </c>
      <c r="CP130" s="71">
        <f t="shared" si="164"/>
        <v>49231265.972502917</v>
      </c>
      <c r="CQ130" s="71">
        <f t="shared" si="164"/>
        <v>49231265.958750255</v>
      </c>
      <c r="CR130" s="71">
        <f t="shared" si="164"/>
        <v>49231265.917500511</v>
      </c>
      <c r="CS130" s="71"/>
      <c r="CT130" s="71">
        <f t="shared" si="158"/>
        <v>49231266</v>
      </c>
      <c r="CU130" s="71">
        <f t="shared" si="165"/>
        <v>49231266</v>
      </c>
      <c r="CV130" s="71">
        <f t="shared" si="165"/>
        <v>49231266</v>
      </c>
      <c r="CW130" s="71">
        <f t="shared" si="165"/>
        <v>49231266</v>
      </c>
      <c r="CX130" s="71">
        <f t="shared" si="165"/>
        <v>49231266</v>
      </c>
      <c r="CY130" s="71">
        <f t="shared" si="165"/>
        <v>49231266</v>
      </c>
      <c r="CZ130" s="71">
        <f t="shared" si="165"/>
        <v>49231266</v>
      </c>
      <c r="DA130" s="71">
        <f t="shared" si="165"/>
        <v>49231266</v>
      </c>
      <c r="DB130" s="71">
        <f t="shared" si="165"/>
        <v>49231266</v>
      </c>
    </row>
    <row r="131" spans="1:106" x14ac:dyDescent="0.2">
      <c r="A131" s="6" t="s">
        <v>169</v>
      </c>
      <c r="B131" s="6"/>
      <c r="C131" s="37"/>
      <c r="D131" s="37"/>
      <c r="E131" s="37"/>
      <c r="F131" s="2">
        <v>2</v>
      </c>
      <c r="G131">
        <v>0</v>
      </c>
      <c r="H131" s="6">
        <v>105</v>
      </c>
      <c r="I131" s="2" t="s">
        <v>282</v>
      </c>
      <c r="J131" s="57"/>
      <c r="K131" s="79"/>
      <c r="L131" s="59"/>
      <c r="M131" s="79"/>
      <c r="N131" s="61">
        <f t="shared" si="114"/>
        <v>0</v>
      </c>
      <c r="O131" s="61">
        <f t="shared" si="115"/>
        <v>0</v>
      </c>
      <c r="P131" s="61">
        <f t="shared" si="116"/>
        <v>0</v>
      </c>
      <c r="Q131" s="61">
        <f t="shared" si="117"/>
        <v>0</v>
      </c>
      <c r="R131" s="62" t="e">
        <f t="shared" si="118"/>
        <v>#DIV/0!</v>
      </c>
      <c r="S131" s="62" t="e">
        <f t="shared" si="89"/>
        <v>#DIV/0!</v>
      </c>
      <c r="T131" s="61" t="e">
        <f t="shared" si="90"/>
        <v>#DIV/0!</v>
      </c>
      <c r="U131" s="61" t="e">
        <f t="shared" si="119"/>
        <v>#DIV/0!</v>
      </c>
      <c r="V131" s="79"/>
      <c r="W131" s="61">
        <f t="shared" si="120"/>
        <v>0</v>
      </c>
      <c r="X131" s="24">
        <f t="shared" si="121"/>
        <v>0</v>
      </c>
      <c r="Y131" s="80">
        <f>IF(AND(I131=Overview!$D$14,'ECS Formula'!$D$38&lt;&gt;""),'ECS Formula'!$D$38,INDEX('FY 26'!Y:Y,MATCH('FY 26 - Changed'!I131,'FY 26'!I:I,0),0))</f>
        <v>1115.6099999999999</v>
      </c>
      <c r="Z131" s="58"/>
      <c r="AA131" s="60"/>
      <c r="AB131" s="81">
        <f>IF(AND('FY 26 - Changed'!I131=Overview!$D$14, 'ECS Formula'!$K$20&lt;&gt;""),'ECS Formula'!$K$20,INDEX('FY 26'!AB:AB,MATCH('FY 26 - Changed'!I131,'FY 26'!I:I,0),0))</f>
        <v>412213.97</v>
      </c>
      <c r="AC131" s="10">
        <f t="shared" si="91"/>
        <v>1.6069960000000001</v>
      </c>
      <c r="AD131" s="79">
        <f>IF(AND('FY 26 - Changed'!I131=Overview!$D$14, 'ECS Formula'!$K$21&lt;&gt;""),'ECS Formula'!$K$21,INDEX('FY 26'!AD:AD,MATCH('FY 26 - Changed'!I131,'FY 26'!I:I,0),0))</f>
        <v>122116</v>
      </c>
      <c r="AE131" s="10">
        <f t="shared" si="92"/>
        <v>0.88531599999999999</v>
      </c>
      <c r="AF131" s="10">
        <f t="shared" si="139"/>
        <v>-0.39049200000000001</v>
      </c>
      <c r="AG131" s="63">
        <f t="shared" si="145"/>
        <v>0.01</v>
      </c>
      <c r="AH131" s="64">
        <f t="shared" si="146"/>
        <v>0</v>
      </c>
      <c r="AI131" s="65">
        <f t="shared" si="122"/>
        <v>0.01</v>
      </c>
      <c r="AJ131" s="60">
        <v>1051</v>
      </c>
      <c r="AK131">
        <v>13</v>
      </c>
      <c r="AL131" s="23">
        <f t="shared" si="123"/>
        <v>1366300</v>
      </c>
      <c r="AM131" s="60">
        <v>0</v>
      </c>
      <c r="AN131">
        <v>0</v>
      </c>
      <c r="AO131" s="23">
        <f t="shared" si="124"/>
        <v>0</v>
      </c>
      <c r="AP131" s="23">
        <f t="shared" si="147"/>
        <v>128574</v>
      </c>
      <c r="AQ131" s="23">
        <f t="shared" si="125"/>
        <v>1494874</v>
      </c>
      <c r="AR131" s="66">
        <v>247462</v>
      </c>
      <c r="AS131" s="66">
        <f t="shared" si="166"/>
        <v>1494874</v>
      </c>
      <c r="AT131" s="60">
        <v>1171194</v>
      </c>
      <c r="AU131" s="23">
        <f t="shared" si="141"/>
        <v>323680</v>
      </c>
      <c r="AV131" s="67" t="str">
        <f t="shared" si="142"/>
        <v>Yes</v>
      </c>
      <c r="AW131" s="66">
        <f t="shared" si="126"/>
        <v>323680</v>
      </c>
      <c r="AX131" s="68">
        <f t="shared" si="127"/>
        <v>1494874</v>
      </c>
      <c r="AY131" s="69">
        <f t="shared" si="148"/>
        <v>1494874</v>
      </c>
      <c r="AZ131" s="70">
        <f t="shared" si="128"/>
        <v>323680</v>
      </c>
      <c r="BA131" s="23"/>
      <c r="BC131" s="13">
        <f>($AI131*$AP$21*IF(AND($I131=Overview!$D$14,'ECS Formula'!F$38&lt;&gt;""),'ECS Formula'!F$38,INDEX('FY 26'!$Y:$Y,MATCH('FY 26 - Changed'!$I131,'FY 26'!$I:$I,0),0)))+$AL131+$AO131</f>
        <v>1494874.0525</v>
      </c>
      <c r="BD131" s="13">
        <f>($AI131*$AP$21*IF(AND($I131=Overview!$D$14,'ECS Formula'!G$38&lt;&gt;""),'ECS Formula'!G$38,INDEX('FY 26'!$Y:$Y,MATCH('FY 26 - Changed'!$I131,'FY 26'!$I:$I,0),0)))+$AL131+$AO131</f>
        <v>1494874.0525</v>
      </c>
      <c r="BE131" s="13">
        <f>($AI131*$AP$21*IF(AND($I131=Overview!$D$14,'ECS Formula'!H$38&lt;&gt;""),'ECS Formula'!H$38,INDEX('FY 26'!$Y:$Y,MATCH('FY 26 - Changed'!$I131,'FY 26'!$I:$I,0),0)))+$AL131+$AO131</f>
        <v>1494874.0525</v>
      </c>
      <c r="BF131" s="13">
        <f>($AI131*$AP$21*IF(AND($I131=Overview!$D$14,'ECS Formula'!I$38&lt;&gt;""),'ECS Formula'!I$38,INDEX('FY 26'!$Y:$Y,MATCH('FY 26 - Changed'!$I131,'FY 26'!$I:$I,0),0)))+$AL131+$AO131</f>
        <v>1494874.0525</v>
      </c>
      <c r="BG131" s="13">
        <f>($AI131*$AP$21*IF(AND($I131=Overview!$D$14,'ECS Formula'!J$38&lt;&gt;""),'ECS Formula'!J$38,INDEX('FY 26'!$Y:$Y,MATCH('FY 26 - Changed'!$I131,'FY 26'!$I:$I,0),0)))+$AL131+$AO131</f>
        <v>1494874.0525</v>
      </c>
      <c r="BH131" s="13">
        <f>($AI131*$AP$21*IF(AND($I131=Overview!$D$14,'ECS Formula'!K$38&lt;&gt;""),'ECS Formula'!K$38,INDEX('FY 26'!$Y:$Y,MATCH('FY 26 - Changed'!$I131,'FY 26'!$I:$I,0),0)))+$AL131+$AO131</f>
        <v>1494874.0525</v>
      </c>
      <c r="BI131" s="13">
        <f>($AI131*$AP$21*IF(AND($I131=Overview!$D$14,'ECS Formula'!L$38&lt;&gt;""),'ECS Formula'!L$38,INDEX('FY 26'!$Y:$Y,MATCH('FY 26 - Changed'!$I131,'FY 26'!$I:$I,0),0)))+$AL131+$AO131</f>
        <v>1494874.0525</v>
      </c>
      <c r="BJ131" s="13">
        <f>($AI131*$AP$21*IF(AND($I131=Overview!$D$14,'ECS Formula'!M$38&lt;&gt;""),'ECS Formula'!M$38,INDEX('FY 26'!$Y:$Y,MATCH('FY 26 - Changed'!$I131,'FY 26'!$I:$I,0),0)))+$AL131+$AO131</f>
        <v>1494874.0525</v>
      </c>
      <c r="BO131" s="71">
        <f t="shared" si="129"/>
        <v>323680</v>
      </c>
      <c r="BP131" s="71">
        <f t="shared" si="149"/>
        <v>5.2499999990686774E-2</v>
      </c>
      <c r="BQ131" s="71">
        <f t="shared" si="150"/>
        <v>0</v>
      </c>
      <c r="BR131" s="71">
        <f t="shared" si="151"/>
        <v>0</v>
      </c>
      <c r="BS131" s="71">
        <f t="shared" si="152"/>
        <v>0</v>
      </c>
      <c r="BT131" s="71">
        <f t="shared" si="153"/>
        <v>0</v>
      </c>
      <c r="BU131" s="71">
        <f t="shared" si="154"/>
        <v>0</v>
      </c>
      <c r="BV131" s="71">
        <f t="shared" si="155"/>
        <v>0</v>
      </c>
      <c r="BW131" s="71">
        <f t="shared" si="156"/>
        <v>0</v>
      </c>
      <c r="BX131" s="71"/>
      <c r="BZ131" s="71">
        <f t="shared" si="130"/>
        <v>323680</v>
      </c>
      <c r="CA131" s="71">
        <f t="shared" si="131"/>
        <v>5.2499999990686774E-2</v>
      </c>
      <c r="CB131" s="71">
        <f t="shared" si="105"/>
        <v>0</v>
      </c>
      <c r="CC131" s="71">
        <f t="shared" si="106"/>
        <v>0</v>
      </c>
      <c r="CD131" s="71">
        <f t="shared" si="107"/>
        <v>0</v>
      </c>
      <c r="CE131" s="71">
        <f t="shared" si="108"/>
        <v>0</v>
      </c>
      <c r="CF131" s="71">
        <f t="shared" si="109"/>
        <v>0</v>
      </c>
      <c r="CG131" s="71">
        <f t="shared" si="110"/>
        <v>0</v>
      </c>
      <c r="CH131" s="71">
        <f t="shared" si="111"/>
        <v>0</v>
      </c>
      <c r="CJ131" s="71">
        <f t="shared" si="157"/>
        <v>1494874</v>
      </c>
      <c r="CK131" s="71">
        <f t="shared" si="159"/>
        <v>1494874.0525</v>
      </c>
      <c r="CL131" s="71">
        <f t="shared" si="160"/>
        <v>1494874.0525</v>
      </c>
      <c r="CM131" s="71">
        <f t="shared" si="161"/>
        <v>1494874.0525</v>
      </c>
      <c r="CN131" s="71">
        <f t="shared" si="162"/>
        <v>1494874.0525</v>
      </c>
      <c r="CO131" s="71">
        <f t="shared" si="163"/>
        <v>1494874.0525</v>
      </c>
      <c r="CP131" s="71">
        <f t="shared" si="164"/>
        <v>1494874.0525</v>
      </c>
      <c r="CQ131" s="71">
        <f t="shared" si="164"/>
        <v>1494874.0525</v>
      </c>
      <c r="CR131" s="71">
        <f t="shared" si="164"/>
        <v>1494874.0525</v>
      </c>
      <c r="CS131" s="71"/>
      <c r="CT131" s="71">
        <f t="shared" si="158"/>
        <v>1494874</v>
      </c>
      <c r="CU131" s="71">
        <f t="shared" si="165"/>
        <v>1494874.0525</v>
      </c>
      <c r="CV131" s="71">
        <f t="shared" si="165"/>
        <v>1494874.0525</v>
      </c>
      <c r="CW131" s="71">
        <f t="shared" si="165"/>
        <v>1494874.0525</v>
      </c>
      <c r="CX131" s="71">
        <f t="shared" si="165"/>
        <v>1494874.0525</v>
      </c>
      <c r="CY131" s="71">
        <f t="shared" si="165"/>
        <v>1494874.0525</v>
      </c>
      <c r="CZ131" s="71">
        <f t="shared" si="165"/>
        <v>1494874.0525</v>
      </c>
      <c r="DA131" s="71">
        <f t="shared" si="165"/>
        <v>1494874.0525</v>
      </c>
      <c r="DB131" s="71">
        <f t="shared" si="165"/>
        <v>1494874.0525</v>
      </c>
    </row>
    <row r="132" spans="1:106" x14ac:dyDescent="0.2">
      <c r="A132" s="6" t="s">
        <v>179</v>
      </c>
      <c r="B132" s="6"/>
      <c r="C132" s="37"/>
      <c r="D132" s="37"/>
      <c r="E132" s="37"/>
      <c r="F132" s="2">
        <v>2</v>
      </c>
      <c r="G132">
        <v>0</v>
      </c>
      <c r="H132" s="6">
        <v>106</v>
      </c>
      <c r="I132" s="2" t="s">
        <v>283</v>
      </c>
      <c r="J132" s="57"/>
      <c r="K132" s="79"/>
      <c r="L132" s="59"/>
      <c r="M132" s="79"/>
      <c r="N132" s="61">
        <f t="shared" si="114"/>
        <v>0</v>
      </c>
      <c r="O132" s="61">
        <f t="shared" si="115"/>
        <v>0</v>
      </c>
      <c r="P132" s="61">
        <f t="shared" si="116"/>
        <v>0</v>
      </c>
      <c r="Q132" s="61">
        <f t="shared" si="117"/>
        <v>0</v>
      </c>
      <c r="R132" s="62" t="e">
        <f t="shared" si="118"/>
        <v>#DIV/0!</v>
      </c>
      <c r="S132" s="62" t="e">
        <f t="shared" si="89"/>
        <v>#DIV/0!</v>
      </c>
      <c r="T132" s="61" t="e">
        <f t="shared" si="90"/>
        <v>#DIV/0!</v>
      </c>
      <c r="U132" s="61" t="e">
        <f t="shared" si="119"/>
        <v>#DIV/0!</v>
      </c>
      <c r="V132" s="79"/>
      <c r="W132" s="61">
        <f t="shared" si="120"/>
        <v>0</v>
      </c>
      <c r="X132" s="24">
        <f t="shared" si="121"/>
        <v>0</v>
      </c>
      <c r="Y132" s="80">
        <f>IF(AND(I132=Overview!$D$14,'ECS Formula'!$D$38&lt;&gt;""),'ECS Formula'!$D$38,INDEX('FY 26'!Y:Y,MATCH('FY 26 - Changed'!I132,'FY 26'!I:I,0),0))</f>
        <v>1147.45</v>
      </c>
      <c r="Z132" s="58"/>
      <c r="AA132" s="60"/>
      <c r="AB132" s="81">
        <f>IF(AND('FY 26 - Changed'!I132=Overview!$D$14, 'ECS Formula'!$K$20&lt;&gt;""),'ECS Formula'!$K$20,INDEX('FY 26'!AB:AB,MATCH('FY 26 - Changed'!I132,'FY 26'!I:I,0),0))</f>
        <v>427899.07</v>
      </c>
      <c r="AC132" s="10">
        <f t="shared" si="91"/>
        <v>1.6681429999999999</v>
      </c>
      <c r="AD132" s="79">
        <f>IF(AND('FY 26 - Changed'!I132=Overview!$D$14, 'ECS Formula'!$K$21&lt;&gt;""),'ECS Formula'!$K$21,INDEX('FY 26'!AD:AD,MATCH('FY 26 - Changed'!I132,'FY 26'!I:I,0),0))</f>
        <v>99825</v>
      </c>
      <c r="AE132" s="10">
        <f t="shared" si="92"/>
        <v>0.72371099999999999</v>
      </c>
      <c r="AF132" s="10">
        <f t="shared" si="139"/>
        <v>-0.38481300000000002</v>
      </c>
      <c r="AG132" s="63">
        <f t="shared" si="145"/>
        <v>0.01</v>
      </c>
      <c r="AH132" s="64">
        <f t="shared" si="146"/>
        <v>0</v>
      </c>
      <c r="AI132" s="65">
        <f t="shared" si="122"/>
        <v>0.01</v>
      </c>
      <c r="AJ132" s="60">
        <v>0</v>
      </c>
      <c r="AK132">
        <v>0</v>
      </c>
      <c r="AL132" s="23">
        <f t="shared" si="123"/>
        <v>0</v>
      </c>
      <c r="AM132" s="60">
        <v>0</v>
      </c>
      <c r="AN132">
        <v>0</v>
      </c>
      <c r="AO132" s="23">
        <f t="shared" si="124"/>
        <v>0</v>
      </c>
      <c r="AP132" s="23">
        <f t="shared" si="147"/>
        <v>132244</v>
      </c>
      <c r="AQ132" s="23">
        <f t="shared" si="125"/>
        <v>132244</v>
      </c>
      <c r="AR132" s="66">
        <v>122907</v>
      </c>
      <c r="AS132" s="66">
        <f t="shared" si="166"/>
        <v>132244</v>
      </c>
      <c r="AT132" s="60">
        <v>131315</v>
      </c>
      <c r="AU132" s="23">
        <f t="shared" si="141"/>
        <v>929</v>
      </c>
      <c r="AV132" s="67" t="str">
        <f t="shared" si="142"/>
        <v>Yes</v>
      </c>
      <c r="AW132" s="66">
        <f t="shared" si="126"/>
        <v>929</v>
      </c>
      <c r="AX132" s="68">
        <f t="shared" si="127"/>
        <v>132244</v>
      </c>
      <c r="AY132" s="69">
        <f t="shared" si="148"/>
        <v>132244</v>
      </c>
      <c r="AZ132" s="70">
        <f t="shared" si="128"/>
        <v>929</v>
      </c>
      <c r="BA132" s="23"/>
      <c r="BC132" s="13">
        <f>($AI132*$AP$21*IF(AND($I132=Overview!$D$14,'ECS Formula'!F$38&lt;&gt;""),'ECS Formula'!F$38,INDEX('FY 26'!$Y:$Y,MATCH('FY 26 - Changed'!$I132,'FY 26'!$I:$I,0),0)))+$AL132+$AO132</f>
        <v>132243.61250000002</v>
      </c>
      <c r="BD132" s="13">
        <f>($AI132*$AP$21*IF(AND($I132=Overview!$D$14,'ECS Formula'!G$38&lt;&gt;""),'ECS Formula'!G$38,INDEX('FY 26'!$Y:$Y,MATCH('FY 26 - Changed'!$I132,'FY 26'!$I:$I,0),0)))+$AL132+$AO132</f>
        <v>132243.61250000002</v>
      </c>
      <c r="BE132" s="13">
        <f>($AI132*$AP$21*IF(AND($I132=Overview!$D$14,'ECS Formula'!H$38&lt;&gt;""),'ECS Formula'!H$38,INDEX('FY 26'!$Y:$Y,MATCH('FY 26 - Changed'!$I132,'FY 26'!$I:$I,0),0)))+$AL132+$AO132</f>
        <v>132243.61250000002</v>
      </c>
      <c r="BF132" s="13">
        <f>($AI132*$AP$21*IF(AND($I132=Overview!$D$14,'ECS Formula'!I$38&lt;&gt;""),'ECS Formula'!I$38,INDEX('FY 26'!$Y:$Y,MATCH('FY 26 - Changed'!$I132,'FY 26'!$I:$I,0),0)))+$AL132+$AO132</f>
        <v>132243.61250000002</v>
      </c>
      <c r="BG132" s="13">
        <f>($AI132*$AP$21*IF(AND($I132=Overview!$D$14,'ECS Formula'!J$38&lt;&gt;""),'ECS Formula'!J$38,INDEX('FY 26'!$Y:$Y,MATCH('FY 26 - Changed'!$I132,'FY 26'!$I:$I,0),0)))+$AL132+$AO132</f>
        <v>132243.61250000002</v>
      </c>
      <c r="BH132" s="13">
        <f>($AI132*$AP$21*IF(AND($I132=Overview!$D$14,'ECS Formula'!K$38&lt;&gt;""),'ECS Formula'!K$38,INDEX('FY 26'!$Y:$Y,MATCH('FY 26 - Changed'!$I132,'FY 26'!$I:$I,0),0)))+$AL132+$AO132</f>
        <v>132243.61250000002</v>
      </c>
      <c r="BI132" s="13">
        <f>($AI132*$AP$21*IF(AND($I132=Overview!$D$14,'ECS Formula'!L$38&lt;&gt;""),'ECS Formula'!L$38,INDEX('FY 26'!$Y:$Y,MATCH('FY 26 - Changed'!$I132,'FY 26'!$I:$I,0),0)))+$AL132+$AO132</f>
        <v>132243.61250000002</v>
      </c>
      <c r="BJ132" s="13">
        <f>($AI132*$AP$21*IF(AND($I132=Overview!$D$14,'ECS Formula'!M$38&lt;&gt;""),'ECS Formula'!M$38,INDEX('FY 26'!$Y:$Y,MATCH('FY 26 - Changed'!$I132,'FY 26'!$I:$I,0),0)))+$AL132+$AO132</f>
        <v>132243.61250000002</v>
      </c>
      <c r="BO132" s="71">
        <f t="shared" si="129"/>
        <v>929</v>
      </c>
      <c r="BP132" s="71">
        <f t="shared" si="149"/>
        <v>-0.3874999999825377</v>
      </c>
      <c r="BQ132" s="71">
        <f t="shared" si="150"/>
        <v>-0.3874999999825377</v>
      </c>
      <c r="BR132" s="71">
        <f t="shared" si="151"/>
        <v>-0.33212624999578111</v>
      </c>
      <c r="BS132" s="71">
        <f t="shared" si="152"/>
        <v>-0.27676080411765724</v>
      </c>
      <c r="BT132" s="71">
        <f t="shared" si="153"/>
        <v>-0.2214086432941258</v>
      </c>
      <c r="BU132" s="71">
        <f t="shared" si="154"/>
        <v>-0.16605648247059435</v>
      </c>
      <c r="BV132" s="71">
        <f t="shared" si="155"/>
        <v>-0.11070985687547363</v>
      </c>
      <c r="BW132" s="71">
        <f t="shared" si="156"/>
        <v>-5.5354928452288732E-2</v>
      </c>
      <c r="BX132" s="71"/>
      <c r="BZ132" s="71">
        <f t="shared" si="130"/>
        <v>929</v>
      </c>
      <c r="CA132" s="71">
        <f t="shared" si="131"/>
        <v>0</v>
      </c>
      <c r="CB132" s="71">
        <f t="shared" si="105"/>
        <v>-5.5373749997504634E-2</v>
      </c>
      <c r="CC132" s="71">
        <f t="shared" si="106"/>
        <v>-5.5365445874296704E-2</v>
      </c>
      <c r="CD132" s="71">
        <f t="shared" si="107"/>
        <v>-5.5352160823531449E-2</v>
      </c>
      <c r="CE132" s="71">
        <f t="shared" si="108"/>
        <v>-5.5352160823531449E-2</v>
      </c>
      <c r="CF132" s="71">
        <f t="shared" si="109"/>
        <v>-5.5346625607449094E-2</v>
      </c>
      <c r="CG132" s="71">
        <f t="shared" si="110"/>
        <v>-5.5354928437736817E-2</v>
      </c>
      <c r="CH132" s="71">
        <f t="shared" si="111"/>
        <v>-5.5354928452288732E-2</v>
      </c>
      <c r="CJ132" s="71">
        <f t="shared" si="157"/>
        <v>132244</v>
      </c>
      <c r="CK132" s="71">
        <f t="shared" si="159"/>
        <v>132244</v>
      </c>
      <c r="CL132" s="71">
        <f t="shared" si="160"/>
        <v>132243.94462625001</v>
      </c>
      <c r="CM132" s="71">
        <f t="shared" si="161"/>
        <v>132243.88926080414</v>
      </c>
      <c r="CN132" s="71">
        <f t="shared" si="162"/>
        <v>132243.83390864331</v>
      </c>
      <c r="CO132" s="71">
        <f t="shared" si="163"/>
        <v>132243.77855648249</v>
      </c>
      <c r="CP132" s="71">
        <f t="shared" si="164"/>
        <v>132243.72320985689</v>
      </c>
      <c r="CQ132" s="71">
        <f t="shared" si="164"/>
        <v>132243.66785492847</v>
      </c>
      <c r="CR132" s="71">
        <f t="shared" si="164"/>
        <v>132243.61250000002</v>
      </c>
      <c r="CS132" s="71"/>
      <c r="CT132" s="71">
        <f t="shared" si="158"/>
        <v>132244</v>
      </c>
      <c r="CU132" s="71">
        <f t="shared" si="165"/>
        <v>132244</v>
      </c>
      <c r="CV132" s="71">
        <f t="shared" si="165"/>
        <v>132243.94462625001</v>
      </c>
      <c r="CW132" s="71">
        <f t="shared" si="165"/>
        <v>132243.88926080414</v>
      </c>
      <c r="CX132" s="71">
        <f t="shared" si="165"/>
        <v>132243.83390864331</v>
      </c>
      <c r="CY132" s="71">
        <f t="shared" si="165"/>
        <v>132243.77855648249</v>
      </c>
      <c r="CZ132" s="71">
        <f t="shared" si="165"/>
        <v>132243.72320985689</v>
      </c>
      <c r="DA132" s="71">
        <f t="shared" si="165"/>
        <v>132243.66785492847</v>
      </c>
      <c r="DB132" s="71">
        <f t="shared" si="165"/>
        <v>132243.61250000002</v>
      </c>
    </row>
    <row r="133" spans="1:106" x14ac:dyDescent="0.2">
      <c r="A133" s="6" t="s">
        <v>175</v>
      </c>
      <c r="B133" s="6"/>
      <c r="C133" s="37"/>
      <c r="D133" s="37"/>
      <c r="E133" s="37"/>
      <c r="F133" s="2">
        <v>3</v>
      </c>
      <c r="G133">
        <v>0</v>
      </c>
      <c r="H133" s="6">
        <v>107</v>
      </c>
      <c r="I133" s="2" t="s">
        <v>284</v>
      </c>
      <c r="J133" s="57"/>
      <c r="K133" s="79"/>
      <c r="L133" s="59"/>
      <c r="M133" s="79"/>
      <c r="N133" s="61">
        <f t="shared" si="114"/>
        <v>0</v>
      </c>
      <c r="O133" s="61">
        <f t="shared" si="115"/>
        <v>0</v>
      </c>
      <c r="P133" s="61">
        <f t="shared" si="116"/>
        <v>0</v>
      </c>
      <c r="Q133" s="61">
        <f t="shared" si="117"/>
        <v>0</v>
      </c>
      <c r="R133" s="62" t="e">
        <f t="shared" si="118"/>
        <v>#DIV/0!</v>
      </c>
      <c r="S133" s="62" t="e">
        <f t="shared" si="89"/>
        <v>#DIV/0!</v>
      </c>
      <c r="T133" s="61" t="e">
        <f t="shared" si="90"/>
        <v>#DIV/0!</v>
      </c>
      <c r="U133" s="61" t="e">
        <f t="shared" si="119"/>
        <v>#DIV/0!</v>
      </c>
      <c r="V133" s="79"/>
      <c r="W133" s="61">
        <f t="shared" si="120"/>
        <v>0</v>
      </c>
      <c r="X133" s="24">
        <f t="shared" si="121"/>
        <v>0</v>
      </c>
      <c r="Y133" s="80">
        <f>IF(AND(I133=Overview!$D$14,'ECS Formula'!$D$38&lt;&gt;""),'ECS Formula'!$D$38,INDEX('FY 26'!Y:Y,MATCH('FY 26 - Changed'!I133,'FY 26'!I:I,0),0))</f>
        <v>2381.9899999999998</v>
      </c>
      <c r="Z133" s="58"/>
      <c r="AA133" s="60"/>
      <c r="AB133" s="81">
        <f>IF(AND('FY 26 - Changed'!I133=Overview!$D$14, 'ECS Formula'!$K$20&lt;&gt;""),'ECS Formula'!$K$20,INDEX('FY 26'!AB:AB,MATCH('FY 26 - Changed'!I133,'FY 26'!I:I,0),0))</f>
        <v>283897.46999999997</v>
      </c>
      <c r="AC133" s="10">
        <f t="shared" si="91"/>
        <v>1.10676</v>
      </c>
      <c r="AD133" s="79">
        <f>IF(AND('FY 26 - Changed'!I133=Overview!$D$14, 'ECS Formula'!$K$21&lt;&gt;""),'ECS Formula'!$K$21,INDEX('FY 26'!AD:AD,MATCH('FY 26 - Changed'!I133,'FY 26'!I:I,0),0))</f>
        <v>138514</v>
      </c>
      <c r="AE133" s="10">
        <f t="shared" si="92"/>
        <v>1.0041979999999999</v>
      </c>
      <c r="AF133" s="10">
        <f t="shared" si="139"/>
        <v>-7.5991000000000003E-2</v>
      </c>
      <c r="AG133" s="63">
        <f t="shared" si="145"/>
        <v>0.01</v>
      </c>
      <c r="AH133" s="64">
        <f t="shared" si="146"/>
        <v>0</v>
      </c>
      <c r="AI133" s="65">
        <f t="shared" si="122"/>
        <v>0.01</v>
      </c>
      <c r="AJ133" s="60">
        <v>1029</v>
      </c>
      <c r="AK133">
        <v>6</v>
      </c>
      <c r="AL133" s="23">
        <f t="shared" si="123"/>
        <v>617400</v>
      </c>
      <c r="AM133" s="60">
        <v>0</v>
      </c>
      <c r="AN133">
        <v>0</v>
      </c>
      <c r="AO133" s="23">
        <f t="shared" si="124"/>
        <v>0</v>
      </c>
      <c r="AP133" s="23">
        <f t="shared" si="147"/>
        <v>274524</v>
      </c>
      <c r="AQ133" s="23">
        <f t="shared" si="125"/>
        <v>891924</v>
      </c>
      <c r="AR133" s="66">
        <v>1509226</v>
      </c>
      <c r="AS133" s="66">
        <f t="shared" si="166"/>
        <v>891924</v>
      </c>
      <c r="AT133" s="60">
        <v>1015498</v>
      </c>
      <c r="AU133" s="23">
        <f t="shared" si="141"/>
        <v>123574</v>
      </c>
      <c r="AV133" s="67" t="str">
        <f t="shared" si="142"/>
        <v>No</v>
      </c>
      <c r="AW133" s="66">
        <f t="shared" si="126"/>
        <v>0</v>
      </c>
      <c r="AX133" s="68">
        <f t="shared" si="127"/>
        <v>1015498</v>
      </c>
      <c r="AY133" s="69">
        <f t="shared" si="148"/>
        <v>1015498</v>
      </c>
      <c r="AZ133" s="70">
        <f t="shared" si="128"/>
        <v>0</v>
      </c>
      <c r="BA133" s="23"/>
      <c r="BC133" s="13">
        <f>($AI133*$AP$21*IF(AND($I133=Overview!$D$14,'ECS Formula'!F$38&lt;&gt;""),'ECS Formula'!F$38,INDEX('FY 26'!$Y:$Y,MATCH('FY 26 - Changed'!$I133,'FY 26'!$I:$I,0),0)))+$AL133+$AO133</f>
        <v>891924.34749999992</v>
      </c>
      <c r="BD133" s="13">
        <f>($AI133*$AP$21*IF(AND($I133=Overview!$D$14,'ECS Formula'!G$38&lt;&gt;""),'ECS Formula'!G$38,INDEX('FY 26'!$Y:$Y,MATCH('FY 26 - Changed'!$I133,'FY 26'!$I:$I,0),0)))+$AL133+$AO133</f>
        <v>891924.34749999992</v>
      </c>
      <c r="BE133" s="13">
        <f>($AI133*$AP$21*IF(AND($I133=Overview!$D$14,'ECS Formula'!H$38&lt;&gt;""),'ECS Formula'!H$38,INDEX('FY 26'!$Y:$Y,MATCH('FY 26 - Changed'!$I133,'FY 26'!$I:$I,0),0)))+$AL133+$AO133</f>
        <v>891924.34749999992</v>
      </c>
      <c r="BF133" s="13">
        <f>($AI133*$AP$21*IF(AND($I133=Overview!$D$14,'ECS Formula'!I$38&lt;&gt;""),'ECS Formula'!I$38,INDEX('FY 26'!$Y:$Y,MATCH('FY 26 - Changed'!$I133,'FY 26'!$I:$I,0),0)))+$AL133+$AO133</f>
        <v>891924.34749999992</v>
      </c>
      <c r="BG133" s="13">
        <f>($AI133*$AP$21*IF(AND($I133=Overview!$D$14,'ECS Formula'!J$38&lt;&gt;""),'ECS Formula'!J$38,INDEX('FY 26'!$Y:$Y,MATCH('FY 26 - Changed'!$I133,'FY 26'!$I:$I,0),0)))+$AL133+$AO133</f>
        <v>891924.34749999992</v>
      </c>
      <c r="BH133" s="13">
        <f>($AI133*$AP$21*IF(AND($I133=Overview!$D$14,'ECS Formula'!K$38&lt;&gt;""),'ECS Formula'!K$38,INDEX('FY 26'!$Y:$Y,MATCH('FY 26 - Changed'!$I133,'FY 26'!$I:$I,0),0)))+$AL133+$AO133</f>
        <v>891924.34749999992</v>
      </c>
      <c r="BI133" s="13">
        <f>($AI133*$AP$21*IF(AND($I133=Overview!$D$14,'ECS Formula'!L$38&lt;&gt;""),'ECS Formula'!L$38,INDEX('FY 26'!$Y:$Y,MATCH('FY 26 - Changed'!$I133,'FY 26'!$I:$I,0),0)))+$AL133+$AO133</f>
        <v>891924.34749999992</v>
      </c>
      <c r="BJ133" s="13">
        <f>($AI133*$AP$21*IF(AND($I133=Overview!$D$14,'ECS Formula'!M$38&lt;&gt;""),'ECS Formula'!M$38,INDEX('FY 26'!$Y:$Y,MATCH('FY 26 - Changed'!$I133,'FY 26'!$I:$I,0),0)))+$AL133+$AO133</f>
        <v>891924.34749999992</v>
      </c>
      <c r="BO133" s="71">
        <f t="shared" si="129"/>
        <v>123574</v>
      </c>
      <c r="BP133" s="71">
        <f t="shared" si="149"/>
        <v>-123573.65250000008</v>
      </c>
      <c r="BQ133" s="71">
        <f t="shared" si="150"/>
        <v>-123573.65250000008</v>
      </c>
      <c r="BR133" s="71">
        <f t="shared" si="151"/>
        <v>-105914.97755775007</v>
      </c>
      <c r="BS133" s="71">
        <f t="shared" si="152"/>
        <v>-88258.950798873091</v>
      </c>
      <c r="BT133" s="71">
        <f t="shared" si="153"/>
        <v>-70607.160639098496</v>
      </c>
      <c r="BU133" s="71">
        <f t="shared" si="154"/>
        <v>-52955.370479323901</v>
      </c>
      <c r="BV133" s="71">
        <f t="shared" si="155"/>
        <v>-35305.345498565235</v>
      </c>
      <c r="BW133" s="71">
        <f t="shared" si="156"/>
        <v>-17652.672749282559</v>
      </c>
      <c r="BX133" s="71"/>
      <c r="BZ133" s="71">
        <f t="shared" si="130"/>
        <v>0</v>
      </c>
      <c r="CA133" s="71">
        <f t="shared" si="131"/>
        <v>0</v>
      </c>
      <c r="CB133" s="71">
        <f t="shared" si="105"/>
        <v>-17658.674942250011</v>
      </c>
      <c r="CC133" s="71">
        <f t="shared" si="106"/>
        <v>-17656.026758876935</v>
      </c>
      <c r="CD133" s="71">
        <f t="shared" si="107"/>
        <v>-17651.79015977462</v>
      </c>
      <c r="CE133" s="71">
        <f t="shared" si="108"/>
        <v>-17651.790159774624</v>
      </c>
      <c r="CF133" s="71">
        <f t="shared" si="109"/>
        <v>-17650.024980758655</v>
      </c>
      <c r="CG133" s="71">
        <f t="shared" si="110"/>
        <v>-17652.672749282618</v>
      </c>
      <c r="CH133" s="71">
        <f t="shared" si="111"/>
        <v>-17652.672749282559</v>
      </c>
      <c r="CJ133" s="71">
        <f t="shared" si="157"/>
        <v>1015498</v>
      </c>
      <c r="CK133" s="71">
        <f t="shared" si="159"/>
        <v>1015498</v>
      </c>
      <c r="CL133" s="71">
        <f t="shared" si="160"/>
        <v>997839.32505774999</v>
      </c>
      <c r="CM133" s="71">
        <f t="shared" si="161"/>
        <v>980183.29829887301</v>
      </c>
      <c r="CN133" s="71">
        <f t="shared" si="162"/>
        <v>962531.50813909841</v>
      </c>
      <c r="CO133" s="71">
        <f t="shared" si="163"/>
        <v>944879.71797932382</v>
      </c>
      <c r="CP133" s="71">
        <f t="shared" si="164"/>
        <v>927229.69299856515</v>
      </c>
      <c r="CQ133" s="71">
        <f t="shared" si="164"/>
        <v>909577.02024928248</v>
      </c>
      <c r="CR133" s="71">
        <f t="shared" si="164"/>
        <v>891924.34749999992</v>
      </c>
      <c r="CS133" s="71"/>
      <c r="CT133" s="71">
        <f t="shared" si="158"/>
        <v>1015498</v>
      </c>
      <c r="CU133" s="71">
        <f t="shared" si="165"/>
        <v>1015498</v>
      </c>
      <c r="CV133" s="71">
        <f t="shared" si="165"/>
        <v>997839.32505774999</v>
      </c>
      <c r="CW133" s="71">
        <f t="shared" si="165"/>
        <v>980183.29829887301</v>
      </c>
      <c r="CX133" s="71">
        <f t="shared" si="165"/>
        <v>962531.50813909841</v>
      </c>
      <c r="CY133" s="71">
        <f t="shared" si="165"/>
        <v>944879.71797932382</v>
      </c>
      <c r="CZ133" s="71">
        <f t="shared" si="165"/>
        <v>927229.69299856515</v>
      </c>
      <c r="DA133" s="71">
        <f t="shared" si="165"/>
        <v>909577.02024928248</v>
      </c>
      <c r="DB133" s="71">
        <f t="shared" si="165"/>
        <v>891924.34749999992</v>
      </c>
    </row>
    <row r="134" spans="1:106" x14ac:dyDescent="0.2">
      <c r="A134" s="6" t="s">
        <v>169</v>
      </c>
      <c r="B134" s="6"/>
      <c r="C134" s="37"/>
      <c r="D134" s="37"/>
      <c r="E134" s="37"/>
      <c r="F134" s="2">
        <v>3</v>
      </c>
      <c r="G134">
        <v>0</v>
      </c>
      <c r="H134" s="6">
        <v>108</v>
      </c>
      <c r="I134" s="2" t="s">
        <v>285</v>
      </c>
      <c r="J134" s="57"/>
      <c r="K134" s="79"/>
      <c r="L134" s="59"/>
      <c r="M134" s="79"/>
      <c r="N134" s="61">
        <f t="shared" si="114"/>
        <v>0</v>
      </c>
      <c r="O134" s="61">
        <f t="shared" si="115"/>
        <v>0</v>
      </c>
      <c r="P134" s="61">
        <f t="shared" si="116"/>
        <v>0</v>
      </c>
      <c r="Q134" s="61">
        <f t="shared" si="117"/>
        <v>0</v>
      </c>
      <c r="R134" s="62" t="e">
        <f t="shared" si="118"/>
        <v>#DIV/0!</v>
      </c>
      <c r="S134" s="62" t="e">
        <f t="shared" si="89"/>
        <v>#DIV/0!</v>
      </c>
      <c r="T134" s="61" t="e">
        <f t="shared" si="90"/>
        <v>#DIV/0!</v>
      </c>
      <c r="U134" s="61" t="e">
        <f t="shared" si="119"/>
        <v>#DIV/0!</v>
      </c>
      <c r="V134" s="79"/>
      <c r="W134" s="61">
        <f t="shared" si="120"/>
        <v>0</v>
      </c>
      <c r="X134" s="24">
        <f t="shared" si="121"/>
        <v>0</v>
      </c>
      <c r="Y134" s="80">
        <f>IF(AND(I134=Overview!$D$14,'ECS Formula'!$D$38&lt;&gt;""),'ECS Formula'!$D$38,INDEX('FY 26'!Y:Y,MATCH('FY 26 - Changed'!I134,'FY 26'!I:I,0),0))</f>
        <v>1787.65</v>
      </c>
      <c r="Z134" s="58"/>
      <c r="AA134" s="60"/>
      <c r="AB134" s="81">
        <f>IF(AND('FY 26 - Changed'!I134=Overview!$D$14, 'ECS Formula'!$K$20&lt;&gt;""),'ECS Formula'!$K$20,INDEX('FY 26'!AB:AB,MATCH('FY 26 - Changed'!I134,'FY 26'!I:I,0),0))</f>
        <v>229616.08</v>
      </c>
      <c r="AC134" s="10">
        <f t="shared" si="91"/>
        <v>0.89514700000000003</v>
      </c>
      <c r="AD134" s="79">
        <f>IF(AND('FY 26 - Changed'!I134=Overview!$D$14, 'ECS Formula'!$K$21&lt;&gt;""),'ECS Formula'!$K$21,INDEX('FY 26'!AD:AD,MATCH('FY 26 - Changed'!I134,'FY 26'!I:I,0),0))</f>
        <v>123000</v>
      </c>
      <c r="AE134" s="10">
        <f t="shared" si="92"/>
        <v>0.89172499999999999</v>
      </c>
      <c r="AF134" s="10">
        <f t="shared" si="139"/>
        <v>0.10588</v>
      </c>
      <c r="AG134" s="63">
        <f t="shared" si="145"/>
        <v>0.10588</v>
      </c>
      <c r="AH134" s="64">
        <f t="shared" si="146"/>
        <v>0</v>
      </c>
      <c r="AI134" s="65">
        <f t="shared" si="122"/>
        <v>0.10588</v>
      </c>
      <c r="AJ134" s="60">
        <v>0</v>
      </c>
      <c r="AK134">
        <v>0</v>
      </c>
      <c r="AL134" s="23">
        <f t="shared" si="123"/>
        <v>0</v>
      </c>
      <c r="AM134" s="60">
        <v>0</v>
      </c>
      <c r="AN134">
        <v>0</v>
      </c>
      <c r="AO134" s="23">
        <f t="shared" si="124"/>
        <v>0</v>
      </c>
      <c r="AP134" s="23">
        <f t="shared" si="147"/>
        <v>2181410</v>
      </c>
      <c r="AQ134" s="23">
        <f t="shared" si="125"/>
        <v>2181410</v>
      </c>
      <c r="AR134" s="66">
        <v>4528763</v>
      </c>
      <c r="AS134" s="66">
        <f t="shared" si="166"/>
        <v>2181410</v>
      </c>
      <c r="AT134" s="60">
        <v>3677011</v>
      </c>
      <c r="AU134" s="23">
        <f t="shared" si="141"/>
        <v>1495601</v>
      </c>
      <c r="AV134" s="67" t="str">
        <f t="shared" si="142"/>
        <v>No</v>
      </c>
      <c r="AW134" s="66">
        <f t="shared" si="126"/>
        <v>0</v>
      </c>
      <c r="AX134" s="68">
        <f t="shared" si="127"/>
        <v>3677011</v>
      </c>
      <c r="AY134" s="69">
        <f t="shared" si="148"/>
        <v>3677011</v>
      </c>
      <c r="AZ134" s="70">
        <f t="shared" si="128"/>
        <v>0</v>
      </c>
      <c r="BA134" s="23"/>
      <c r="BC134" s="13">
        <f>($AI134*$AP$21*IF(AND($I134=Overview!$D$14,'ECS Formula'!F$38&lt;&gt;""),'ECS Formula'!F$38,INDEX('FY 26'!$Y:$Y,MATCH('FY 26 - Changed'!$I134,'FY 26'!$I:$I,0),0)))+$AL134+$AO134</f>
        <v>2181410.3025500001</v>
      </c>
      <c r="BD134" s="13">
        <f>($AI134*$AP$21*IF(AND($I134=Overview!$D$14,'ECS Formula'!G$38&lt;&gt;""),'ECS Formula'!G$38,INDEX('FY 26'!$Y:$Y,MATCH('FY 26 - Changed'!$I134,'FY 26'!$I:$I,0),0)))+$AL134+$AO134</f>
        <v>2181410.3025500001</v>
      </c>
      <c r="BE134" s="13">
        <f>($AI134*$AP$21*IF(AND($I134=Overview!$D$14,'ECS Formula'!H$38&lt;&gt;""),'ECS Formula'!H$38,INDEX('FY 26'!$Y:$Y,MATCH('FY 26 - Changed'!$I134,'FY 26'!$I:$I,0),0)))+$AL134+$AO134</f>
        <v>2181410.3025500001</v>
      </c>
      <c r="BF134" s="13">
        <f>($AI134*$AP$21*IF(AND($I134=Overview!$D$14,'ECS Formula'!I$38&lt;&gt;""),'ECS Formula'!I$38,INDEX('FY 26'!$Y:$Y,MATCH('FY 26 - Changed'!$I134,'FY 26'!$I:$I,0),0)))+$AL134+$AO134</f>
        <v>2181410.3025500001</v>
      </c>
      <c r="BG134" s="13">
        <f>($AI134*$AP$21*IF(AND($I134=Overview!$D$14,'ECS Formula'!J$38&lt;&gt;""),'ECS Formula'!J$38,INDEX('FY 26'!$Y:$Y,MATCH('FY 26 - Changed'!$I134,'FY 26'!$I:$I,0),0)))+$AL134+$AO134</f>
        <v>2181410.3025500001</v>
      </c>
      <c r="BH134" s="13">
        <f>($AI134*$AP$21*IF(AND($I134=Overview!$D$14,'ECS Formula'!K$38&lt;&gt;""),'ECS Formula'!K$38,INDEX('FY 26'!$Y:$Y,MATCH('FY 26 - Changed'!$I134,'FY 26'!$I:$I,0),0)))+$AL134+$AO134</f>
        <v>2181410.3025500001</v>
      </c>
      <c r="BI134" s="13">
        <f>($AI134*$AP$21*IF(AND($I134=Overview!$D$14,'ECS Formula'!L$38&lt;&gt;""),'ECS Formula'!L$38,INDEX('FY 26'!$Y:$Y,MATCH('FY 26 - Changed'!$I134,'FY 26'!$I:$I,0),0)))+$AL134+$AO134</f>
        <v>2181410.3025500001</v>
      </c>
      <c r="BJ134" s="13">
        <f>($AI134*$AP$21*IF(AND($I134=Overview!$D$14,'ECS Formula'!M$38&lt;&gt;""),'ECS Formula'!M$38,INDEX('FY 26'!$Y:$Y,MATCH('FY 26 - Changed'!$I134,'FY 26'!$I:$I,0),0)))+$AL134+$AO134</f>
        <v>2181410.3025500001</v>
      </c>
      <c r="BO134" s="71">
        <f t="shared" si="129"/>
        <v>1495601</v>
      </c>
      <c r="BP134" s="71">
        <f t="shared" si="149"/>
        <v>-1495600.6974499999</v>
      </c>
      <c r="BQ134" s="71">
        <f t="shared" si="150"/>
        <v>-1495600.6974499999</v>
      </c>
      <c r="BR134" s="71">
        <f t="shared" si="151"/>
        <v>-1281879.3577843951</v>
      </c>
      <c r="BS134" s="71">
        <f t="shared" si="152"/>
        <v>-1068190.0688417363</v>
      </c>
      <c r="BT134" s="71">
        <f t="shared" si="153"/>
        <v>-854552.05507338885</v>
      </c>
      <c r="BU134" s="71">
        <f t="shared" si="154"/>
        <v>-640914.04130504187</v>
      </c>
      <c r="BV134" s="71">
        <f t="shared" si="155"/>
        <v>-427297.39133807132</v>
      </c>
      <c r="BW134" s="71">
        <f t="shared" si="156"/>
        <v>-213648.69566903543</v>
      </c>
      <c r="BX134" s="71"/>
      <c r="BZ134" s="71">
        <f t="shared" si="130"/>
        <v>0</v>
      </c>
      <c r="CA134" s="71">
        <f t="shared" si="131"/>
        <v>0</v>
      </c>
      <c r="CB134" s="71">
        <f t="shared" si="105"/>
        <v>-213721.33966560499</v>
      </c>
      <c r="CC134" s="71">
        <f t="shared" si="106"/>
        <v>-213689.28894265863</v>
      </c>
      <c r="CD134" s="71">
        <f t="shared" si="107"/>
        <v>-213638.01376834727</v>
      </c>
      <c r="CE134" s="71">
        <f t="shared" si="108"/>
        <v>-213638.01376834721</v>
      </c>
      <c r="CF134" s="71">
        <f t="shared" si="109"/>
        <v>-213616.64996697044</v>
      </c>
      <c r="CG134" s="71">
        <f t="shared" si="110"/>
        <v>-213648.69566903566</v>
      </c>
      <c r="CH134" s="71">
        <f t="shared" si="111"/>
        <v>-213648.69566903543</v>
      </c>
      <c r="CJ134" s="71">
        <f t="shared" si="157"/>
        <v>3677011</v>
      </c>
      <c r="CK134" s="71">
        <f t="shared" si="159"/>
        <v>3677011</v>
      </c>
      <c r="CL134" s="71">
        <f t="shared" si="160"/>
        <v>3463289.6603343952</v>
      </c>
      <c r="CM134" s="71">
        <f t="shared" si="161"/>
        <v>3249600.3713917364</v>
      </c>
      <c r="CN134" s="71">
        <f t="shared" si="162"/>
        <v>3035962.357623389</v>
      </c>
      <c r="CO134" s="71">
        <f t="shared" si="163"/>
        <v>2822324.343855042</v>
      </c>
      <c r="CP134" s="71">
        <f t="shared" si="164"/>
        <v>2608707.6938880715</v>
      </c>
      <c r="CQ134" s="71">
        <f t="shared" si="164"/>
        <v>2395058.9982190356</v>
      </c>
      <c r="CR134" s="71">
        <f t="shared" si="164"/>
        <v>2181410.3025500001</v>
      </c>
      <c r="CS134" s="71"/>
      <c r="CT134" s="71">
        <f t="shared" si="158"/>
        <v>3677011</v>
      </c>
      <c r="CU134" s="71">
        <f t="shared" si="165"/>
        <v>3677011</v>
      </c>
      <c r="CV134" s="71">
        <f t="shared" si="165"/>
        <v>3463289.6603343952</v>
      </c>
      <c r="CW134" s="71">
        <f t="shared" si="165"/>
        <v>3249600.3713917364</v>
      </c>
      <c r="CX134" s="71">
        <f t="shared" si="165"/>
        <v>3035962.357623389</v>
      </c>
      <c r="CY134" s="71">
        <f t="shared" si="165"/>
        <v>2822324.343855042</v>
      </c>
      <c r="CZ134" s="71">
        <f t="shared" si="165"/>
        <v>2608707.6938880715</v>
      </c>
      <c r="DA134" s="71">
        <f t="shared" si="165"/>
        <v>2395058.9982190356</v>
      </c>
      <c r="DB134" s="71">
        <f t="shared" si="165"/>
        <v>2181410.3025500001</v>
      </c>
    </row>
    <row r="135" spans="1:106" x14ac:dyDescent="0.2">
      <c r="A135" s="6" t="s">
        <v>184</v>
      </c>
      <c r="B135" s="6"/>
      <c r="C135" s="75">
        <v>1</v>
      </c>
      <c r="D135" s="75">
        <v>1</v>
      </c>
      <c r="E135" s="37"/>
      <c r="F135" s="2">
        <v>9</v>
      </c>
      <c r="G135">
        <v>32</v>
      </c>
      <c r="H135" s="6">
        <v>109</v>
      </c>
      <c r="I135" s="2" t="s">
        <v>286</v>
      </c>
      <c r="J135" s="57"/>
      <c r="K135" s="79"/>
      <c r="L135" s="73"/>
      <c r="M135" s="79"/>
      <c r="N135" s="61">
        <f t="shared" si="114"/>
        <v>0</v>
      </c>
      <c r="O135" s="61">
        <f t="shared" si="115"/>
        <v>0</v>
      </c>
      <c r="P135" s="61">
        <f t="shared" si="116"/>
        <v>0</v>
      </c>
      <c r="Q135" s="61">
        <f t="shared" si="117"/>
        <v>0</v>
      </c>
      <c r="R135" s="62" t="e">
        <f t="shared" si="118"/>
        <v>#DIV/0!</v>
      </c>
      <c r="S135" s="62" t="e">
        <f t="shared" si="89"/>
        <v>#DIV/0!</v>
      </c>
      <c r="T135" s="61" t="e">
        <f t="shared" si="90"/>
        <v>#DIV/0!</v>
      </c>
      <c r="U135" s="61" t="e">
        <f t="shared" si="119"/>
        <v>#DIV/0!</v>
      </c>
      <c r="V135" s="79"/>
      <c r="W135" s="61">
        <f t="shared" si="120"/>
        <v>0</v>
      </c>
      <c r="X135" s="24">
        <f t="shared" si="121"/>
        <v>0</v>
      </c>
      <c r="Y135" s="80">
        <f>IF(AND(I135=Overview!$D$14,'ECS Formula'!$D$38&lt;&gt;""),'ECS Formula'!$D$38,INDEX('FY 26'!Y:Y,MATCH('FY 26 - Changed'!I135,'FY 26'!I:I,0),0))</f>
        <v>2153.4</v>
      </c>
      <c r="Z135" s="58"/>
      <c r="AA135" s="60"/>
      <c r="AB135" s="81">
        <f>IF(AND('FY 26 - Changed'!I135=Overview!$D$14, 'ECS Formula'!$K$20&lt;&gt;""),'ECS Formula'!$K$20,INDEX('FY 26'!AB:AB,MATCH('FY 26 - Changed'!I135,'FY 26'!I:I,0),0))</f>
        <v>135140.29999999999</v>
      </c>
      <c r="AC135" s="10">
        <f t="shared" si="91"/>
        <v>0.52683800000000003</v>
      </c>
      <c r="AD135" s="79">
        <f>IF(AND('FY 26 - Changed'!I135=Overview!$D$14, 'ECS Formula'!$K$21&lt;&gt;""),'ECS Formula'!$K$21,INDEX('FY 26'!AD:AD,MATCH('FY 26 - Changed'!I135,'FY 26'!I:I,0),0))</f>
        <v>68651</v>
      </c>
      <c r="AE135" s="10">
        <f t="shared" si="92"/>
        <v>0.49770599999999998</v>
      </c>
      <c r="AF135" s="10">
        <f t="shared" si="139"/>
        <v>0.481902</v>
      </c>
      <c r="AG135" s="63">
        <f t="shared" si="145"/>
        <v>0.481902</v>
      </c>
      <c r="AH135" s="64">
        <f t="shared" si="146"/>
        <v>0</v>
      </c>
      <c r="AI135" s="65">
        <f t="shared" si="122"/>
        <v>0.481902</v>
      </c>
      <c r="AJ135" s="60">
        <v>0</v>
      </c>
      <c r="AK135">
        <v>0</v>
      </c>
      <c r="AL135" s="23">
        <f t="shared" si="123"/>
        <v>0</v>
      </c>
      <c r="AM135" s="60">
        <v>0</v>
      </c>
      <c r="AN135">
        <v>0</v>
      </c>
      <c r="AO135" s="23">
        <f t="shared" si="124"/>
        <v>0</v>
      </c>
      <c r="AP135" s="23">
        <f t="shared" si="147"/>
        <v>11959813</v>
      </c>
      <c r="AQ135" s="23">
        <f t="shared" si="125"/>
        <v>11959813</v>
      </c>
      <c r="AR135" s="66">
        <v>15364444</v>
      </c>
      <c r="AS135" s="66">
        <f t="shared" si="166"/>
        <v>15364444</v>
      </c>
      <c r="AT135" s="60">
        <v>15364444</v>
      </c>
      <c r="AU135" s="23">
        <f t="shared" si="141"/>
        <v>3404631</v>
      </c>
      <c r="AV135" s="67" t="str">
        <f t="shared" si="142"/>
        <v>No</v>
      </c>
      <c r="AW135" s="66">
        <f t="shared" si="126"/>
        <v>0</v>
      </c>
      <c r="AX135" s="68">
        <f t="shared" si="127"/>
        <v>15364444</v>
      </c>
      <c r="AY135" s="69">
        <f t="shared" si="148"/>
        <v>15364444</v>
      </c>
      <c r="AZ135" s="70">
        <f t="shared" si="128"/>
        <v>0</v>
      </c>
      <c r="BA135" s="23"/>
      <c r="BC135" s="13">
        <f>($AI135*$AP$21*IF(AND($I135=Overview!$D$14,'ECS Formula'!F$38&lt;&gt;""),'ECS Formula'!F$38,INDEX('FY 26'!$Y:$Y,MATCH('FY 26 - Changed'!$I135,'FY 26'!$I:$I,0),0)))+$AL135+$AO135</f>
        <v>11959812.51237</v>
      </c>
      <c r="BD135" s="13">
        <f>($AI135*$AP$21*IF(AND($I135=Overview!$D$14,'ECS Formula'!G$38&lt;&gt;""),'ECS Formula'!G$38,INDEX('FY 26'!$Y:$Y,MATCH('FY 26 - Changed'!$I135,'FY 26'!$I:$I,0),0)))+$AL135+$AO135</f>
        <v>11959812.51237</v>
      </c>
      <c r="BE135" s="13">
        <f>($AI135*$AP$21*IF(AND($I135=Overview!$D$14,'ECS Formula'!H$38&lt;&gt;""),'ECS Formula'!H$38,INDEX('FY 26'!$Y:$Y,MATCH('FY 26 - Changed'!$I135,'FY 26'!$I:$I,0),0)))+$AL135+$AO135</f>
        <v>11959812.51237</v>
      </c>
      <c r="BF135" s="13">
        <f>($AI135*$AP$21*IF(AND($I135=Overview!$D$14,'ECS Formula'!I$38&lt;&gt;""),'ECS Formula'!I$38,INDEX('FY 26'!$Y:$Y,MATCH('FY 26 - Changed'!$I135,'FY 26'!$I:$I,0),0)))+$AL135+$AO135</f>
        <v>11959812.51237</v>
      </c>
      <c r="BG135" s="13">
        <f>($AI135*$AP$21*IF(AND($I135=Overview!$D$14,'ECS Formula'!J$38&lt;&gt;""),'ECS Formula'!J$38,INDEX('FY 26'!$Y:$Y,MATCH('FY 26 - Changed'!$I135,'FY 26'!$I:$I,0),0)))+$AL135+$AO135</f>
        <v>11959812.51237</v>
      </c>
      <c r="BH135" s="13">
        <f>($AI135*$AP$21*IF(AND($I135=Overview!$D$14,'ECS Formula'!K$38&lt;&gt;""),'ECS Formula'!K$38,INDEX('FY 26'!$Y:$Y,MATCH('FY 26 - Changed'!$I135,'FY 26'!$I:$I,0),0)))+$AL135+$AO135</f>
        <v>11959812.51237</v>
      </c>
      <c r="BI135" s="13">
        <f>($AI135*$AP$21*IF(AND($I135=Overview!$D$14,'ECS Formula'!L$38&lt;&gt;""),'ECS Formula'!L$38,INDEX('FY 26'!$Y:$Y,MATCH('FY 26 - Changed'!$I135,'FY 26'!$I:$I,0),0)))+$AL135+$AO135</f>
        <v>11959812.51237</v>
      </c>
      <c r="BJ135" s="13">
        <f>($AI135*$AP$21*IF(AND($I135=Overview!$D$14,'ECS Formula'!M$38&lt;&gt;""),'ECS Formula'!M$38,INDEX('FY 26'!$Y:$Y,MATCH('FY 26 - Changed'!$I135,'FY 26'!$I:$I,0),0)))+$AL135+$AO135</f>
        <v>11959812.51237</v>
      </c>
      <c r="BO135" s="71">
        <f t="shared" si="129"/>
        <v>3404631</v>
      </c>
      <c r="BP135" s="71">
        <f t="shared" si="149"/>
        <v>-3404631.4876300003</v>
      </c>
      <c r="BQ135" s="71">
        <f t="shared" si="150"/>
        <v>-3404631.4876300003</v>
      </c>
      <c r="BR135" s="71">
        <f t="shared" si="151"/>
        <v>-3404631.4876300003</v>
      </c>
      <c r="BS135" s="71">
        <f t="shared" si="152"/>
        <v>-3404631.4876300003</v>
      </c>
      <c r="BT135" s="71">
        <f t="shared" si="153"/>
        <v>-3404631.4876300003</v>
      </c>
      <c r="BU135" s="71">
        <f t="shared" si="154"/>
        <v>-3404631.4876300003</v>
      </c>
      <c r="BV135" s="71">
        <f t="shared" si="155"/>
        <v>-3404631.4876300003</v>
      </c>
      <c r="BW135" s="71">
        <f t="shared" si="156"/>
        <v>-3404631.4876300003</v>
      </c>
      <c r="BX135" s="71"/>
      <c r="BZ135" s="71">
        <f t="shared" si="130"/>
        <v>0</v>
      </c>
      <c r="CA135" s="71">
        <f t="shared" si="131"/>
        <v>0</v>
      </c>
      <c r="CB135" s="71">
        <f t="shared" si="105"/>
        <v>-486521.83958232705</v>
      </c>
      <c r="CC135" s="71">
        <f t="shared" si="106"/>
        <v>-567552.068987921</v>
      </c>
      <c r="CD135" s="71">
        <f t="shared" si="107"/>
        <v>-680926.29752600007</v>
      </c>
      <c r="CE135" s="71">
        <f t="shared" si="108"/>
        <v>-851157.87190750008</v>
      </c>
      <c r="CF135" s="71">
        <f t="shared" si="109"/>
        <v>-1134763.6748270791</v>
      </c>
      <c r="CG135" s="71">
        <f t="shared" si="110"/>
        <v>-1702315.7438150002</v>
      </c>
      <c r="CH135" s="71">
        <f t="shared" si="111"/>
        <v>-3404631.4876300003</v>
      </c>
      <c r="CJ135" s="71">
        <f t="shared" si="157"/>
        <v>15364444</v>
      </c>
      <c r="CK135" s="71">
        <f t="shared" si="159"/>
        <v>15364444</v>
      </c>
      <c r="CL135" s="71">
        <f t="shared" si="160"/>
        <v>14877922.160417672</v>
      </c>
      <c r="CM135" s="71">
        <f t="shared" si="161"/>
        <v>14796891.931012079</v>
      </c>
      <c r="CN135" s="71">
        <f t="shared" si="162"/>
        <v>14683517.702474</v>
      </c>
      <c r="CO135" s="71">
        <f t="shared" si="163"/>
        <v>14513286.128092499</v>
      </c>
      <c r="CP135" s="71">
        <f t="shared" si="164"/>
        <v>14229680.325172922</v>
      </c>
      <c r="CQ135" s="71">
        <f t="shared" si="164"/>
        <v>13662128.256184999</v>
      </c>
      <c r="CR135" s="71">
        <f t="shared" si="164"/>
        <v>11959812.51237</v>
      </c>
      <c r="CS135" s="71"/>
      <c r="CT135" s="71">
        <f t="shared" si="158"/>
        <v>15364444</v>
      </c>
      <c r="CU135" s="71">
        <f t="shared" si="165"/>
        <v>15364444</v>
      </c>
      <c r="CV135" s="71">
        <f t="shared" si="165"/>
        <v>15364444</v>
      </c>
      <c r="CW135" s="71">
        <f t="shared" si="165"/>
        <v>15364444</v>
      </c>
      <c r="CX135" s="71">
        <f t="shared" si="165"/>
        <v>15364444</v>
      </c>
      <c r="CY135" s="71">
        <f t="shared" si="165"/>
        <v>15364444</v>
      </c>
      <c r="CZ135" s="71">
        <f t="shared" si="165"/>
        <v>15364444</v>
      </c>
      <c r="DA135" s="71">
        <f t="shared" si="165"/>
        <v>15364444</v>
      </c>
      <c r="DB135" s="71">
        <f t="shared" si="165"/>
        <v>15364444</v>
      </c>
    </row>
    <row r="136" spans="1:106" x14ac:dyDescent="0.2">
      <c r="A136" s="6" t="s">
        <v>197</v>
      </c>
      <c r="B136" s="6"/>
      <c r="C136" s="37"/>
      <c r="D136" s="37"/>
      <c r="E136" s="37"/>
      <c r="F136" s="2">
        <v>8</v>
      </c>
      <c r="G136">
        <v>38</v>
      </c>
      <c r="H136" s="6">
        <v>110</v>
      </c>
      <c r="I136" s="2" t="s">
        <v>287</v>
      </c>
      <c r="J136" s="57"/>
      <c r="K136" s="79"/>
      <c r="L136" s="73"/>
      <c r="M136" s="79"/>
      <c r="N136" s="61">
        <f t="shared" si="114"/>
        <v>0</v>
      </c>
      <c r="O136" s="61">
        <f t="shared" si="115"/>
        <v>0</v>
      </c>
      <c r="P136" s="61">
        <f t="shared" si="116"/>
        <v>0</v>
      </c>
      <c r="Q136" s="61">
        <f t="shared" si="117"/>
        <v>0</v>
      </c>
      <c r="R136" s="62" t="e">
        <f t="shared" si="118"/>
        <v>#DIV/0!</v>
      </c>
      <c r="S136" s="62" t="e">
        <f t="shared" si="89"/>
        <v>#DIV/0!</v>
      </c>
      <c r="T136" s="61" t="e">
        <f t="shared" si="90"/>
        <v>#DIV/0!</v>
      </c>
      <c r="U136" s="61" t="e">
        <f t="shared" si="119"/>
        <v>#DIV/0!</v>
      </c>
      <c r="V136" s="79"/>
      <c r="W136" s="61">
        <f t="shared" si="120"/>
        <v>0</v>
      </c>
      <c r="X136" s="24">
        <f t="shared" si="121"/>
        <v>0</v>
      </c>
      <c r="Y136" s="80">
        <f>IF(AND(I136=Overview!$D$14,'ECS Formula'!$D$38&lt;&gt;""),'ECS Formula'!$D$38,INDEX('FY 26'!Y:Y,MATCH('FY 26 - Changed'!I136,'FY 26'!I:I,0),0))</f>
        <v>2548.9500000000003</v>
      </c>
      <c r="Z136" s="58"/>
      <c r="AA136" s="60"/>
      <c r="AB136" s="81">
        <f>IF(AND('FY 26 - Changed'!I136=Overview!$D$14, 'ECS Formula'!$K$20&lt;&gt;""),'ECS Formula'!$K$20,INDEX('FY 26'!AB:AB,MATCH('FY 26 - Changed'!I136,'FY 26'!I:I,0),0))</f>
        <v>144638.66</v>
      </c>
      <c r="AC136" s="10">
        <f t="shared" si="91"/>
        <v>0.56386700000000001</v>
      </c>
      <c r="AD136" s="79">
        <f>IF(AND('FY 26 - Changed'!I136=Overview!$D$14, 'ECS Formula'!$K$21&lt;&gt;""),'ECS Formula'!$K$21,INDEX('FY 26'!AD:AD,MATCH('FY 26 - Changed'!I136,'FY 26'!I:I,0),0))</f>
        <v>78900</v>
      </c>
      <c r="AE136" s="10">
        <f t="shared" si="92"/>
        <v>0.57200899999999999</v>
      </c>
      <c r="AF136" s="10">
        <f t="shared" si="139"/>
        <v>0.43369000000000002</v>
      </c>
      <c r="AG136" s="63">
        <f t="shared" si="145"/>
        <v>0.43369000000000002</v>
      </c>
      <c r="AH136" s="64">
        <f t="shared" si="146"/>
        <v>0</v>
      </c>
      <c r="AI136" s="65">
        <f t="shared" si="122"/>
        <v>0.43369000000000002</v>
      </c>
      <c r="AJ136" s="60">
        <v>0</v>
      </c>
      <c r="AK136">
        <v>0</v>
      </c>
      <c r="AL136" s="23">
        <f t="shared" si="123"/>
        <v>0</v>
      </c>
      <c r="AM136" s="60">
        <v>0</v>
      </c>
      <c r="AN136">
        <v>0</v>
      </c>
      <c r="AO136" s="23">
        <f t="shared" si="124"/>
        <v>0</v>
      </c>
      <c r="AP136" s="23">
        <f t="shared" si="147"/>
        <v>12740359</v>
      </c>
      <c r="AQ136" s="23">
        <f t="shared" si="125"/>
        <v>12740359</v>
      </c>
      <c r="AR136" s="66">
        <v>10272197</v>
      </c>
      <c r="AS136" s="66">
        <f t="shared" si="166"/>
        <v>12740359</v>
      </c>
      <c r="AT136" s="60">
        <v>12181371</v>
      </c>
      <c r="AU136" s="23">
        <f t="shared" si="141"/>
        <v>558988</v>
      </c>
      <c r="AV136" s="67" t="str">
        <f t="shared" si="142"/>
        <v>Yes</v>
      </c>
      <c r="AW136" s="66">
        <f t="shared" si="126"/>
        <v>558988</v>
      </c>
      <c r="AX136" s="68">
        <f t="shared" si="127"/>
        <v>12740359</v>
      </c>
      <c r="AY136" s="69">
        <f t="shared" si="148"/>
        <v>12740359</v>
      </c>
      <c r="AZ136" s="70">
        <f t="shared" si="128"/>
        <v>558988</v>
      </c>
      <c r="BA136" s="23"/>
      <c r="BC136" s="13">
        <f>($AI136*$AP$21*IF(AND($I136=Overview!$D$14,'ECS Formula'!F$38&lt;&gt;""),'ECS Formula'!F$38,INDEX('FY 26'!$Y:$Y,MATCH('FY 26 - Changed'!$I136,'FY 26'!$I:$I,0),0)))+$AL136+$AO136</f>
        <v>12740358.796387501</v>
      </c>
      <c r="BD136" s="13">
        <f>($AI136*$AP$21*IF(AND($I136=Overview!$D$14,'ECS Formula'!G$38&lt;&gt;""),'ECS Formula'!G$38,INDEX('FY 26'!$Y:$Y,MATCH('FY 26 - Changed'!$I136,'FY 26'!$I:$I,0),0)))+$AL136+$AO136</f>
        <v>12740358.796387501</v>
      </c>
      <c r="BE136" s="13">
        <f>($AI136*$AP$21*IF(AND($I136=Overview!$D$14,'ECS Formula'!H$38&lt;&gt;""),'ECS Formula'!H$38,INDEX('FY 26'!$Y:$Y,MATCH('FY 26 - Changed'!$I136,'FY 26'!$I:$I,0),0)))+$AL136+$AO136</f>
        <v>12740358.796387501</v>
      </c>
      <c r="BF136" s="13">
        <f>($AI136*$AP$21*IF(AND($I136=Overview!$D$14,'ECS Formula'!I$38&lt;&gt;""),'ECS Formula'!I$38,INDEX('FY 26'!$Y:$Y,MATCH('FY 26 - Changed'!$I136,'FY 26'!$I:$I,0),0)))+$AL136+$AO136</f>
        <v>12740358.796387501</v>
      </c>
      <c r="BG136" s="13">
        <f>($AI136*$AP$21*IF(AND($I136=Overview!$D$14,'ECS Formula'!J$38&lt;&gt;""),'ECS Formula'!J$38,INDEX('FY 26'!$Y:$Y,MATCH('FY 26 - Changed'!$I136,'FY 26'!$I:$I,0),0)))+$AL136+$AO136</f>
        <v>12740358.796387501</v>
      </c>
      <c r="BH136" s="13">
        <f>($AI136*$AP$21*IF(AND($I136=Overview!$D$14,'ECS Formula'!K$38&lt;&gt;""),'ECS Formula'!K$38,INDEX('FY 26'!$Y:$Y,MATCH('FY 26 - Changed'!$I136,'FY 26'!$I:$I,0),0)))+$AL136+$AO136</f>
        <v>12740358.796387501</v>
      </c>
      <c r="BI136" s="13">
        <f>($AI136*$AP$21*IF(AND($I136=Overview!$D$14,'ECS Formula'!L$38&lt;&gt;""),'ECS Formula'!L$38,INDEX('FY 26'!$Y:$Y,MATCH('FY 26 - Changed'!$I136,'FY 26'!$I:$I,0),0)))+$AL136+$AO136</f>
        <v>12740358.796387501</v>
      </c>
      <c r="BJ136" s="13">
        <f>($AI136*$AP$21*IF(AND($I136=Overview!$D$14,'ECS Formula'!M$38&lt;&gt;""),'ECS Formula'!M$38,INDEX('FY 26'!$Y:$Y,MATCH('FY 26 - Changed'!$I136,'FY 26'!$I:$I,0),0)))+$AL136+$AO136</f>
        <v>12740358.796387501</v>
      </c>
      <c r="BO136" s="71">
        <f t="shared" si="129"/>
        <v>558988</v>
      </c>
      <c r="BP136" s="71">
        <f t="shared" si="149"/>
        <v>-0.20361249893903732</v>
      </c>
      <c r="BQ136" s="71">
        <f t="shared" si="150"/>
        <v>-0.20361249893903732</v>
      </c>
      <c r="BR136" s="71">
        <f t="shared" si="151"/>
        <v>-0.17451627366244793</v>
      </c>
      <c r="BS136" s="71">
        <f t="shared" si="152"/>
        <v>-0.14542441070079803</v>
      </c>
      <c r="BT136" s="71">
        <f t="shared" si="153"/>
        <v>-0.11633952893316746</v>
      </c>
      <c r="BU136" s="71">
        <f t="shared" si="154"/>
        <v>-8.725464716553688E-2</v>
      </c>
      <c r="BV136" s="71">
        <f t="shared" si="155"/>
        <v>-5.8172672986984253E-2</v>
      </c>
      <c r="BW136" s="71">
        <f t="shared" si="156"/>
        <v>-2.9086336493492126E-2</v>
      </c>
      <c r="BX136" s="71"/>
      <c r="BZ136" s="71">
        <f t="shared" si="130"/>
        <v>558988</v>
      </c>
      <c r="CA136" s="71">
        <f t="shared" si="131"/>
        <v>0</v>
      </c>
      <c r="CB136" s="71">
        <f t="shared" si="105"/>
        <v>-2.9096226098388432E-2</v>
      </c>
      <c r="CC136" s="71">
        <f t="shared" si="106"/>
        <v>-2.9091862819530068E-2</v>
      </c>
      <c r="CD136" s="71">
        <f t="shared" si="107"/>
        <v>-2.9084882140159609E-2</v>
      </c>
      <c r="CE136" s="71">
        <f t="shared" si="108"/>
        <v>-2.9084882233291864E-2</v>
      </c>
      <c r="CF136" s="71">
        <f t="shared" si="109"/>
        <v>-2.908197390027344E-2</v>
      </c>
      <c r="CG136" s="71">
        <f t="shared" si="110"/>
        <v>-2.9086336493492126E-2</v>
      </c>
      <c r="CH136" s="71">
        <f t="shared" si="111"/>
        <v>-2.9086336493492126E-2</v>
      </c>
      <c r="CJ136" s="71">
        <f t="shared" si="157"/>
        <v>12740359</v>
      </c>
      <c r="CK136" s="71">
        <f t="shared" si="159"/>
        <v>12740359</v>
      </c>
      <c r="CL136" s="71">
        <f t="shared" si="160"/>
        <v>12740358.970903775</v>
      </c>
      <c r="CM136" s="71">
        <f t="shared" si="161"/>
        <v>12740358.941811912</v>
      </c>
      <c r="CN136" s="71">
        <f t="shared" si="162"/>
        <v>12740358.91272703</v>
      </c>
      <c r="CO136" s="71">
        <f t="shared" si="163"/>
        <v>12740358.883642148</v>
      </c>
      <c r="CP136" s="71">
        <f t="shared" si="164"/>
        <v>12740358.854560174</v>
      </c>
      <c r="CQ136" s="71">
        <f t="shared" si="164"/>
        <v>12740358.825473838</v>
      </c>
      <c r="CR136" s="71">
        <f t="shared" si="164"/>
        <v>12740358.796387501</v>
      </c>
      <c r="CS136" s="71"/>
      <c r="CT136" s="71">
        <f t="shared" si="158"/>
        <v>12740359</v>
      </c>
      <c r="CU136" s="71">
        <f t="shared" si="165"/>
        <v>12740359</v>
      </c>
      <c r="CV136" s="71">
        <f t="shared" si="165"/>
        <v>12740358.970903775</v>
      </c>
      <c r="CW136" s="71">
        <f t="shared" si="165"/>
        <v>12740358.941811912</v>
      </c>
      <c r="CX136" s="71">
        <f t="shared" si="165"/>
        <v>12740358.91272703</v>
      </c>
      <c r="CY136" s="71">
        <f t="shared" si="165"/>
        <v>12740358.883642148</v>
      </c>
      <c r="CZ136" s="71">
        <f t="shared" si="165"/>
        <v>12740358.854560174</v>
      </c>
      <c r="DA136" s="71">
        <f t="shared" si="165"/>
        <v>12740358.825473838</v>
      </c>
      <c r="DB136" s="71">
        <f t="shared" si="165"/>
        <v>12740358.796387501</v>
      </c>
    </row>
    <row r="137" spans="1:106" x14ac:dyDescent="0.2">
      <c r="A137" s="6" t="s">
        <v>197</v>
      </c>
      <c r="B137" s="6"/>
      <c r="C137" s="37"/>
      <c r="D137" s="37"/>
      <c r="E137" s="37"/>
      <c r="F137" s="2">
        <v>8</v>
      </c>
      <c r="G137">
        <v>18</v>
      </c>
      <c r="H137" s="6">
        <v>111</v>
      </c>
      <c r="I137" s="2" t="s">
        <v>288</v>
      </c>
      <c r="J137" s="57"/>
      <c r="K137" s="79"/>
      <c r="L137" s="73"/>
      <c r="M137" s="79"/>
      <c r="N137" s="61">
        <f t="shared" si="114"/>
        <v>0</v>
      </c>
      <c r="O137" s="61">
        <f t="shared" si="115"/>
        <v>0</v>
      </c>
      <c r="P137" s="61">
        <f t="shared" si="116"/>
        <v>0</v>
      </c>
      <c r="Q137" s="61">
        <f t="shared" si="117"/>
        <v>0</v>
      </c>
      <c r="R137" s="62" t="e">
        <f t="shared" si="118"/>
        <v>#DIV/0!</v>
      </c>
      <c r="S137" s="62" t="e">
        <f t="shared" si="89"/>
        <v>#DIV/0!</v>
      </c>
      <c r="T137" s="61" t="e">
        <f t="shared" si="90"/>
        <v>#DIV/0!</v>
      </c>
      <c r="U137" s="61" t="e">
        <f t="shared" si="119"/>
        <v>#DIV/0!</v>
      </c>
      <c r="V137" s="79"/>
      <c r="W137" s="61">
        <f t="shared" si="120"/>
        <v>0</v>
      </c>
      <c r="X137" s="24">
        <f t="shared" si="121"/>
        <v>0</v>
      </c>
      <c r="Y137" s="80">
        <f>IF(AND(I137=Overview!$D$14,'ECS Formula'!$D$38&lt;&gt;""),'ECS Formula'!$D$38,INDEX('FY 26'!Y:Y,MATCH('FY 26 - Changed'!I137,'FY 26'!I:I,0),0))</f>
        <v>1573.6000000000001</v>
      </c>
      <c r="Z137" s="58"/>
      <c r="AA137" s="60"/>
      <c r="AB137" s="81">
        <f>IF(AND('FY 26 - Changed'!I137=Overview!$D$14, 'ECS Formula'!$K$20&lt;&gt;""),'ECS Formula'!$K$20,INDEX('FY 26'!AB:AB,MATCH('FY 26 - Changed'!I137,'FY 26'!I:I,0),0))</f>
        <v>119357.13</v>
      </c>
      <c r="AC137" s="10">
        <f t="shared" si="91"/>
        <v>0.465308</v>
      </c>
      <c r="AD137" s="79">
        <f>IF(AND('FY 26 - Changed'!I137=Overview!$D$14, 'ECS Formula'!$K$21&lt;&gt;""),'ECS Formula'!$K$21,INDEX('FY 26'!AD:AD,MATCH('FY 26 - Changed'!I137,'FY 26'!I:I,0),0))</f>
        <v>94600</v>
      </c>
      <c r="AE137" s="10">
        <f t="shared" si="92"/>
        <v>0.68583099999999997</v>
      </c>
      <c r="AF137" s="10">
        <f t="shared" si="139"/>
        <v>0.46853499999999998</v>
      </c>
      <c r="AG137" s="63">
        <f t="shared" si="145"/>
        <v>0.46853499999999998</v>
      </c>
      <c r="AH137" s="64">
        <f t="shared" si="146"/>
        <v>0.03</v>
      </c>
      <c r="AI137" s="65">
        <f t="shared" si="122"/>
        <v>0.49853499999999995</v>
      </c>
      <c r="AJ137" s="60">
        <v>0</v>
      </c>
      <c r="AK137">
        <v>0</v>
      </c>
      <c r="AL137" s="23">
        <f t="shared" si="123"/>
        <v>0</v>
      </c>
      <c r="AM137" s="60">
        <v>0</v>
      </c>
      <c r="AN137">
        <v>0</v>
      </c>
      <c r="AO137" s="23">
        <f t="shared" si="124"/>
        <v>0</v>
      </c>
      <c r="AP137" s="23">
        <f t="shared" si="147"/>
        <v>9041301</v>
      </c>
      <c r="AQ137" s="23">
        <f t="shared" si="125"/>
        <v>9041301</v>
      </c>
      <c r="AR137" s="66">
        <v>9761632</v>
      </c>
      <c r="AS137" s="66">
        <f t="shared" si="166"/>
        <v>9041301</v>
      </c>
      <c r="AT137" s="60">
        <v>9802121</v>
      </c>
      <c r="AU137" s="23">
        <f t="shared" si="141"/>
        <v>760820</v>
      </c>
      <c r="AV137" s="67" t="str">
        <f t="shared" si="142"/>
        <v>No</v>
      </c>
      <c r="AW137" s="66">
        <f t="shared" si="126"/>
        <v>0</v>
      </c>
      <c r="AX137" s="68">
        <f t="shared" si="127"/>
        <v>9802121</v>
      </c>
      <c r="AY137" s="69">
        <f t="shared" si="148"/>
        <v>9802121</v>
      </c>
      <c r="AZ137" s="70">
        <f t="shared" si="128"/>
        <v>0</v>
      </c>
      <c r="BA137" s="23"/>
      <c r="BC137" s="13">
        <f>($AI137*$AP$21*IF(AND($I137=Overview!$D$14,'ECS Formula'!F$38&lt;&gt;""),'ECS Formula'!F$38,INDEX('FY 26'!$Y:$Y,MATCH('FY 26 - Changed'!$I137,'FY 26'!$I:$I,0),0)))+$AL137+$AO137</f>
        <v>9041301.1409000009</v>
      </c>
      <c r="BD137" s="13">
        <f>($AI137*$AP$21*IF(AND($I137=Overview!$D$14,'ECS Formula'!G$38&lt;&gt;""),'ECS Formula'!G$38,INDEX('FY 26'!$Y:$Y,MATCH('FY 26 - Changed'!$I137,'FY 26'!$I:$I,0),0)))+$AL137+$AO137</f>
        <v>9041301.1409000009</v>
      </c>
      <c r="BE137" s="13">
        <f>($AI137*$AP$21*IF(AND($I137=Overview!$D$14,'ECS Formula'!H$38&lt;&gt;""),'ECS Formula'!H$38,INDEX('FY 26'!$Y:$Y,MATCH('FY 26 - Changed'!$I137,'FY 26'!$I:$I,0),0)))+$AL137+$AO137</f>
        <v>9041301.1409000009</v>
      </c>
      <c r="BF137" s="13">
        <f>($AI137*$AP$21*IF(AND($I137=Overview!$D$14,'ECS Formula'!I$38&lt;&gt;""),'ECS Formula'!I$38,INDEX('FY 26'!$Y:$Y,MATCH('FY 26 - Changed'!$I137,'FY 26'!$I:$I,0),0)))+$AL137+$AO137</f>
        <v>9041301.1409000009</v>
      </c>
      <c r="BG137" s="13">
        <f>($AI137*$AP$21*IF(AND($I137=Overview!$D$14,'ECS Formula'!J$38&lt;&gt;""),'ECS Formula'!J$38,INDEX('FY 26'!$Y:$Y,MATCH('FY 26 - Changed'!$I137,'FY 26'!$I:$I,0),0)))+$AL137+$AO137</f>
        <v>9041301.1409000009</v>
      </c>
      <c r="BH137" s="13">
        <f>($AI137*$AP$21*IF(AND($I137=Overview!$D$14,'ECS Formula'!K$38&lt;&gt;""),'ECS Formula'!K$38,INDEX('FY 26'!$Y:$Y,MATCH('FY 26 - Changed'!$I137,'FY 26'!$I:$I,0),0)))+$AL137+$AO137</f>
        <v>9041301.1409000009</v>
      </c>
      <c r="BI137" s="13">
        <f>($AI137*$AP$21*IF(AND($I137=Overview!$D$14,'ECS Formula'!L$38&lt;&gt;""),'ECS Formula'!L$38,INDEX('FY 26'!$Y:$Y,MATCH('FY 26 - Changed'!$I137,'FY 26'!$I:$I,0),0)))+$AL137+$AO137</f>
        <v>9041301.1409000009</v>
      </c>
      <c r="BJ137" s="13">
        <f>($AI137*$AP$21*IF(AND($I137=Overview!$D$14,'ECS Formula'!M$38&lt;&gt;""),'ECS Formula'!M$38,INDEX('FY 26'!$Y:$Y,MATCH('FY 26 - Changed'!$I137,'FY 26'!$I:$I,0),0)))+$AL137+$AO137</f>
        <v>9041301.1409000009</v>
      </c>
      <c r="BO137" s="71">
        <f t="shared" si="129"/>
        <v>760820</v>
      </c>
      <c r="BP137" s="71">
        <f t="shared" si="149"/>
        <v>-760819.85909999907</v>
      </c>
      <c r="BQ137" s="71">
        <f t="shared" si="150"/>
        <v>-760819.85909999907</v>
      </c>
      <c r="BR137" s="71">
        <f t="shared" si="151"/>
        <v>-652098.70123460889</v>
      </c>
      <c r="BS137" s="71">
        <f t="shared" si="152"/>
        <v>-543393.84773879871</v>
      </c>
      <c r="BT137" s="71">
        <f t="shared" si="153"/>
        <v>-434715.07819103822</v>
      </c>
      <c r="BU137" s="71">
        <f t="shared" si="154"/>
        <v>-326036.30864327773</v>
      </c>
      <c r="BV137" s="71">
        <f t="shared" si="155"/>
        <v>-217368.40697247349</v>
      </c>
      <c r="BW137" s="71">
        <f t="shared" si="156"/>
        <v>-108684.20348623767</v>
      </c>
      <c r="BX137" s="71"/>
      <c r="BZ137" s="71">
        <f t="shared" si="130"/>
        <v>0</v>
      </c>
      <c r="CA137" s="71">
        <f t="shared" si="131"/>
        <v>0</v>
      </c>
      <c r="CB137" s="71">
        <f t="shared" si="105"/>
        <v>-108721.15786538986</v>
      </c>
      <c r="CC137" s="71">
        <f t="shared" si="106"/>
        <v>-108704.85349580929</v>
      </c>
      <c r="CD137" s="71">
        <f t="shared" si="107"/>
        <v>-108678.76954775974</v>
      </c>
      <c r="CE137" s="71">
        <f t="shared" si="108"/>
        <v>-108678.76954775956</v>
      </c>
      <c r="CF137" s="71">
        <f t="shared" si="109"/>
        <v>-108667.90167080447</v>
      </c>
      <c r="CG137" s="71">
        <f t="shared" si="110"/>
        <v>-108684.20348623674</v>
      </c>
      <c r="CH137" s="71">
        <f t="shared" si="111"/>
        <v>-108684.20348623767</v>
      </c>
      <c r="CJ137" s="71">
        <f t="shared" si="157"/>
        <v>9802121</v>
      </c>
      <c r="CK137" s="71">
        <f t="shared" si="159"/>
        <v>9802121</v>
      </c>
      <c r="CL137" s="71">
        <f t="shared" si="160"/>
        <v>9693399.8421346098</v>
      </c>
      <c r="CM137" s="71">
        <f t="shared" si="161"/>
        <v>9584694.9886387996</v>
      </c>
      <c r="CN137" s="71">
        <f t="shared" si="162"/>
        <v>9476016.2190910392</v>
      </c>
      <c r="CO137" s="71">
        <f t="shared" si="163"/>
        <v>9367337.4495432787</v>
      </c>
      <c r="CP137" s="71">
        <f t="shared" si="164"/>
        <v>9258669.5478724744</v>
      </c>
      <c r="CQ137" s="71">
        <f t="shared" si="164"/>
        <v>9149985.3443862386</v>
      </c>
      <c r="CR137" s="71">
        <f t="shared" si="164"/>
        <v>9041301.1409000009</v>
      </c>
      <c r="CS137" s="71"/>
      <c r="CT137" s="71">
        <f t="shared" si="158"/>
        <v>9802121</v>
      </c>
      <c r="CU137" s="71">
        <f t="shared" si="165"/>
        <v>9802121</v>
      </c>
      <c r="CV137" s="71">
        <f t="shared" si="165"/>
        <v>9693399.8421346098</v>
      </c>
      <c r="CW137" s="71">
        <f t="shared" si="165"/>
        <v>9584694.9886387996</v>
      </c>
      <c r="CX137" s="71">
        <f t="shared" si="165"/>
        <v>9476016.2190910392</v>
      </c>
      <c r="CY137" s="71">
        <f t="shared" si="165"/>
        <v>9367337.4495432787</v>
      </c>
      <c r="CZ137" s="71">
        <f t="shared" si="165"/>
        <v>9258669.5478724744</v>
      </c>
      <c r="DA137" s="71">
        <f t="shared" si="165"/>
        <v>9149985.3443862386</v>
      </c>
      <c r="DB137" s="71">
        <f t="shared" si="165"/>
        <v>9041301.1409000009</v>
      </c>
    </row>
    <row r="138" spans="1:106" x14ac:dyDescent="0.2">
      <c r="A138" s="6" t="s">
        <v>169</v>
      </c>
      <c r="B138" s="6"/>
      <c r="C138" s="37"/>
      <c r="D138" s="37"/>
      <c r="E138" s="37"/>
      <c r="F138" s="2">
        <v>8</v>
      </c>
      <c r="G138">
        <v>0</v>
      </c>
      <c r="H138" s="6">
        <v>112</v>
      </c>
      <c r="I138" s="2" t="s">
        <v>289</v>
      </c>
      <c r="J138" s="57"/>
      <c r="K138" s="79"/>
      <c r="L138" s="59"/>
      <c r="M138" s="79"/>
      <c r="N138" s="61">
        <f t="shared" si="114"/>
        <v>0</v>
      </c>
      <c r="O138" s="61">
        <f t="shared" si="115"/>
        <v>0</v>
      </c>
      <c r="P138" s="61">
        <f t="shared" si="116"/>
        <v>0</v>
      </c>
      <c r="Q138" s="61">
        <f t="shared" si="117"/>
        <v>0</v>
      </c>
      <c r="R138" s="62" t="e">
        <f t="shared" si="118"/>
        <v>#DIV/0!</v>
      </c>
      <c r="S138" s="62" t="e">
        <f t="shared" si="89"/>
        <v>#DIV/0!</v>
      </c>
      <c r="T138" s="61" t="e">
        <f t="shared" si="90"/>
        <v>#DIV/0!</v>
      </c>
      <c r="U138" s="61" t="e">
        <f t="shared" si="119"/>
        <v>#DIV/0!</v>
      </c>
      <c r="V138" s="79"/>
      <c r="W138" s="61">
        <f t="shared" si="120"/>
        <v>0</v>
      </c>
      <c r="X138" s="24">
        <f t="shared" si="121"/>
        <v>0</v>
      </c>
      <c r="Y138" s="80">
        <f>IF(AND(I138=Overview!$D$14,'ECS Formula'!$D$38&lt;&gt;""),'ECS Formula'!$D$38,INDEX('FY 26'!Y:Y,MATCH('FY 26 - Changed'!I138,'FY 26'!I:I,0),0))</f>
        <v>539.63</v>
      </c>
      <c r="Z138" s="58"/>
      <c r="AA138" s="60"/>
      <c r="AB138" s="81">
        <f>IF(AND('FY 26 - Changed'!I138=Overview!$D$14, 'ECS Formula'!$K$20&lt;&gt;""),'ECS Formula'!$K$20,INDEX('FY 26'!AB:AB,MATCH('FY 26 - Changed'!I138,'FY 26'!I:I,0),0))</f>
        <v>171090.51</v>
      </c>
      <c r="AC138" s="10">
        <f t="shared" si="91"/>
        <v>0.66698800000000003</v>
      </c>
      <c r="AD138" s="79">
        <f>IF(AND('FY 26 - Changed'!I138=Overview!$D$14, 'ECS Formula'!$K$21&lt;&gt;""),'ECS Formula'!$K$21,INDEX('FY 26'!AD:AD,MATCH('FY 26 - Changed'!I138,'FY 26'!I:I,0),0))</f>
        <v>98750</v>
      </c>
      <c r="AE138" s="10">
        <f t="shared" si="92"/>
        <v>0.71591700000000003</v>
      </c>
      <c r="AF138" s="10">
        <f t="shared" si="139"/>
        <v>0.31833299999999998</v>
      </c>
      <c r="AG138" s="63">
        <f t="shared" si="145"/>
        <v>0.31833299999999998</v>
      </c>
      <c r="AH138" s="64">
        <f t="shared" si="146"/>
        <v>0</v>
      </c>
      <c r="AI138" s="65">
        <f t="shared" si="122"/>
        <v>0.31833299999999998</v>
      </c>
      <c r="AJ138" s="60">
        <v>0</v>
      </c>
      <c r="AK138">
        <v>0</v>
      </c>
      <c r="AL138" s="23">
        <f t="shared" si="123"/>
        <v>0</v>
      </c>
      <c r="AM138" s="60">
        <v>158</v>
      </c>
      <c r="AN138">
        <v>4</v>
      </c>
      <c r="AO138" s="23">
        <f t="shared" si="124"/>
        <v>63200</v>
      </c>
      <c r="AP138" s="23">
        <f t="shared" si="147"/>
        <v>1979788</v>
      </c>
      <c r="AQ138" s="23">
        <f t="shared" si="125"/>
        <v>2042988</v>
      </c>
      <c r="AR138" s="66">
        <v>3073015</v>
      </c>
      <c r="AS138" s="66">
        <f t="shared" si="166"/>
        <v>2042988</v>
      </c>
      <c r="AT138" s="60">
        <v>2670987</v>
      </c>
      <c r="AU138" s="23">
        <f t="shared" si="141"/>
        <v>627999</v>
      </c>
      <c r="AV138" s="67" t="str">
        <f t="shared" si="142"/>
        <v>No</v>
      </c>
      <c r="AW138" s="66">
        <f t="shared" si="126"/>
        <v>0</v>
      </c>
      <c r="AX138" s="68">
        <f t="shared" si="127"/>
        <v>2670987</v>
      </c>
      <c r="AY138" s="69">
        <f t="shared" si="148"/>
        <v>2670987</v>
      </c>
      <c r="AZ138" s="70">
        <f t="shared" si="128"/>
        <v>0</v>
      </c>
      <c r="BA138" s="23"/>
      <c r="BC138" s="13">
        <f>($AI138*$AP$21*IF(AND($I138=Overview!$D$14,'ECS Formula'!F$38&lt;&gt;""),'ECS Formula'!F$38,INDEX('FY 26'!$Y:$Y,MATCH('FY 26 - Changed'!$I138,'FY 26'!$I:$I,0),0)))+$AL138+$AO138</f>
        <v>2042987.9740047499</v>
      </c>
      <c r="BD138" s="13">
        <f>($AI138*$AP$21*IF(AND($I138=Overview!$D$14,'ECS Formula'!G$38&lt;&gt;""),'ECS Formula'!G$38,INDEX('FY 26'!$Y:$Y,MATCH('FY 26 - Changed'!$I138,'FY 26'!$I:$I,0),0)))+$AL138+$AO138</f>
        <v>2042987.9740047499</v>
      </c>
      <c r="BE138" s="13">
        <f>($AI138*$AP$21*IF(AND($I138=Overview!$D$14,'ECS Formula'!H$38&lt;&gt;""),'ECS Formula'!H$38,INDEX('FY 26'!$Y:$Y,MATCH('FY 26 - Changed'!$I138,'FY 26'!$I:$I,0),0)))+$AL138+$AO138</f>
        <v>2042987.9740047499</v>
      </c>
      <c r="BF138" s="13">
        <f>($AI138*$AP$21*IF(AND($I138=Overview!$D$14,'ECS Formula'!I$38&lt;&gt;""),'ECS Formula'!I$38,INDEX('FY 26'!$Y:$Y,MATCH('FY 26 - Changed'!$I138,'FY 26'!$I:$I,0),0)))+$AL138+$AO138</f>
        <v>2042987.9740047499</v>
      </c>
      <c r="BG138" s="13">
        <f>($AI138*$AP$21*IF(AND($I138=Overview!$D$14,'ECS Formula'!J$38&lt;&gt;""),'ECS Formula'!J$38,INDEX('FY 26'!$Y:$Y,MATCH('FY 26 - Changed'!$I138,'FY 26'!$I:$I,0),0)))+$AL138+$AO138</f>
        <v>2042987.9740047499</v>
      </c>
      <c r="BH138" s="13">
        <f>($AI138*$AP$21*IF(AND($I138=Overview!$D$14,'ECS Formula'!K$38&lt;&gt;""),'ECS Formula'!K$38,INDEX('FY 26'!$Y:$Y,MATCH('FY 26 - Changed'!$I138,'FY 26'!$I:$I,0),0)))+$AL138+$AO138</f>
        <v>2042987.9740047499</v>
      </c>
      <c r="BI138" s="13">
        <f>($AI138*$AP$21*IF(AND($I138=Overview!$D$14,'ECS Formula'!L$38&lt;&gt;""),'ECS Formula'!L$38,INDEX('FY 26'!$Y:$Y,MATCH('FY 26 - Changed'!$I138,'FY 26'!$I:$I,0),0)))+$AL138+$AO138</f>
        <v>2042987.9740047499</v>
      </c>
      <c r="BJ138" s="13">
        <f>($AI138*$AP$21*IF(AND($I138=Overview!$D$14,'ECS Formula'!M$38&lt;&gt;""),'ECS Formula'!M$38,INDEX('FY 26'!$Y:$Y,MATCH('FY 26 - Changed'!$I138,'FY 26'!$I:$I,0),0)))+$AL138+$AO138</f>
        <v>2042987.9740047499</v>
      </c>
      <c r="BO138" s="71">
        <f t="shared" si="129"/>
        <v>627999</v>
      </c>
      <c r="BP138" s="71">
        <f t="shared" si="149"/>
        <v>-627999.02599525009</v>
      </c>
      <c r="BQ138" s="71">
        <f t="shared" si="150"/>
        <v>-627999.02599525009</v>
      </c>
      <c r="BR138" s="71">
        <f t="shared" si="151"/>
        <v>-538257.96518052905</v>
      </c>
      <c r="BS138" s="71">
        <f t="shared" si="152"/>
        <v>-448530.36238493468</v>
      </c>
      <c r="BT138" s="71">
        <f t="shared" si="153"/>
        <v>-358824.28990794788</v>
      </c>
      <c r="BU138" s="71">
        <f t="shared" si="154"/>
        <v>-269118.21743096109</v>
      </c>
      <c r="BV138" s="71">
        <f t="shared" si="155"/>
        <v>-179421.11556122196</v>
      </c>
      <c r="BW138" s="71">
        <f t="shared" si="156"/>
        <v>-89710.557780611096</v>
      </c>
      <c r="BX138" s="71"/>
      <c r="BZ138" s="71">
        <f t="shared" si="130"/>
        <v>0</v>
      </c>
      <c r="CA138" s="71">
        <f t="shared" si="131"/>
        <v>0</v>
      </c>
      <c r="CB138" s="71">
        <f t="shared" si="105"/>
        <v>-89741.060814721233</v>
      </c>
      <c r="CC138" s="71">
        <f t="shared" si="106"/>
        <v>-89727.602795594183</v>
      </c>
      <c r="CD138" s="71">
        <f t="shared" si="107"/>
        <v>-89706.072476986941</v>
      </c>
      <c r="CE138" s="71">
        <f t="shared" si="108"/>
        <v>-89706.07247698697</v>
      </c>
      <c r="CF138" s="71">
        <f t="shared" si="109"/>
        <v>-89697.10186973933</v>
      </c>
      <c r="CG138" s="71">
        <f t="shared" si="110"/>
        <v>-89710.55778061098</v>
      </c>
      <c r="CH138" s="71">
        <f t="shared" si="111"/>
        <v>-89710.557780611096</v>
      </c>
      <c r="CJ138" s="71">
        <f t="shared" si="157"/>
        <v>2670987</v>
      </c>
      <c r="CK138" s="71">
        <f t="shared" si="159"/>
        <v>2670987</v>
      </c>
      <c r="CL138" s="71">
        <f t="shared" si="160"/>
        <v>2581245.939185279</v>
      </c>
      <c r="CM138" s="71">
        <f t="shared" si="161"/>
        <v>2491518.3363896846</v>
      </c>
      <c r="CN138" s="71">
        <f t="shared" si="162"/>
        <v>2401812.2639126978</v>
      </c>
      <c r="CO138" s="71">
        <f t="shared" si="163"/>
        <v>2312106.191435711</v>
      </c>
      <c r="CP138" s="71">
        <f t="shared" si="164"/>
        <v>2222409.0895659719</v>
      </c>
      <c r="CQ138" s="71">
        <f t="shared" si="164"/>
        <v>2132698.531785361</v>
      </c>
      <c r="CR138" s="71">
        <f t="shared" si="164"/>
        <v>2042987.9740047499</v>
      </c>
      <c r="CS138" s="71"/>
      <c r="CT138" s="71">
        <f t="shared" si="158"/>
        <v>2670987</v>
      </c>
      <c r="CU138" s="71">
        <f t="shared" si="165"/>
        <v>2670987</v>
      </c>
      <c r="CV138" s="71">
        <f t="shared" si="165"/>
        <v>2581245.939185279</v>
      </c>
      <c r="CW138" s="71">
        <f t="shared" si="165"/>
        <v>2491518.3363896846</v>
      </c>
      <c r="CX138" s="71">
        <f t="shared" si="165"/>
        <v>2401812.2639126978</v>
      </c>
      <c r="CY138" s="71">
        <f t="shared" si="165"/>
        <v>2312106.191435711</v>
      </c>
      <c r="CZ138" s="71">
        <f t="shared" si="165"/>
        <v>2222409.0895659719</v>
      </c>
      <c r="DA138" s="71">
        <f t="shared" si="165"/>
        <v>2132698.531785361</v>
      </c>
      <c r="DB138" s="71">
        <f t="shared" si="165"/>
        <v>2042987.9740047499</v>
      </c>
    </row>
    <row r="139" spans="1:106" x14ac:dyDescent="0.2">
      <c r="A139" s="6" t="s">
        <v>173</v>
      </c>
      <c r="B139" s="6"/>
      <c r="C139" s="37"/>
      <c r="D139" s="37"/>
      <c r="E139" s="37"/>
      <c r="F139" s="2">
        <v>6</v>
      </c>
      <c r="G139">
        <v>0</v>
      </c>
      <c r="H139" s="6">
        <v>113</v>
      </c>
      <c r="I139" s="2" t="s">
        <v>290</v>
      </c>
      <c r="J139" s="57"/>
      <c r="K139" s="79"/>
      <c r="L139" s="59"/>
      <c r="M139" s="79"/>
      <c r="N139" s="61">
        <f t="shared" si="114"/>
        <v>0</v>
      </c>
      <c r="O139" s="61">
        <f t="shared" si="115"/>
        <v>0</v>
      </c>
      <c r="P139" s="61">
        <f t="shared" si="116"/>
        <v>0</v>
      </c>
      <c r="Q139" s="61">
        <f t="shared" si="117"/>
        <v>0</v>
      </c>
      <c r="R139" s="62" t="e">
        <f t="shared" si="118"/>
        <v>#DIV/0!</v>
      </c>
      <c r="S139" s="62" t="e">
        <f t="shared" si="89"/>
        <v>#DIV/0!</v>
      </c>
      <c r="T139" s="61" t="e">
        <f t="shared" si="90"/>
        <v>#DIV/0!</v>
      </c>
      <c r="U139" s="61" t="e">
        <f t="shared" si="119"/>
        <v>#DIV/0!</v>
      </c>
      <c r="V139" s="79"/>
      <c r="W139" s="61">
        <f t="shared" si="120"/>
        <v>0</v>
      </c>
      <c r="X139" s="24">
        <f t="shared" si="121"/>
        <v>0</v>
      </c>
      <c r="Y139" s="80">
        <f>IF(AND(I139=Overview!$D$14,'ECS Formula'!$D$38&lt;&gt;""),'ECS Formula'!$D$38,INDEX('FY 26'!Y:Y,MATCH('FY 26 - Changed'!I139,'FY 26'!I:I,0),0))</f>
        <v>1354.48</v>
      </c>
      <c r="Z139" s="58"/>
      <c r="AA139" s="60"/>
      <c r="AB139" s="81">
        <f>IF(AND('FY 26 - Changed'!I139=Overview!$D$14, 'ECS Formula'!$K$20&lt;&gt;""),'ECS Formula'!$K$20,INDEX('FY 26'!AB:AB,MATCH('FY 26 - Changed'!I139,'FY 26'!I:I,0),0))</f>
        <v>157016.81</v>
      </c>
      <c r="AC139" s="10">
        <f t="shared" si="91"/>
        <v>0.61212200000000005</v>
      </c>
      <c r="AD139" s="79">
        <f>IF(AND('FY 26 - Changed'!I139=Overview!$D$14, 'ECS Formula'!$K$21&lt;&gt;""),'ECS Formula'!$K$21,INDEX('FY 26'!AD:AD,MATCH('FY 26 - Changed'!I139,'FY 26'!I:I,0),0))</f>
        <v>116098</v>
      </c>
      <c r="AE139" s="10">
        <f t="shared" si="92"/>
        <v>0.84168699999999996</v>
      </c>
      <c r="AF139" s="10">
        <f t="shared" si="139"/>
        <v>0.31900899999999999</v>
      </c>
      <c r="AG139" s="63">
        <f t="shared" si="145"/>
        <v>0.31900899999999999</v>
      </c>
      <c r="AH139" s="64">
        <f t="shared" si="146"/>
        <v>0</v>
      </c>
      <c r="AI139" s="65">
        <f t="shared" si="122"/>
        <v>0.31900899999999999</v>
      </c>
      <c r="AJ139" s="60">
        <v>0</v>
      </c>
      <c r="AK139">
        <v>0</v>
      </c>
      <c r="AL139" s="23">
        <f t="shared" si="123"/>
        <v>0</v>
      </c>
      <c r="AM139" s="60">
        <v>0</v>
      </c>
      <c r="AN139">
        <v>0</v>
      </c>
      <c r="AO139" s="23">
        <f t="shared" si="124"/>
        <v>0</v>
      </c>
      <c r="AP139" s="23">
        <f t="shared" si="147"/>
        <v>4979852</v>
      </c>
      <c r="AQ139" s="23">
        <f t="shared" si="125"/>
        <v>4979852</v>
      </c>
      <c r="AR139" s="66">
        <v>4363751</v>
      </c>
      <c r="AS139" s="66">
        <f t="shared" si="166"/>
        <v>4979852</v>
      </c>
      <c r="AT139" s="60">
        <v>4775020</v>
      </c>
      <c r="AU139" s="23">
        <f t="shared" si="141"/>
        <v>204832</v>
      </c>
      <c r="AV139" s="67" t="str">
        <f t="shared" si="142"/>
        <v>Yes</v>
      </c>
      <c r="AW139" s="66">
        <f t="shared" si="126"/>
        <v>204832</v>
      </c>
      <c r="AX139" s="68">
        <f t="shared" si="127"/>
        <v>4979852</v>
      </c>
      <c r="AY139" s="69">
        <f t="shared" si="148"/>
        <v>4979852</v>
      </c>
      <c r="AZ139" s="70">
        <f t="shared" si="128"/>
        <v>204832</v>
      </c>
      <c r="BA139" s="23"/>
      <c r="BC139" s="13">
        <f>($AI139*$AP$21*IF(AND($I139=Overview!$D$14,'ECS Formula'!F$38&lt;&gt;""),'ECS Formula'!F$38,INDEX('FY 26'!$Y:$Y,MATCH('FY 26 - Changed'!$I139,'FY 26'!$I:$I,0),0)))+$AL139+$AO139</f>
        <v>4979852.3514379999</v>
      </c>
      <c r="BD139" s="13">
        <f>($AI139*$AP$21*IF(AND($I139=Overview!$D$14,'ECS Formula'!G$38&lt;&gt;""),'ECS Formula'!G$38,INDEX('FY 26'!$Y:$Y,MATCH('FY 26 - Changed'!$I139,'FY 26'!$I:$I,0),0)))+$AL139+$AO139</f>
        <v>4979852.3514379999</v>
      </c>
      <c r="BE139" s="13">
        <f>($AI139*$AP$21*IF(AND($I139=Overview!$D$14,'ECS Formula'!H$38&lt;&gt;""),'ECS Formula'!H$38,INDEX('FY 26'!$Y:$Y,MATCH('FY 26 - Changed'!$I139,'FY 26'!$I:$I,0),0)))+$AL139+$AO139</f>
        <v>4979852.3514379999</v>
      </c>
      <c r="BF139" s="13">
        <f>($AI139*$AP$21*IF(AND($I139=Overview!$D$14,'ECS Formula'!I$38&lt;&gt;""),'ECS Formula'!I$38,INDEX('FY 26'!$Y:$Y,MATCH('FY 26 - Changed'!$I139,'FY 26'!$I:$I,0),0)))+$AL139+$AO139</f>
        <v>4979852.3514379999</v>
      </c>
      <c r="BG139" s="13">
        <f>($AI139*$AP$21*IF(AND($I139=Overview!$D$14,'ECS Formula'!J$38&lt;&gt;""),'ECS Formula'!J$38,INDEX('FY 26'!$Y:$Y,MATCH('FY 26 - Changed'!$I139,'FY 26'!$I:$I,0),0)))+$AL139+$AO139</f>
        <v>4979852.3514379999</v>
      </c>
      <c r="BH139" s="13">
        <f>($AI139*$AP$21*IF(AND($I139=Overview!$D$14,'ECS Formula'!K$38&lt;&gt;""),'ECS Formula'!K$38,INDEX('FY 26'!$Y:$Y,MATCH('FY 26 - Changed'!$I139,'FY 26'!$I:$I,0),0)))+$AL139+$AO139</f>
        <v>4979852.3514379999</v>
      </c>
      <c r="BI139" s="13">
        <f>($AI139*$AP$21*IF(AND($I139=Overview!$D$14,'ECS Formula'!L$38&lt;&gt;""),'ECS Formula'!L$38,INDEX('FY 26'!$Y:$Y,MATCH('FY 26 - Changed'!$I139,'FY 26'!$I:$I,0),0)))+$AL139+$AO139</f>
        <v>4979852.3514379999</v>
      </c>
      <c r="BJ139" s="13">
        <f>($AI139*$AP$21*IF(AND($I139=Overview!$D$14,'ECS Formula'!M$38&lt;&gt;""),'ECS Formula'!M$38,INDEX('FY 26'!$Y:$Y,MATCH('FY 26 - Changed'!$I139,'FY 26'!$I:$I,0),0)))+$AL139+$AO139</f>
        <v>4979852.3514379999</v>
      </c>
      <c r="BO139" s="71">
        <f t="shared" si="129"/>
        <v>204832</v>
      </c>
      <c r="BP139" s="71">
        <f t="shared" si="149"/>
        <v>0.35143799986690283</v>
      </c>
      <c r="BQ139" s="71">
        <f t="shared" si="150"/>
        <v>0</v>
      </c>
      <c r="BR139" s="71">
        <f t="shared" si="151"/>
        <v>0</v>
      </c>
      <c r="BS139" s="71">
        <f t="shared" si="152"/>
        <v>0</v>
      </c>
      <c r="BT139" s="71">
        <f t="shared" si="153"/>
        <v>0</v>
      </c>
      <c r="BU139" s="71">
        <f t="shared" si="154"/>
        <v>0</v>
      </c>
      <c r="BV139" s="71">
        <f t="shared" si="155"/>
        <v>0</v>
      </c>
      <c r="BW139" s="71">
        <f t="shared" si="156"/>
        <v>0</v>
      </c>
      <c r="BX139" s="71"/>
      <c r="BZ139" s="71">
        <f t="shared" si="130"/>
        <v>204832</v>
      </c>
      <c r="CA139" s="71">
        <f t="shared" si="131"/>
        <v>0.35143799986690283</v>
      </c>
      <c r="CB139" s="71">
        <f t="shared" si="105"/>
        <v>0</v>
      </c>
      <c r="CC139" s="71">
        <f t="shared" si="106"/>
        <v>0</v>
      </c>
      <c r="CD139" s="71">
        <f t="shared" si="107"/>
        <v>0</v>
      </c>
      <c r="CE139" s="71">
        <f t="shared" si="108"/>
        <v>0</v>
      </c>
      <c r="CF139" s="71">
        <f t="shared" si="109"/>
        <v>0</v>
      </c>
      <c r="CG139" s="71">
        <f t="shared" si="110"/>
        <v>0</v>
      </c>
      <c r="CH139" s="71">
        <f t="shared" si="111"/>
        <v>0</v>
      </c>
      <c r="CJ139" s="71">
        <f t="shared" si="157"/>
        <v>4979852</v>
      </c>
      <c r="CK139" s="71">
        <f t="shared" si="159"/>
        <v>4979852.3514379999</v>
      </c>
      <c r="CL139" s="71">
        <f t="shared" si="160"/>
        <v>4979852.3514379999</v>
      </c>
      <c r="CM139" s="71">
        <f t="shared" si="161"/>
        <v>4979852.3514379999</v>
      </c>
      <c r="CN139" s="71">
        <f t="shared" si="162"/>
        <v>4979852.3514379999</v>
      </c>
      <c r="CO139" s="71">
        <f t="shared" si="163"/>
        <v>4979852.3514379999</v>
      </c>
      <c r="CP139" s="71">
        <f t="shared" si="164"/>
        <v>4979852.3514379999</v>
      </c>
      <c r="CQ139" s="71">
        <f t="shared" si="164"/>
        <v>4979852.3514379999</v>
      </c>
      <c r="CR139" s="71">
        <f t="shared" si="164"/>
        <v>4979852.3514379999</v>
      </c>
      <c r="CS139" s="71"/>
      <c r="CT139" s="71">
        <f t="shared" si="158"/>
        <v>4979852</v>
      </c>
      <c r="CU139" s="71">
        <f t="shared" si="165"/>
        <v>4979852.3514379999</v>
      </c>
      <c r="CV139" s="71">
        <f t="shared" si="165"/>
        <v>4979852.3514379999</v>
      </c>
      <c r="CW139" s="71">
        <f t="shared" si="165"/>
        <v>4979852.3514379999</v>
      </c>
      <c r="CX139" s="71">
        <f t="shared" si="165"/>
        <v>4979852.3514379999</v>
      </c>
      <c r="CY139" s="71">
        <f t="shared" si="165"/>
        <v>4979852.3514379999</v>
      </c>
      <c r="CZ139" s="71">
        <f t="shared" si="165"/>
        <v>4979852.3514379999</v>
      </c>
      <c r="DA139" s="71">
        <f t="shared" si="165"/>
        <v>4979852.3514379999</v>
      </c>
      <c r="DB139" s="71">
        <f t="shared" si="165"/>
        <v>4979852.3514379999</v>
      </c>
    </row>
    <row r="140" spans="1:106" x14ac:dyDescent="0.2">
      <c r="A140" s="6" t="s">
        <v>173</v>
      </c>
      <c r="B140" s="6"/>
      <c r="C140" s="37"/>
      <c r="D140" s="37"/>
      <c r="E140" s="37"/>
      <c r="F140" s="2">
        <v>7</v>
      </c>
      <c r="G140">
        <v>0</v>
      </c>
      <c r="H140" s="6">
        <v>114</v>
      </c>
      <c r="I140" s="2" t="s">
        <v>291</v>
      </c>
      <c r="J140" s="57"/>
      <c r="K140" s="79"/>
      <c r="L140" s="73"/>
      <c r="M140" s="79"/>
      <c r="N140" s="61">
        <f t="shared" si="114"/>
        <v>0</v>
      </c>
      <c r="O140" s="61">
        <f t="shared" si="115"/>
        <v>0</v>
      </c>
      <c r="P140" s="61">
        <f t="shared" si="116"/>
        <v>0</v>
      </c>
      <c r="Q140" s="61">
        <f t="shared" si="117"/>
        <v>0</v>
      </c>
      <c r="R140" s="62" t="e">
        <f t="shared" si="118"/>
        <v>#DIV/0!</v>
      </c>
      <c r="S140" s="62" t="e">
        <f t="shared" si="89"/>
        <v>#DIV/0!</v>
      </c>
      <c r="T140" s="61" t="e">
        <f t="shared" si="90"/>
        <v>#DIV/0!</v>
      </c>
      <c r="U140" s="61" t="e">
        <f t="shared" si="119"/>
        <v>#DIV/0!</v>
      </c>
      <c r="V140" s="79"/>
      <c r="W140" s="61">
        <f t="shared" si="120"/>
        <v>0</v>
      </c>
      <c r="X140" s="24">
        <f t="shared" si="121"/>
        <v>0</v>
      </c>
      <c r="Y140" s="80">
        <f>IF(AND(I140=Overview!$D$14,'ECS Formula'!$D$38&lt;&gt;""),'ECS Formula'!$D$38,INDEX('FY 26'!Y:Y,MATCH('FY 26 - Changed'!I140,'FY 26'!I:I,0),0))</f>
        <v>678.42</v>
      </c>
      <c r="Z140" s="58"/>
      <c r="AA140" s="60"/>
      <c r="AB140" s="81">
        <f>IF(AND('FY 26 - Changed'!I140=Overview!$D$14, 'ECS Formula'!$K$20&lt;&gt;""),'ECS Formula'!$K$20,INDEX('FY 26'!AB:AB,MATCH('FY 26 - Changed'!I140,'FY 26'!I:I,0),0))</f>
        <v>176560.33</v>
      </c>
      <c r="AC140" s="10">
        <f t="shared" si="91"/>
        <v>0.68831200000000003</v>
      </c>
      <c r="AD140" s="79">
        <f>IF(AND('FY 26 - Changed'!I140=Overview!$D$14, 'ECS Formula'!$K$21&lt;&gt;""),'ECS Formula'!$K$21,INDEX('FY 26'!AD:AD,MATCH('FY 26 - Changed'!I140,'FY 26'!I:I,0),0))</f>
        <v>103816</v>
      </c>
      <c r="AE140" s="10">
        <f t="shared" si="92"/>
        <v>0.75264500000000001</v>
      </c>
      <c r="AF140" s="10">
        <f t="shared" si="139"/>
        <v>0.29238799999999998</v>
      </c>
      <c r="AG140" s="63">
        <f t="shared" si="145"/>
        <v>0.29238799999999998</v>
      </c>
      <c r="AH140" s="64">
        <f t="shared" si="146"/>
        <v>0</v>
      </c>
      <c r="AI140" s="65">
        <f t="shared" si="122"/>
        <v>0.29238799999999998</v>
      </c>
      <c r="AJ140" s="60">
        <v>0</v>
      </c>
      <c r="AK140">
        <v>0</v>
      </c>
      <c r="AL140" s="23">
        <f t="shared" si="123"/>
        <v>0</v>
      </c>
      <c r="AM140" s="60">
        <v>102</v>
      </c>
      <c r="AN140">
        <v>4</v>
      </c>
      <c r="AO140" s="23">
        <f t="shared" si="124"/>
        <v>40800</v>
      </c>
      <c r="AP140" s="23">
        <f t="shared" si="147"/>
        <v>2286121</v>
      </c>
      <c r="AQ140" s="23">
        <f t="shared" si="125"/>
        <v>2326921</v>
      </c>
      <c r="AR140" s="66">
        <v>3012017</v>
      </c>
      <c r="AS140" s="66">
        <f t="shared" si="166"/>
        <v>2326921</v>
      </c>
      <c r="AT140" s="60">
        <v>2952496</v>
      </c>
      <c r="AU140" s="23">
        <f t="shared" si="141"/>
        <v>625575</v>
      </c>
      <c r="AV140" s="67" t="str">
        <f t="shared" si="142"/>
        <v>No</v>
      </c>
      <c r="AW140" s="66">
        <f t="shared" si="126"/>
        <v>0</v>
      </c>
      <c r="AX140" s="68">
        <f t="shared" si="127"/>
        <v>2952496</v>
      </c>
      <c r="AY140" s="69">
        <f t="shared" si="148"/>
        <v>2952496</v>
      </c>
      <c r="AZ140" s="70">
        <f t="shared" si="128"/>
        <v>0</v>
      </c>
      <c r="BA140" s="23"/>
      <c r="BC140" s="13">
        <f>($AI140*$AP$21*IF(AND($I140=Overview!$D$14,'ECS Formula'!F$38&lt;&gt;""),'ECS Formula'!F$38,INDEX('FY 26'!$Y:$Y,MATCH('FY 26 - Changed'!$I140,'FY 26'!$I:$I,0),0)))+$AL140+$AO140</f>
        <v>2326920.5167139997</v>
      </c>
      <c r="BD140" s="13">
        <f>($AI140*$AP$21*IF(AND($I140=Overview!$D$14,'ECS Formula'!G$38&lt;&gt;""),'ECS Formula'!G$38,INDEX('FY 26'!$Y:$Y,MATCH('FY 26 - Changed'!$I140,'FY 26'!$I:$I,0),0)))+$AL140+$AO140</f>
        <v>2326920.5167139997</v>
      </c>
      <c r="BE140" s="13">
        <f>($AI140*$AP$21*IF(AND($I140=Overview!$D$14,'ECS Formula'!H$38&lt;&gt;""),'ECS Formula'!H$38,INDEX('FY 26'!$Y:$Y,MATCH('FY 26 - Changed'!$I140,'FY 26'!$I:$I,0),0)))+$AL140+$AO140</f>
        <v>2326920.5167139997</v>
      </c>
      <c r="BF140" s="13">
        <f>($AI140*$AP$21*IF(AND($I140=Overview!$D$14,'ECS Formula'!I$38&lt;&gt;""),'ECS Formula'!I$38,INDEX('FY 26'!$Y:$Y,MATCH('FY 26 - Changed'!$I140,'FY 26'!$I:$I,0),0)))+$AL140+$AO140</f>
        <v>2326920.5167139997</v>
      </c>
      <c r="BG140" s="13">
        <f>($AI140*$AP$21*IF(AND($I140=Overview!$D$14,'ECS Formula'!J$38&lt;&gt;""),'ECS Formula'!J$38,INDEX('FY 26'!$Y:$Y,MATCH('FY 26 - Changed'!$I140,'FY 26'!$I:$I,0),0)))+$AL140+$AO140</f>
        <v>2326920.5167139997</v>
      </c>
      <c r="BH140" s="13">
        <f>($AI140*$AP$21*IF(AND($I140=Overview!$D$14,'ECS Formula'!K$38&lt;&gt;""),'ECS Formula'!K$38,INDEX('FY 26'!$Y:$Y,MATCH('FY 26 - Changed'!$I140,'FY 26'!$I:$I,0),0)))+$AL140+$AO140</f>
        <v>2326920.5167139997</v>
      </c>
      <c r="BI140" s="13">
        <f>($AI140*$AP$21*IF(AND($I140=Overview!$D$14,'ECS Formula'!L$38&lt;&gt;""),'ECS Formula'!L$38,INDEX('FY 26'!$Y:$Y,MATCH('FY 26 - Changed'!$I140,'FY 26'!$I:$I,0),0)))+$AL140+$AO140</f>
        <v>2326920.5167139997</v>
      </c>
      <c r="BJ140" s="13">
        <f>($AI140*$AP$21*IF(AND($I140=Overview!$D$14,'ECS Formula'!M$38&lt;&gt;""),'ECS Formula'!M$38,INDEX('FY 26'!$Y:$Y,MATCH('FY 26 - Changed'!$I140,'FY 26'!$I:$I,0),0)))+$AL140+$AO140</f>
        <v>2326920.5167139997</v>
      </c>
      <c r="BO140" s="71">
        <f t="shared" si="129"/>
        <v>625575</v>
      </c>
      <c r="BP140" s="71">
        <f t="shared" si="149"/>
        <v>-625575.48328600032</v>
      </c>
      <c r="BQ140" s="71">
        <f t="shared" si="150"/>
        <v>-625575.48328600032</v>
      </c>
      <c r="BR140" s="71">
        <f t="shared" si="151"/>
        <v>-536180.74672443094</v>
      </c>
      <c r="BS140" s="71">
        <f t="shared" si="152"/>
        <v>-446799.41624546843</v>
      </c>
      <c r="BT140" s="71">
        <f t="shared" si="153"/>
        <v>-357439.53299637465</v>
      </c>
      <c r="BU140" s="71">
        <f t="shared" si="154"/>
        <v>-268079.64974728087</v>
      </c>
      <c r="BV140" s="71">
        <f t="shared" si="155"/>
        <v>-178728.70248651225</v>
      </c>
      <c r="BW140" s="71">
        <f t="shared" si="156"/>
        <v>-89364.351243256126</v>
      </c>
      <c r="BX140" s="71"/>
      <c r="BZ140" s="71">
        <f t="shared" si="130"/>
        <v>0</v>
      </c>
      <c r="CA140" s="71">
        <f t="shared" si="131"/>
        <v>0</v>
      </c>
      <c r="CB140" s="71">
        <f t="shared" si="105"/>
        <v>-89394.736561569443</v>
      </c>
      <c r="CC140" s="71">
        <f t="shared" si="106"/>
        <v>-89381.330478962627</v>
      </c>
      <c r="CD140" s="71">
        <f t="shared" si="107"/>
        <v>-89359.883249093691</v>
      </c>
      <c r="CE140" s="71">
        <f t="shared" si="108"/>
        <v>-89359.883249093662</v>
      </c>
      <c r="CF140" s="71">
        <f t="shared" si="109"/>
        <v>-89350.947260768706</v>
      </c>
      <c r="CG140" s="71">
        <f t="shared" si="110"/>
        <v>-89364.351243256126</v>
      </c>
      <c r="CH140" s="71">
        <f t="shared" si="111"/>
        <v>-89364.351243256126</v>
      </c>
      <c r="CJ140" s="71">
        <f t="shared" si="157"/>
        <v>2952496</v>
      </c>
      <c r="CK140" s="71">
        <f t="shared" si="159"/>
        <v>2952496</v>
      </c>
      <c r="CL140" s="71">
        <f t="shared" si="160"/>
        <v>2863101.2634384306</v>
      </c>
      <c r="CM140" s="71">
        <f t="shared" si="161"/>
        <v>2773719.9329594681</v>
      </c>
      <c r="CN140" s="71">
        <f t="shared" si="162"/>
        <v>2684360.0497103743</v>
      </c>
      <c r="CO140" s="71">
        <f t="shared" si="163"/>
        <v>2595000.1664612805</v>
      </c>
      <c r="CP140" s="71">
        <f t="shared" ref="CP140:CR155" si="167">CY140+CF140</f>
        <v>2505649.2192005119</v>
      </c>
      <c r="CQ140" s="71">
        <f t="shared" si="167"/>
        <v>2416284.8679572558</v>
      </c>
      <c r="CR140" s="71">
        <f t="shared" si="167"/>
        <v>2326920.5167139997</v>
      </c>
      <c r="CS140" s="71"/>
      <c r="CT140" s="71">
        <f t="shared" si="158"/>
        <v>2952496</v>
      </c>
      <c r="CU140" s="71">
        <f t="shared" ref="CU140:DB155" si="168">IF(OR($C140=1,$B140=1),MAX(CK140,CT140,$AR140),CK140)</f>
        <v>2952496</v>
      </c>
      <c r="CV140" s="71">
        <f t="shared" si="168"/>
        <v>2863101.2634384306</v>
      </c>
      <c r="CW140" s="71">
        <f t="shared" si="168"/>
        <v>2773719.9329594681</v>
      </c>
      <c r="CX140" s="71">
        <f t="shared" si="168"/>
        <v>2684360.0497103743</v>
      </c>
      <c r="CY140" s="71">
        <f t="shared" si="168"/>
        <v>2595000.1664612805</v>
      </c>
      <c r="CZ140" s="71">
        <f t="shared" si="168"/>
        <v>2505649.2192005119</v>
      </c>
      <c r="DA140" s="71">
        <f t="shared" si="168"/>
        <v>2416284.8679572558</v>
      </c>
      <c r="DB140" s="71">
        <f t="shared" si="168"/>
        <v>2326920.5167139997</v>
      </c>
    </row>
    <row r="141" spans="1:106" x14ac:dyDescent="0.2">
      <c r="A141" s="6" t="s">
        <v>173</v>
      </c>
      <c r="B141" s="6"/>
      <c r="C141" s="37"/>
      <c r="D141" s="37"/>
      <c r="E141" s="37"/>
      <c r="F141" s="2">
        <v>6</v>
      </c>
      <c r="G141">
        <v>0</v>
      </c>
      <c r="H141" s="6">
        <v>115</v>
      </c>
      <c r="I141" s="2" t="s">
        <v>292</v>
      </c>
      <c r="J141" s="57"/>
      <c r="K141" s="79"/>
      <c r="L141" s="59"/>
      <c r="M141" s="79"/>
      <c r="N141" s="61">
        <f t="shared" si="114"/>
        <v>0</v>
      </c>
      <c r="O141" s="61">
        <f t="shared" si="115"/>
        <v>0</v>
      </c>
      <c r="P141" s="61">
        <f t="shared" si="116"/>
        <v>0</v>
      </c>
      <c r="Q141" s="61">
        <f t="shared" si="117"/>
        <v>0</v>
      </c>
      <c r="R141" s="62" t="e">
        <f t="shared" si="118"/>
        <v>#DIV/0!</v>
      </c>
      <c r="S141" s="62" t="e">
        <f t="shared" si="89"/>
        <v>#DIV/0!</v>
      </c>
      <c r="T141" s="61" t="e">
        <f t="shared" si="90"/>
        <v>#DIV/0!</v>
      </c>
      <c r="U141" s="61" t="e">
        <f t="shared" si="119"/>
        <v>#DIV/0!</v>
      </c>
      <c r="V141" s="79"/>
      <c r="W141" s="61">
        <f t="shared" si="120"/>
        <v>0</v>
      </c>
      <c r="X141" s="24">
        <f t="shared" si="121"/>
        <v>0</v>
      </c>
      <c r="Y141" s="80">
        <f>IF(AND(I141=Overview!$D$14,'ECS Formula'!$D$38&lt;&gt;""),'ECS Formula'!$D$38,INDEX('FY 26'!Y:Y,MATCH('FY 26 - Changed'!I141,'FY 26'!I:I,0),0))</f>
        <v>1367.94</v>
      </c>
      <c r="Z141" s="58"/>
      <c r="AA141" s="60"/>
      <c r="AB141" s="81">
        <f>IF(AND('FY 26 - Changed'!I141=Overview!$D$14, 'ECS Formula'!$K$20&lt;&gt;""),'ECS Formula'!$K$20,INDEX('FY 26'!AB:AB,MATCH('FY 26 - Changed'!I141,'FY 26'!I:I,0),0))</f>
        <v>170916.03</v>
      </c>
      <c r="AC141" s="10">
        <f t="shared" si="91"/>
        <v>0.66630800000000001</v>
      </c>
      <c r="AD141" s="79">
        <f>IF(AND('FY 26 - Changed'!I141=Overview!$D$14, 'ECS Formula'!$K$21&lt;&gt;""),'ECS Formula'!$K$21,INDEX('FY 26'!AD:AD,MATCH('FY 26 - Changed'!I141,'FY 26'!I:I,0),0))</f>
        <v>124382</v>
      </c>
      <c r="AE141" s="10">
        <f t="shared" si="92"/>
        <v>0.90174399999999999</v>
      </c>
      <c r="AF141" s="10">
        <f t="shared" si="139"/>
        <v>0.26306099999999999</v>
      </c>
      <c r="AG141" s="63">
        <f t="shared" si="145"/>
        <v>0.26306099999999999</v>
      </c>
      <c r="AH141" s="64">
        <f t="shared" si="146"/>
        <v>0</v>
      </c>
      <c r="AI141" s="65">
        <f t="shared" si="122"/>
        <v>0.26306099999999999</v>
      </c>
      <c r="AJ141" s="60">
        <v>1275</v>
      </c>
      <c r="AK141">
        <v>13</v>
      </c>
      <c r="AL141" s="23">
        <f t="shared" si="123"/>
        <v>1657500</v>
      </c>
      <c r="AM141" s="60">
        <v>0</v>
      </c>
      <c r="AN141">
        <v>0</v>
      </c>
      <c r="AO141" s="23">
        <f t="shared" si="124"/>
        <v>0</v>
      </c>
      <c r="AP141" s="23">
        <f t="shared" si="147"/>
        <v>4147290</v>
      </c>
      <c r="AQ141" s="23">
        <f t="shared" si="125"/>
        <v>5804790</v>
      </c>
      <c r="AR141" s="66">
        <v>5297609</v>
      </c>
      <c r="AS141" s="66">
        <f t="shared" si="166"/>
        <v>5804790</v>
      </c>
      <c r="AT141" s="60">
        <v>5836389</v>
      </c>
      <c r="AU141" s="23">
        <f t="shared" si="141"/>
        <v>31599</v>
      </c>
      <c r="AV141" s="67" t="str">
        <f t="shared" si="142"/>
        <v>No</v>
      </c>
      <c r="AW141" s="66">
        <f t="shared" si="126"/>
        <v>0</v>
      </c>
      <c r="AX141" s="68">
        <f t="shared" si="127"/>
        <v>5836389</v>
      </c>
      <c r="AY141" s="69">
        <f t="shared" si="148"/>
        <v>5836389</v>
      </c>
      <c r="AZ141" s="70">
        <f t="shared" si="128"/>
        <v>0</v>
      </c>
      <c r="BA141" s="23"/>
      <c r="BC141" s="13">
        <f>($AI141*$AP$21*IF(AND($I141=Overview!$D$14,'ECS Formula'!F$38&lt;&gt;""),'ECS Formula'!F$38,INDEX('FY 26'!$Y:$Y,MATCH('FY 26 - Changed'!$I141,'FY 26'!$I:$I,0),0)))+$AL141+$AO141</f>
        <v>5804790.4315185007</v>
      </c>
      <c r="BD141" s="13">
        <f>($AI141*$AP$21*IF(AND($I141=Overview!$D$14,'ECS Formula'!G$38&lt;&gt;""),'ECS Formula'!G$38,INDEX('FY 26'!$Y:$Y,MATCH('FY 26 - Changed'!$I141,'FY 26'!$I:$I,0),0)))+$AL141+$AO141</f>
        <v>5804790.4315185007</v>
      </c>
      <c r="BE141" s="13">
        <f>($AI141*$AP$21*IF(AND($I141=Overview!$D$14,'ECS Formula'!H$38&lt;&gt;""),'ECS Formula'!H$38,INDEX('FY 26'!$Y:$Y,MATCH('FY 26 - Changed'!$I141,'FY 26'!$I:$I,0),0)))+$AL141+$AO141</f>
        <v>5804790.4315185007</v>
      </c>
      <c r="BF141" s="13">
        <f>($AI141*$AP$21*IF(AND($I141=Overview!$D$14,'ECS Formula'!I$38&lt;&gt;""),'ECS Formula'!I$38,INDEX('FY 26'!$Y:$Y,MATCH('FY 26 - Changed'!$I141,'FY 26'!$I:$I,0),0)))+$AL141+$AO141</f>
        <v>5804790.4315185007</v>
      </c>
      <c r="BG141" s="13">
        <f>($AI141*$AP$21*IF(AND($I141=Overview!$D$14,'ECS Formula'!J$38&lt;&gt;""),'ECS Formula'!J$38,INDEX('FY 26'!$Y:$Y,MATCH('FY 26 - Changed'!$I141,'FY 26'!$I:$I,0),0)))+$AL141+$AO141</f>
        <v>5804790.4315185007</v>
      </c>
      <c r="BH141" s="13">
        <f>($AI141*$AP$21*IF(AND($I141=Overview!$D$14,'ECS Formula'!K$38&lt;&gt;""),'ECS Formula'!K$38,INDEX('FY 26'!$Y:$Y,MATCH('FY 26 - Changed'!$I141,'FY 26'!$I:$I,0),0)))+$AL141+$AO141</f>
        <v>5804790.4315185007</v>
      </c>
      <c r="BI141" s="13">
        <f>($AI141*$AP$21*IF(AND($I141=Overview!$D$14,'ECS Formula'!L$38&lt;&gt;""),'ECS Formula'!L$38,INDEX('FY 26'!$Y:$Y,MATCH('FY 26 - Changed'!$I141,'FY 26'!$I:$I,0),0)))+$AL141+$AO141</f>
        <v>5804790.4315185007</v>
      </c>
      <c r="BJ141" s="13">
        <f>($AI141*$AP$21*IF(AND($I141=Overview!$D$14,'ECS Formula'!M$38&lt;&gt;""),'ECS Formula'!M$38,INDEX('FY 26'!$Y:$Y,MATCH('FY 26 - Changed'!$I141,'FY 26'!$I:$I,0),0)))+$AL141+$AO141</f>
        <v>5804790.4315185007</v>
      </c>
      <c r="BO141" s="71">
        <f t="shared" si="129"/>
        <v>31599</v>
      </c>
      <c r="BP141" s="71">
        <f t="shared" si="149"/>
        <v>-31598.568481499329</v>
      </c>
      <c r="BQ141" s="71">
        <f t="shared" si="150"/>
        <v>-31598.568481499329</v>
      </c>
      <c r="BR141" s="71">
        <f t="shared" si="151"/>
        <v>-27083.133045492694</v>
      </c>
      <c r="BS141" s="71">
        <f t="shared" si="152"/>
        <v>-22568.374766808935</v>
      </c>
      <c r="BT141" s="71">
        <f t="shared" si="153"/>
        <v>-18054.699813446961</v>
      </c>
      <c r="BU141" s="71">
        <f t="shared" si="154"/>
        <v>-13541.024860084988</v>
      </c>
      <c r="BV141" s="71">
        <f t="shared" si="155"/>
        <v>-9027.8012742185965</v>
      </c>
      <c r="BW141" s="71">
        <f t="shared" si="156"/>
        <v>-4513.9006371088326</v>
      </c>
      <c r="BX141" s="71"/>
      <c r="BZ141" s="71">
        <f t="shared" si="130"/>
        <v>0</v>
      </c>
      <c r="CA141" s="71">
        <f t="shared" si="131"/>
        <v>0</v>
      </c>
      <c r="CB141" s="71">
        <f t="shared" si="105"/>
        <v>-4515.4354360062543</v>
      </c>
      <c r="CC141" s="71">
        <f t="shared" si="106"/>
        <v>-4514.7582786836319</v>
      </c>
      <c r="CD141" s="71">
        <f t="shared" si="107"/>
        <v>-4513.6749533617867</v>
      </c>
      <c r="CE141" s="71">
        <f t="shared" si="108"/>
        <v>-4513.6749533617403</v>
      </c>
      <c r="CF141" s="71">
        <f t="shared" si="109"/>
        <v>-4513.2235858663262</v>
      </c>
      <c r="CG141" s="71">
        <f t="shared" si="110"/>
        <v>-4513.9006371092983</v>
      </c>
      <c r="CH141" s="71">
        <f t="shared" si="111"/>
        <v>-4513.9006371088326</v>
      </c>
      <c r="CJ141" s="71">
        <f t="shared" si="157"/>
        <v>5836389</v>
      </c>
      <c r="CK141" s="71">
        <f t="shared" si="159"/>
        <v>5836389</v>
      </c>
      <c r="CL141" s="71">
        <f t="shared" si="160"/>
        <v>5831873.5645639934</v>
      </c>
      <c r="CM141" s="71">
        <f t="shared" si="161"/>
        <v>5827358.8062853096</v>
      </c>
      <c r="CN141" s="71">
        <f t="shared" si="162"/>
        <v>5822845.1313319476</v>
      </c>
      <c r="CO141" s="71">
        <f t="shared" si="163"/>
        <v>5818331.4563785857</v>
      </c>
      <c r="CP141" s="71">
        <f t="shared" si="167"/>
        <v>5813818.2327927193</v>
      </c>
      <c r="CQ141" s="71">
        <f t="shared" si="167"/>
        <v>5809304.3321556095</v>
      </c>
      <c r="CR141" s="71">
        <f t="shared" si="167"/>
        <v>5804790.4315185007</v>
      </c>
      <c r="CS141" s="71"/>
      <c r="CT141" s="71">
        <f t="shared" si="158"/>
        <v>5836389</v>
      </c>
      <c r="CU141" s="71">
        <f t="shared" si="168"/>
        <v>5836389</v>
      </c>
      <c r="CV141" s="71">
        <f t="shared" si="168"/>
        <v>5831873.5645639934</v>
      </c>
      <c r="CW141" s="71">
        <f t="shared" si="168"/>
        <v>5827358.8062853096</v>
      </c>
      <c r="CX141" s="71">
        <f t="shared" si="168"/>
        <v>5822845.1313319476</v>
      </c>
      <c r="CY141" s="71">
        <f t="shared" si="168"/>
        <v>5818331.4563785857</v>
      </c>
      <c r="CZ141" s="71">
        <f t="shared" si="168"/>
        <v>5813818.2327927193</v>
      </c>
      <c r="DA141" s="71">
        <f t="shared" si="168"/>
        <v>5809304.3321556095</v>
      </c>
      <c r="DB141" s="71">
        <f t="shared" si="168"/>
        <v>5804790.4315185007</v>
      </c>
    </row>
    <row r="142" spans="1:106" x14ac:dyDescent="0.2">
      <c r="A142" s="6" t="s">
        <v>184</v>
      </c>
      <c r="B142" s="72"/>
      <c r="C142" s="37">
        <v>1</v>
      </c>
      <c r="D142" s="37">
        <v>1</v>
      </c>
      <c r="E142" s="37"/>
      <c r="F142" s="2">
        <v>10</v>
      </c>
      <c r="G142">
        <v>25</v>
      </c>
      <c r="H142" s="6">
        <v>116</v>
      </c>
      <c r="I142" s="2" t="s">
        <v>293</v>
      </c>
      <c r="J142" s="57"/>
      <c r="K142" s="79"/>
      <c r="L142" s="73"/>
      <c r="M142" s="79"/>
      <c r="N142" s="61">
        <f t="shared" si="114"/>
        <v>0</v>
      </c>
      <c r="O142" s="61">
        <f t="shared" si="115"/>
        <v>0</v>
      </c>
      <c r="P142" s="61">
        <f t="shared" si="116"/>
        <v>0</v>
      </c>
      <c r="Q142" s="61">
        <f t="shared" si="117"/>
        <v>0</v>
      </c>
      <c r="R142" s="62" t="e">
        <f t="shared" si="118"/>
        <v>#DIV/0!</v>
      </c>
      <c r="S142" s="62" t="e">
        <f t="shared" si="89"/>
        <v>#DIV/0!</v>
      </c>
      <c r="T142" s="61" t="e">
        <f t="shared" si="90"/>
        <v>#DIV/0!</v>
      </c>
      <c r="U142" s="61" t="e">
        <f t="shared" si="119"/>
        <v>#DIV/0!</v>
      </c>
      <c r="V142" s="79"/>
      <c r="W142" s="61">
        <f t="shared" si="120"/>
        <v>0</v>
      </c>
      <c r="X142" s="24">
        <f t="shared" si="121"/>
        <v>0</v>
      </c>
      <c r="Y142" s="80">
        <f>IF(AND(I142=Overview!$D$14,'ECS Formula'!$D$38&lt;&gt;""),'ECS Formula'!$D$38,INDEX('FY 26'!Y:Y,MATCH('FY 26 - Changed'!I142,'FY 26'!I:I,0),0))</f>
        <v>1328.6999999999998</v>
      </c>
      <c r="Z142" s="58"/>
      <c r="AA142" s="60"/>
      <c r="AB142" s="81">
        <f>IF(AND('FY 26 - Changed'!I142=Overview!$D$14, 'ECS Formula'!$K$20&lt;&gt;""),'ECS Formula'!$K$20,INDEX('FY 26'!AB:AB,MATCH('FY 26 - Changed'!I142,'FY 26'!I:I,0),0))</f>
        <v>154639.01999999999</v>
      </c>
      <c r="AC142" s="10">
        <f t="shared" si="91"/>
        <v>0.60285299999999997</v>
      </c>
      <c r="AD142" s="79">
        <f>IF(AND('FY 26 - Changed'!I142=Overview!$D$14, 'ECS Formula'!$K$21&lt;&gt;""),'ECS Formula'!$K$21,INDEX('FY 26'!AD:AD,MATCH('FY 26 - Changed'!I142,'FY 26'!I:I,0),0))</f>
        <v>63721</v>
      </c>
      <c r="AE142" s="10">
        <f t="shared" si="92"/>
        <v>0.46196399999999999</v>
      </c>
      <c r="AF142" s="10">
        <f t="shared" si="139"/>
        <v>0.43941400000000003</v>
      </c>
      <c r="AG142" s="63">
        <f t="shared" si="145"/>
        <v>0.43941400000000003</v>
      </c>
      <c r="AH142" s="64">
        <f t="shared" si="146"/>
        <v>0</v>
      </c>
      <c r="AI142" s="65">
        <f t="shared" si="122"/>
        <v>0.43941400000000003</v>
      </c>
      <c r="AJ142" s="60">
        <v>0</v>
      </c>
      <c r="AK142">
        <v>0</v>
      </c>
      <c r="AL142" s="23">
        <f t="shared" si="123"/>
        <v>0</v>
      </c>
      <c r="AM142" s="60">
        <v>1</v>
      </c>
      <c r="AN142">
        <v>4</v>
      </c>
      <c r="AO142" s="23">
        <f t="shared" si="124"/>
        <v>400</v>
      </c>
      <c r="AP142" s="23">
        <f t="shared" si="147"/>
        <v>6728864</v>
      </c>
      <c r="AQ142" s="23">
        <f t="shared" si="125"/>
        <v>6729264</v>
      </c>
      <c r="AR142" s="66">
        <v>8340282</v>
      </c>
      <c r="AS142" s="66">
        <f t="shared" si="166"/>
        <v>8340282</v>
      </c>
      <c r="AT142" s="60">
        <v>8340282</v>
      </c>
      <c r="AU142" s="23">
        <f t="shared" si="141"/>
        <v>1611018</v>
      </c>
      <c r="AV142" s="67" t="str">
        <f t="shared" si="142"/>
        <v>No</v>
      </c>
      <c r="AW142" s="66">
        <f t="shared" si="126"/>
        <v>0</v>
      </c>
      <c r="AX142" s="68">
        <f t="shared" si="127"/>
        <v>8340282</v>
      </c>
      <c r="AY142" s="69">
        <f t="shared" si="148"/>
        <v>8340282</v>
      </c>
      <c r="AZ142" s="70">
        <f t="shared" si="128"/>
        <v>0</v>
      </c>
      <c r="BA142" s="23"/>
      <c r="BC142" s="13">
        <f>($AI142*$AP$21*IF(AND($I142=Overview!$D$14,'ECS Formula'!F$38&lt;&gt;""),'ECS Formula'!F$38,INDEX('FY 26'!$Y:$Y,MATCH('FY 26 - Changed'!$I142,'FY 26'!$I:$I,0),0)))+$AL142+$AO142</f>
        <v>6729264.1252449993</v>
      </c>
      <c r="BD142" s="13">
        <f>($AI142*$AP$21*IF(AND($I142=Overview!$D$14,'ECS Formula'!G$38&lt;&gt;""),'ECS Formula'!G$38,INDEX('FY 26'!$Y:$Y,MATCH('FY 26 - Changed'!$I142,'FY 26'!$I:$I,0),0)))+$AL142+$AO142</f>
        <v>6729264.1252449993</v>
      </c>
      <c r="BE142" s="13">
        <f>($AI142*$AP$21*IF(AND($I142=Overview!$D$14,'ECS Formula'!H$38&lt;&gt;""),'ECS Formula'!H$38,INDEX('FY 26'!$Y:$Y,MATCH('FY 26 - Changed'!$I142,'FY 26'!$I:$I,0),0)))+$AL142+$AO142</f>
        <v>6729264.1252449993</v>
      </c>
      <c r="BF142" s="13">
        <f>($AI142*$AP$21*IF(AND($I142=Overview!$D$14,'ECS Formula'!I$38&lt;&gt;""),'ECS Formula'!I$38,INDEX('FY 26'!$Y:$Y,MATCH('FY 26 - Changed'!$I142,'FY 26'!$I:$I,0),0)))+$AL142+$AO142</f>
        <v>6729264.1252449993</v>
      </c>
      <c r="BG142" s="13">
        <f>($AI142*$AP$21*IF(AND($I142=Overview!$D$14,'ECS Formula'!J$38&lt;&gt;""),'ECS Formula'!J$38,INDEX('FY 26'!$Y:$Y,MATCH('FY 26 - Changed'!$I142,'FY 26'!$I:$I,0),0)))+$AL142+$AO142</f>
        <v>6729264.1252449993</v>
      </c>
      <c r="BH142" s="13">
        <f>($AI142*$AP$21*IF(AND($I142=Overview!$D$14,'ECS Formula'!K$38&lt;&gt;""),'ECS Formula'!K$38,INDEX('FY 26'!$Y:$Y,MATCH('FY 26 - Changed'!$I142,'FY 26'!$I:$I,0),0)))+$AL142+$AO142</f>
        <v>6729264.1252449993</v>
      </c>
      <c r="BI142" s="13">
        <f>($AI142*$AP$21*IF(AND($I142=Overview!$D$14,'ECS Formula'!L$38&lt;&gt;""),'ECS Formula'!L$38,INDEX('FY 26'!$Y:$Y,MATCH('FY 26 - Changed'!$I142,'FY 26'!$I:$I,0),0)))+$AL142+$AO142</f>
        <v>6729264.1252449993</v>
      </c>
      <c r="BJ142" s="13">
        <f>($AI142*$AP$21*IF(AND($I142=Overview!$D$14,'ECS Formula'!M$38&lt;&gt;""),'ECS Formula'!M$38,INDEX('FY 26'!$Y:$Y,MATCH('FY 26 - Changed'!$I142,'FY 26'!$I:$I,0),0)))+$AL142+$AO142</f>
        <v>6729264.1252449993</v>
      </c>
      <c r="BO142" s="71">
        <f t="shared" si="129"/>
        <v>1611018</v>
      </c>
      <c r="BP142" s="71">
        <f t="shared" si="149"/>
        <v>-1611017.8747550007</v>
      </c>
      <c r="BQ142" s="71">
        <f t="shared" si="150"/>
        <v>-1611017.8747550007</v>
      </c>
      <c r="BR142" s="71">
        <f t="shared" si="151"/>
        <v>-1611017.8747550007</v>
      </c>
      <c r="BS142" s="71">
        <f t="shared" si="152"/>
        <v>-1611017.8747550007</v>
      </c>
      <c r="BT142" s="71">
        <f t="shared" si="153"/>
        <v>-1611017.8747550007</v>
      </c>
      <c r="BU142" s="71">
        <f t="shared" si="154"/>
        <v>-1611017.8747550007</v>
      </c>
      <c r="BV142" s="71">
        <f t="shared" si="155"/>
        <v>-1611017.8747550007</v>
      </c>
      <c r="BW142" s="71">
        <f t="shared" si="156"/>
        <v>-1611017.8747550007</v>
      </c>
      <c r="BX142" s="71"/>
      <c r="BZ142" s="71">
        <f t="shared" si="130"/>
        <v>0</v>
      </c>
      <c r="CA142" s="71">
        <f t="shared" si="131"/>
        <v>0</v>
      </c>
      <c r="CB142" s="71">
        <f t="shared" si="105"/>
        <v>-230214.45430248961</v>
      </c>
      <c r="CC142" s="71">
        <f t="shared" si="106"/>
        <v>-268556.67972165858</v>
      </c>
      <c r="CD142" s="71">
        <f t="shared" si="107"/>
        <v>-322203.57495100016</v>
      </c>
      <c r="CE142" s="71">
        <f t="shared" si="108"/>
        <v>-402754.46868875017</v>
      </c>
      <c r="CF142" s="71">
        <f t="shared" si="109"/>
        <v>-536952.25765584176</v>
      </c>
      <c r="CG142" s="71">
        <f t="shared" si="110"/>
        <v>-805508.93737750035</v>
      </c>
      <c r="CH142" s="71">
        <f t="shared" si="111"/>
        <v>-1611017.8747550007</v>
      </c>
      <c r="CJ142" s="71">
        <f t="shared" si="157"/>
        <v>8340282</v>
      </c>
      <c r="CK142" s="71">
        <f t="shared" si="159"/>
        <v>8340282</v>
      </c>
      <c r="CL142" s="71">
        <f t="shared" si="160"/>
        <v>8110067.5456975102</v>
      </c>
      <c r="CM142" s="71">
        <f t="shared" si="161"/>
        <v>8071725.320278341</v>
      </c>
      <c r="CN142" s="71">
        <f t="shared" si="162"/>
        <v>8018078.4250489995</v>
      </c>
      <c r="CO142" s="71">
        <f t="shared" si="163"/>
        <v>7937527.5313112494</v>
      </c>
      <c r="CP142" s="71">
        <f t="shared" si="167"/>
        <v>7803329.7423441578</v>
      </c>
      <c r="CQ142" s="71">
        <f t="shared" si="167"/>
        <v>7534773.0626224997</v>
      </c>
      <c r="CR142" s="71">
        <f t="shared" si="167"/>
        <v>6729264.1252449993</v>
      </c>
      <c r="CS142" s="71"/>
      <c r="CT142" s="71">
        <f t="shared" si="158"/>
        <v>8340282</v>
      </c>
      <c r="CU142" s="71">
        <f t="shared" si="168"/>
        <v>8340282</v>
      </c>
      <c r="CV142" s="71">
        <f t="shared" si="168"/>
        <v>8340282</v>
      </c>
      <c r="CW142" s="71">
        <f t="shared" si="168"/>
        <v>8340282</v>
      </c>
      <c r="CX142" s="71">
        <f t="shared" si="168"/>
        <v>8340282</v>
      </c>
      <c r="CY142" s="71">
        <f t="shared" si="168"/>
        <v>8340282</v>
      </c>
      <c r="CZ142" s="71">
        <f t="shared" si="168"/>
        <v>8340282</v>
      </c>
      <c r="DA142" s="71">
        <f t="shared" si="168"/>
        <v>8340282</v>
      </c>
      <c r="DB142" s="71">
        <f t="shared" si="168"/>
        <v>8340282</v>
      </c>
    </row>
    <row r="143" spans="1:106" x14ac:dyDescent="0.2">
      <c r="A143" s="6" t="s">
        <v>211</v>
      </c>
      <c r="B143" s="6"/>
      <c r="C143" s="37"/>
      <c r="D143" s="37"/>
      <c r="E143" s="37"/>
      <c r="F143" s="2">
        <v>1</v>
      </c>
      <c r="G143">
        <v>0</v>
      </c>
      <c r="H143" s="6">
        <v>117</v>
      </c>
      <c r="I143" s="2" t="s">
        <v>294</v>
      </c>
      <c r="J143" s="57"/>
      <c r="K143" s="79"/>
      <c r="L143" s="59"/>
      <c r="M143" s="79"/>
      <c r="N143" s="61">
        <f t="shared" si="114"/>
        <v>0</v>
      </c>
      <c r="O143" s="61">
        <f t="shared" si="115"/>
        <v>0</v>
      </c>
      <c r="P143" s="61">
        <f t="shared" si="116"/>
        <v>0</v>
      </c>
      <c r="Q143" s="61">
        <f t="shared" si="117"/>
        <v>0</v>
      </c>
      <c r="R143" s="62" t="e">
        <f t="shared" si="118"/>
        <v>#DIV/0!</v>
      </c>
      <c r="S143" s="62" t="e">
        <f t="shared" si="89"/>
        <v>#DIV/0!</v>
      </c>
      <c r="T143" s="61" t="e">
        <f t="shared" si="90"/>
        <v>#DIV/0!</v>
      </c>
      <c r="U143" s="61" t="e">
        <f t="shared" si="119"/>
        <v>#DIV/0!</v>
      </c>
      <c r="V143" s="79"/>
      <c r="W143" s="61">
        <f t="shared" si="120"/>
        <v>0</v>
      </c>
      <c r="X143" s="24">
        <f t="shared" si="121"/>
        <v>0</v>
      </c>
      <c r="Y143" s="80">
        <f>IF(AND(I143=Overview!$D$14,'ECS Formula'!$D$38&lt;&gt;""),'ECS Formula'!$D$38,INDEX('FY 26'!Y:Y,MATCH('FY 26 - Changed'!I143,'FY 26'!I:I,0),0))</f>
        <v>1215.42</v>
      </c>
      <c r="Z143" s="58"/>
      <c r="AA143" s="60"/>
      <c r="AB143" s="81">
        <f>IF(AND('FY 26 - Changed'!I143=Overview!$D$14, 'ECS Formula'!$K$20&lt;&gt;""),'ECS Formula'!$K$20,INDEX('FY 26'!AB:AB,MATCH('FY 26 - Changed'!I143,'FY 26'!I:I,0),0))</f>
        <v>320046.8</v>
      </c>
      <c r="AC143" s="10">
        <f t="shared" si="91"/>
        <v>1.247687</v>
      </c>
      <c r="AD143" s="79">
        <f>IF(AND('FY 26 - Changed'!I143=Overview!$D$14, 'ECS Formula'!$K$21&lt;&gt;""),'ECS Formula'!$K$21,INDEX('FY 26'!AD:AD,MATCH('FY 26 - Changed'!I143,'FY 26'!I:I,0),0))</f>
        <v>165391</v>
      </c>
      <c r="AE143" s="10">
        <f t="shared" si="92"/>
        <v>1.1990510000000001</v>
      </c>
      <c r="AF143" s="10">
        <f t="shared" si="139"/>
        <v>-0.233096</v>
      </c>
      <c r="AG143" s="63">
        <f t="shared" si="145"/>
        <v>0.01</v>
      </c>
      <c r="AH143" s="64">
        <f t="shared" si="146"/>
        <v>0</v>
      </c>
      <c r="AI143" s="65">
        <f t="shared" si="122"/>
        <v>0.01</v>
      </c>
      <c r="AJ143" s="60">
        <v>351</v>
      </c>
      <c r="AK143">
        <v>4</v>
      </c>
      <c r="AL143" s="23">
        <f t="shared" si="123"/>
        <v>140400</v>
      </c>
      <c r="AM143" s="60">
        <v>0</v>
      </c>
      <c r="AN143">
        <v>0</v>
      </c>
      <c r="AO143" s="23">
        <f t="shared" si="124"/>
        <v>0</v>
      </c>
      <c r="AP143" s="23">
        <f t="shared" si="147"/>
        <v>140077</v>
      </c>
      <c r="AQ143" s="23">
        <f t="shared" si="125"/>
        <v>280477</v>
      </c>
      <c r="AR143" s="66">
        <v>180135</v>
      </c>
      <c r="AS143" s="66">
        <f t="shared" si="166"/>
        <v>280477</v>
      </c>
      <c r="AT143" s="60">
        <v>262365</v>
      </c>
      <c r="AU143" s="23">
        <f t="shared" si="141"/>
        <v>18112</v>
      </c>
      <c r="AV143" s="67" t="str">
        <f t="shared" si="142"/>
        <v>Yes</v>
      </c>
      <c r="AW143" s="66">
        <f t="shared" si="126"/>
        <v>18112</v>
      </c>
      <c r="AX143" s="68">
        <f t="shared" si="127"/>
        <v>280477</v>
      </c>
      <c r="AY143" s="69">
        <f t="shared" si="148"/>
        <v>280477</v>
      </c>
      <c r="AZ143" s="70">
        <f t="shared" si="128"/>
        <v>18112</v>
      </c>
      <c r="BA143" s="23"/>
      <c r="BC143" s="13">
        <f>($AI143*$AP$21*IF(AND($I143=Overview!$D$14,'ECS Formula'!F$38&lt;&gt;""),'ECS Formula'!F$38,INDEX('FY 26'!$Y:$Y,MATCH('FY 26 - Changed'!$I143,'FY 26'!$I:$I,0),0)))+$AL143+$AO143</f>
        <v>280477.15500000003</v>
      </c>
      <c r="BD143" s="13">
        <f>($AI143*$AP$21*IF(AND($I143=Overview!$D$14,'ECS Formula'!G$38&lt;&gt;""),'ECS Formula'!G$38,INDEX('FY 26'!$Y:$Y,MATCH('FY 26 - Changed'!$I143,'FY 26'!$I:$I,0),0)))+$AL143+$AO143</f>
        <v>280477.15500000003</v>
      </c>
      <c r="BE143" s="13">
        <f>($AI143*$AP$21*IF(AND($I143=Overview!$D$14,'ECS Formula'!H$38&lt;&gt;""),'ECS Formula'!H$38,INDEX('FY 26'!$Y:$Y,MATCH('FY 26 - Changed'!$I143,'FY 26'!$I:$I,0),0)))+$AL143+$AO143</f>
        <v>280477.15500000003</v>
      </c>
      <c r="BF143" s="13">
        <f>($AI143*$AP$21*IF(AND($I143=Overview!$D$14,'ECS Formula'!I$38&lt;&gt;""),'ECS Formula'!I$38,INDEX('FY 26'!$Y:$Y,MATCH('FY 26 - Changed'!$I143,'FY 26'!$I:$I,0),0)))+$AL143+$AO143</f>
        <v>280477.15500000003</v>
      </c>
      <c r="BG143" s="13">
        <f>($AI143*$AP$21*IF(AND($I143=Overview!$D$14,'ECS Formula'!J$38&lt;&gt;""),'ECS Formula'!J$38,INDEX('FY 26'!$Y:$Y,MATCH('FY 26 - Changed'!$I143,'FY 26'!$I:$I,0),0)))+$AL143+$AO143</f>
        <v>280477.15500000003</v>
      </c>
      <c r="BH143" s="13">
        <f>($AI143*$AP$21*IF(AND($I143=Overview!$D$14,'ECS Formula'!K$38&lt;&gt;""),'ECS Formula'!K$38,INDEX('FY 26'!$Y:$Y,MATCH('FY 26 - Changed'!$I143,'FY 26'!$I:$I,0),0)))+$AL143+$AO143</f>
        <v>280477.15500000003</v>
      </c>
      <c r="BI143" s="13">
        <f>($AI143*$AP$21*IF(AND($I143=Overview!$D$14,'ECS Formula'!L$38&lt;&gt;""),'ECS Formula'!L$38,INDEX('FY 26'!$Y:$Y,MATCH('FY 26 - Changed'!$I143,'FY 26'!$I:$I,0),0)))+$AL143+$AO143</f>
        <v>280477.15500000003</v>
      </c>
      <c r="BJ143" s="13">
        <f>($AI143*$AP$21*IF(AND($I143=Overview!$D$14,'ECS Formula'!M$38&lt;&gt;""),'ECS Formula'!M$38,INDEX('FY 26'!$Y:$Y,MATCH('FY 26 - Changed'!$I143,'FY 26'!$I:$I,0),0)))+$AL143+$AO143</f>
        <v>280477.15500000003</v>
      </c>
      <c r="BO143" s="71">
        <f t="shared" si="129"/>
        <v>18112</v>
      </c>
      <c r="BP143" s="71">
        <f t="shared" si="149"/>
        <v>0.15500000002793968</v>
      </c>
      <c r="BQ143" s="71">
        <f t="shared" si="150"/>
        <v>0</v>
      </c>
      <c r="BR143" s="71">
        <f t="shared" si="151"/>
        <v>0</v>
      </c>
      <c r="BS143" s="71">
        <f t="shared" si="152"/>
        <v>0</v>
      </c>
      <c r="BT143" s="71">
        <f t="shared" si="153"/>
        <v>0</v>
      </c>
      <c r="BU143" s="71">
        <f t="shared" si="154"/>
        <v>0</v>
      </c>
      <c r="BV143" s="71">
        <f t="shared" si="155"/>
        <v>0</v>
      </c>
      <c r="BW143" s="71">
        <f t="shared" si="156"/>
        <v>0</v>
      </c>
      <c r="BX143" s="71"/>
      <c r="BZ143" s="71">
        <f t="shared" si="130"/>
        <v>18112</v>
      </c>
      <c r="CA143" s="71">
        <f t="shared" si="131"/>
        <v>0.15500000002793968</v>
      </c>
      <c r="CB143" s="71">
        <f t="shared" si="105"/>
        <v>0</v>
      </c>
      <c r="CC143" s="71">
        <f t="shared" si="106"/>
        <v>0</v>
      </c>
      <c r="CD143" s="71">
        <f t="shared" si="107"/>
        <v>0</v>
      </c>
      <c r="CE143" s="71">
        <f t="shared" si="108"/>
        <v>0</v>
      </c>
      <c r="CF143" s="71">
        <f t="shared" si="109"/>
        <v>0</v>
      </c>
      <c r="CG143" s="71">
        <f t="shared" si="110"/>
        <v>0</v>
      </c>
      <c r="CH143" s="71">
        <f t="shared" si="111"/>
        <v>0</v>
      </c>
      <c r="CJ143" s="71">
        <f t="shared" si="157"/>
        <v>280477</v>
      </c>
      <c r="CK143" s="71">
        <f t="shared" si="159"/>
        <v>280477.15500000003</v>
      </c>
      <c r="CL143" s="71">
        <f t="shared" si="160"/>
        <v>280477.15500000003</v>
      </c>
      <c r="CM143" s="71">
        <f t="shared" si="161"/>
        <v>280477.15500000003</v>
      </c>
      <c r="CN143" s="71">
        <f t="shared" si="162"/>
        <v>280477.15500000003</v>
      </c>
      <c r="CO143" s="71">
        <f t="shared" si="163"/>
        <v>280477.15500000003</v>
      </c>
      <c r="CP143" s="71">
        <f t="shared" si="167"/>
        <v>280477.15500000003</v>
      </c>
      <c r="CQ143" s="71">
        <f t="shared" si="167"/>
        <v>280477.15500000003</v>
      </c>
      <c r="CR143" s="71">
        <f t="shared" si="167"/>
        <v>280477.15500000003</v>
      </c>
      <c r="CS143" s="71"/>
      <c r="CT143" s="71">
        <f t="shared" si="158"/>
        <v>280477</v>
      </c>
      <c r="CU143" s="71">
        <f t="shared" si="168"/>
        <v>280477.15500000003</v>
      </c>
      <c r="CV143" s="71">
        <f t="shared" si="168"/>
        <v>280477.15500000003</v>
      </c>
      <c r="CW143" s="71">
        <f t="shared" si="168"/>
        <v>280477.15500000003</v>
      </c>
      <c r="CX143" s="71">
        <f t="shared" si="168"/>
        <v>280477.15500000003</v>
      </c>
      <c r="CY143" s="71">
        <f t="shared" si="168"/>
        <v>280477.15500000003</v>
      </c>
      <c r="CZ143" s="71">
        <f t="shared" si="168"/>
        <v>280477.15500000003</v>
      </c>
      <c r="DA143" s="71">
        <f t="shared" si="168"/>
        <v>280477.15500000003</v>
      </c>
      <c r="DB143" s="71">
        <f t="shared" si="168"/>
        <v>280477.15500000003</v>
      </c>
    </row>
    <row r="144" spans="1:106" x14ac:dyDescent="0.2">
      <c r="A144" s="6" t="s">
        <v>211</v>
      </c>
      <c r="B144" s="6"/>
      <c r="C144" s="37"/>
      <c r="D144" s="37"/>
      <c r="E144" s="37"/>
      <c r="F144" s="2">
        <v>1</v>
      </c>
      <c r="G144">
        <v>0</v>
      </c>
      <c r="H144" s="6">
        <v>118</v>
      </c>
      <c r="I144" s="2" t="s">
        <v>295</v>
      </c>
      <c r="J144" s="57"/>
      <c r="K144" s="79"/>
      <c r="L144" s="59"/>
      <c r="M144" s="79"/>
      <c r="N144" s="61">
        <f t="shared" si="114"/>
        <v>0</v>
      </c>
      <c r="O144" s="61">
        <f t="shared" si="115"/>
        <v>0</v>
      </c>
      <c r="P144" s="61">
        <f t="shared" si="116"/>
        <v>0</v>
      </c>
      <c r="Q144" s="61">
        <f t="shared" si="117"/>
        <v>0</v>
      </c>
      <c r="R144" s="62" t="e">
        <f t="shared" si="118"/>
        <v>#DIV/0!</v>
      </c>
      <c r="S144" s="62" t="e">
        <f t="shared" si="89"/>
        <v>#DIV/0!</v>
      </c>
      <c r="T144" s="61" t="e">
        <f t="shared" si="90"/>
        <v>#DIV/0!</v>
      </c>
      <c r="U144" s="61" t="e">
        <f t="shared" si="119"/>
        <v>#DIV/0!</v>
      </c>
      <c r="V144" s="79"/>
      <c r="W144" s="61">
        <f t="shared" si="120"/>
        <v>0</v>
      </c>
      <c r="X144" s="24">
        <f t="shared" si="121"/>
        <v>0</v>
      </c>
      <c r="Y144" s="80">
        <f>IF(AND(I144=Overview!$D$14,'ECS Formula'!$D$38&lt;&gt;""),'ECS Formula'!$D$38,INDEX('FY 26'!Y:Y,MATCH('FY 26 - Changed'!I144,'FY 26'!I:I,0),0))</f>
        <v>4602.53</v>
      </c>
      <c r="Z144" s="58"/>
      <c r="AA144" s="60"/>
      <c r="AB144" s="81">
        <f>IF(AND('FY 26 - Changed'!I144=Overview!$D$14, 'ECS Formula'!$K$20&lt;&gt;""),'ECS Formula'!$K$20,INDEX('FY 26'!AB:AB,MATCH('FY 26 - Changed'!I144,'FY 26'!I:I,0),0))</f>
        <v>330701.82</v>
      </c>
      <c r="AC144" s="10">
        <f t="shared" si="91"/>
        <v>1.2892250000000001</v>
      </c>
      <c r="AD144" s="79">
        <f>IF(AND('FY 26 - Changed'!I144=Overview!$D$14, 'ECS Formula'!$K$21&lt;&gt;""),'ECS Formula'!$K$21,INDEX('FY 26'!AD:AD,MATCH('FY 26 - Changed'!I144,'FY 26'!I:I,0),0))</f>
        <v>169363</v>
      </c>
      <c r="AE144" s="10">
        <f t="shared" si="92"/>
        <v>1.2278469999999999</v>
      </c>
      <c r="AF144" s="10">
        <f t="shared" si="139"/>
        <v>-0.270812</v>
      </c>
      <c r="AG144" s="63">
        <f t="shared" si="145"/>
        <v>0.01</v>
      </c>
      <c r="AH144" s="64">
        <f t="shared" si="146"/>
        <v>0</v>
      </c>
      <c r="AI144" s="65">
        <f t="shared" si="122"/>
        <v>0.01</v>
      </c>
      <c r="AJ144" s="60">
        <v>0</v>
      </c>
      <c r="AK144">
        <v>0</v>
      </c>
      <c r="AL144" s="23">
        <f t="shared" si="123"/>
        <v>0</v>
      </c>
      <c r="AM144" s="60">
        <v>0</v>
      </c>
      <c r="AN144">
        <v>0</v>
      </c>
      <c r="AO144" s="23">
        <f t="shared" si="124"/>
        <v>0</v>
      </c>
      <c r="AP144" s="23">
        <f t="shared" si="147"/>
        <v>530442</v>
      </c>
      <c r="AQ144" s="23">
        <f t="shared" si="125"/>
        <v>530442</v>
      </c>
      <c r="AR144" s="66">
        <v>571648</v>
      </c>
      <c r="AS144" s="66">
        <f t="shared" si="166"/>
        <v>530442</v>
      </c>
      <c r="AT144" s="60">
        <v>568700</v>
      </c>
      <c r="AU144" s="23">
        <f t="shared" si="141"/>
        <v>38258</v>
      </c>
      <c r="AV144" s="67" t="str">
        <f t="shared" si="142"/>
        <v>No</v>
      </c>
      <c r="AW144" s="66">
        <f t="shared" si="126"/>
        <v>0</v>
      </c>
      <c r="AX144" s="68">
        <f t="shared" si="127"/>
        <v>568700</v>
      </c>
      <c r="AY144" s="69">
        <f t="shared" si="148"/>
        <v>568700</v>
      </c>
      <c r="AZ144" s="70">
        <f t="shared" si="128"/>
        <v>0</v>
      </c>
      <c r="BA144" s="23"/>
      <c r="BC144" s="13">
        <f>($AI144*$AP$21*IF(AND($I144=Overview!$D$14,'ECS Formula'!F$38&lt;&gt;""),'ECS Formula'!F$38,INDEX('FY 26'!$Y:$Y,MATCH('FY 26 - Changed'!$I144,'FY 26'!$I:$I,0),0)))+$AL144+$AO144</f>
        <v>530441.58250000002</v>
      </c>
      <c r="BD144" s="13">
        <f>($AI144*$AP$21*IF(AND($I144=Overview!$D$14,'ECS Formula'!G$38&lt;&gt;""),'ECS Formula'!G$38,INDEX('FY 26'!$Y:$Y,MATCH('FY 26 - Changed'!$I144,'FY 26'!$I:$I,0),0)))+$AL144+$AO144</f>
        <v>530441.58250000002</v>
      </c>
      <c r="BE144" s="13">
        <f>($AI144*$AP$21*IF(AND($I144=Overview!$D$14,'ECS Formula'!H$38&lt;&gt;""),'ECS Formula'!H$38,INDEX('FY 26'!$Y:$Y,MATCH('FY 26 - Changed'!$I144,'FY 26'!$I:$I,0),0)))+$AL144+$AO144</f>
        <v>530441.58250000002</v>
      </c>
      <c r="BF144" s="13">
        <f>($AI144*$AP$21*IF(AND($I144=Overview!$D$14,'ECS Formula'!I$38&lt;&gt;""),'ECS Formula'!I$38,INDEX('FY 26'!$Y:$Y,MATCH('FY 26 - Changed'!$I144,'FY 26'!$I:$I,0),0)))+$AL144+$AO144</f>
        <v>530441.58250000002</v>
      </c>
      <c r="BG144" s="13">
        <f>($AI144*$AP$21*IF(AND($I144=Overview!$D$14,'ECS Formula'!J$38&lt;&gt;""),'ECS Formula'!J$38,INDEX('FY 26'!$Y:$Y,MATCH('FY 26 - Changed'!$I144,'FY 26'!$I:$I,0),0)))+$AL144+$AO144</f>
        <v>530441.58250000002</v>
      </c>
      <c r="BH144" s="13">
        <f>($AI144*$AP$21*IF(AND($I144=Overview!$D$14,'ECS Formula'!K$38&lt;&gt;""),'ECS Formula'!K$38,INDEX('FY 26'!$Y:$Y,MATCH('FY 26 - Changed'!$I144,'FY 26'!$I:$I,0),0)))+$AL144+$AO144</f>
        <v>530441.58250000002</v>
      </c>
      <c r="BI144" s="13">
        <f>($AI144*$AP$21*IF(AND($I144=Overview!$D$14,'ECS Formula'!L$38&lt;&gt;""),'ECS Formula'!L$38,INDEX('FY 26'!$Y:$Y,MATCH('FY 26 - Changed'!$I144,'FY 26'!$I:$I,0),0)))+$AL144+$AO144</f>
        <v>530441.58250000002</v>
      </c>
      <c r="BJ144" s="13">
        <f>($AI144*$AP$21*IF(AND($I144=Overview!$D$14,'ECS Formula'!M$38&lt;&gt;""),'ECS Formula'!M$38,INDEX('FY 26'!$Y:$Y,MATCH('FY 26 - Changed'!$I144,'FY 26'!$I:$I,0),0)))+$AL144+$AO144</f>
        <v>530441.58250000002</v>
      </c>
      <c r="BO144" s="71">
        <f t="shared" si="129"/>
        <v>38258</v>
      </c>
      <c r="BP144" s="71">
        <f t="shared" si="149"/>
        <v>-38258.417499999981</v>
      </c>
      <c r="BQ144" s="71">
        <f t="shared" si="150"/>
        <v>-38258.417499999981</v>
      </c>
      <c r="BR144" s="71">
        <f t="shared" si="151"/>
        <v>-32791.289639250026</v>
      </c>
      <c r="BS144" s="71">
        <f t="shared" si="152"/>
        <v>-27324.981656387099</v>
      </c>
      <c r="BT144" s="71">
        <f t="shared" si="153"/>
        <v>-21859.985325109679</v>
      </c>
      <c r="BU144" s="71">
        <f t="shared" si="154"/>
        <v>-16394.988993832259</v>
      </c>
      <c r="BV144" s="71">
        <f t="shared" si="155"/>
        <v>-10930.539162187953</v>
      </c>
      <c r="BW144" s="71">
        <f t="shared" si="156"/>
        <v>-5465.2695810939185</v>
      </c>
      <c r="BX144" s="71"/>
      <c r="BZ144" s="71">
        <f t="shared" si="130"/>
        <v>0</v>
      </c>
      <c r="CA144" s="71">
        <f t="shared" si="131"/>
        <v>0</v>
      </c>
      <c r="CB144" s="71">
        <f t="shared" si="105"/>
        <v>-5467.1278607499971</v>
      </c>
      <c r="CC144" s="71">
        <f t="shared" si="106"/>
        <v>-5466.3079828629789</v>
      </c>
      <c r="CD144" s="71">
        <f t="shared" si="107"/>
        <v>-5464.9963312774198</v>
      </c>
      <c r="CE144" s="71">
        <f t="shared" si="108"/>
        <v>-5464.9963312774198</v>
      </c>
      <c r="CF144" s="71">
        <f t="shared" si="109"/>
        <v>-5464.4498316442914</v>
      </c>
      <c r="CG144" s="71">
        <f t="shared" si="110"/>
        <v>-5465.2695810939767</v>
      </c>
      <c r="CH144" s="71">
        <f t="shared" si="111"/>
        <v>-5465.2695810939185</v>
      </c>
      <c r="CJ144" s="71">
        <f t="shared" si="157"/>
        <v>568700</v>
      </c>
      <c r="CK144" s="71">
        <f t="shared" si="159"/>
        <v>568700</v>
      </c>
      <c r="CL144" s="71">
        <f t="shared" si="160"/>
        <v>563232.87213925004</v>
      </c>
      <c r="CM144" s="71">
        <f t="shared" si="161"/>
        <v>557766.56415638712</v>
      </c>
      <c r="CN144" s="71">
        <f t="shared" si="162"/>
        <v>552301.5678251097</v>
      </c>
      <c r="CO144" s="71">
        <f t="shared" si="163"/>
        <v>546836.57149383228</v>
      </c>
      <c r="CP144" s="71">
        <f t="shared" si="167"/>
        <v>541372.12166218797</v>
      </c>
      <c r="CQ144" s="71">
        <f t="shared" si="167"/>
        <v>535906.85208109394</v>
      </c>
      <c r="CR144" s="71">
        <f t="shared" si="167"/>
        <v>530441.58250000002</v>
      </c>
      <c r="CS144" s="71"/>
      <c r="CT144" s="71">
        <f t="shared" si="158"/>
        <v>568700</v>
      </c>
      <c r="CU144" s="71">
        <f t="shared" si="168"/>
        <v>568700</v>
      </c>
      <c r="CV144" s="71">
        <f t="shared" si="168"/>
        <v>563232.87213925004</v>
      </c>
      <c r="CW144" s="71">
        <f t="shared" si="168"/>
        <v>557766.56415638712</v>
      </c>
      <c r="CX144" s="71">
        <f t="shared" si="168"/>
        <v>552301.5678251097</v>
      </c>
      <c r="CY144" s="71">
        <f t="shared" si="168"/>
        <v>546836.57149383228</v>
      </c>
      <c r="CZ144" s="71">
        <f t="shared" si="168"/>
        <v>541372.12166218797</v>
      </c>
      <c r="DA144" s="71">
        <f t="shared" si="168"/>
        <v>535906.85208109394</v>
      </c>
      <c r="DB144" s="71">
        <f t="shared" si="168"/>
        <v>530441.58250000002</v>
      </c>
    </row>
    <row r="145" spans="1:106" x14ac:dyDescent="0.2">
      <c r="A145" s="6" t="s">
        <v>179</v>
      </c>
      <c r="B145" s="6"/>
      <c r="C145" s="37"/>
      <c r="D145" s="37"/>
      <c r="E145" s="37"/>
      <c r="F145" s="2">
        <v>6</v>
      </c>
      <c r="G145">
        <v>0</v>
      </c>
      <c r="H145" s="6">
        <v>119</v>
      </c>
      <c r="I145" s="2" t="s">
        <v>296</v>
      </c>
      <c r="J145" s="57"/>
      <c r="K145" s="79"/>
      <c r="L145" s="59"/>
      <c r="M145" s="79"/>
      <c r="N145" s="61">
        <f t="shared" si="114"/>
        <v>0</v>
      </c>
      <c r="O145" s="61">
        <f t="shared" si="115"/>
        <v>0</v>
      </c>
      <c r="P145" s="61">
        <f t="shared" si="116"/>
        <v>0</v>
      </c>
      <c r="Q145" s="61">
        <f t="shared" si="117"/>
        <v>0</v>
      </c>
      <c r="R145" s="62" t="e">
        <f t="shared" si="118"/>
        <v>#DIV/0!</v>
      </c>
      <c r="S145" s="62" t="e">
        <f t="shared" si="89"/>
        <v>#DIV/0!</v>
      </c>
      <c r="T145" s="61" t="e">
        <f t="shared" si="90"/>
        <v>#DIV/0!</v>
      </c>
      <c r="U145" s="61" t="e">
        <f t="shared" si="119"/>
        <v>#DIV/0!</v>
      </c>
      <c r="V145" s="79"/>
      <c r="W145" s="61">
        <f t="shared" si="120"/>
        <v>0</v>
      </c>
      <c r="X145" s="24">
        <f t="shared" si="121"/>
        <v>0</v>
      </c>
      <c r="Y145" s="80">
        <f>IF(AND(I145=Overview!$D$14,'ECS Formula'!$D$38&lt;&gt;""),'ECS Formula'!$D$38,INDEX('FY 26'!Y:Y,MATCH('FY 26 - Changed'!I145,'FY 26'!I:I,0),0))</f>
        <v>2952.06</v>
      </c>
      <c r="Z145" s="58"/>
      <c r="AA145" s="60"/>
      <c r="AB145" s="81">
        <f>IF(AND('FY 26 - Changed'!I145=Overview!$D$14, 'ECS Formula'!$K$20&lt;&gt;""),'ECS Formula'!$K$20,INDEX('FY 26'!AB:AB,MATCH('FY 26 - Changed'!I145,'FY 26'!I:I,0),0))</f>
        <v>196967.75</v>
      </c>
      <c r="AC145" s="10">
        <f t="shared" si="91"/>
        <v>0.76786900000000002</v>
      </c>
      <c r="AD145" s="79">
        <f>IF(AND('FY 26 - Changed'!I145=Overview!$D$14, 'ECS Formula'!$K$21&lt;&gt;""),'ECS Formula'!$K$21,INDEX('FY 26'!AD:AD,MATCH('FY 26 - Changed'!I145,'FY 26'!I:I,0),0))</f>
        <v>96773</v>
      </c>
      <c r="AE145" s="10">
        <f t="shared" si="92"/>
        <v>0.70158500000000001</v>
      </c>
      <c r="AF145" s="10">
        <f t="shared" si="139"/>
        <v>0.25201600000000002</v>
      </c>
      <c r="AG145" s="63">
        <f t="shared" si="145"/>
        <v>0.25201600000000002</v>
      </c>
      <c r="AH145" s="64">
        <f t="shared" si="146"/>
        <v>0</v>
      </c>
      <c r="AI145" s="65">
        <f t="shared" si="122"/>
        <v>0.25201600000000002</v>
      </c>
      <c r="AJ145" s="60">
        <v>0</v>
      </c>
      <c r="AK145">
        <v>0</v>
      </c>
      <c r="AL145" s="23">
        <f t="shared" si="123"/>
        <v>0</v>
      </c>
      <c r="AM145" s="60">
        <v>0</v>
      </c>
      <c r="AN145">
        <v>0</v>
      </c>
      <c r="AO145" s="23">
        <f t="shared" si="124"/>
        <v>0</v>
      </c>
      <c r="AP145" s="23">
        <f t="shared" si="147"/>
        <v>8574212</v>
      </c>
      <c r="AQ145" s="23">
        <f t="shared" si="125"/>
        <v>8574212</v>
      </c>
      <c r="AR145" s="66">
        <v>4250230</v>
      </c>
      <c r="AS145" s="66">
        <f t="shared" si="166"/>
        <v>8574212</v>
      </c>
      <c r="AT145" s="60">
        <v>7541437</v>
      </c>
      <c r="AU145" s="23">
        <f t="shared" si="141"/>
        <v>1032775</v>
      </c>
      <c r="AV145" s="67" t="str">
        <f t="shared" si="142"/>
        <v>Yes</v>
      </c>
      <c r="AW145" s="66">
        <f t="shared" si="126"/>
        <v>1032775</v>
      </c>
      <c r="AX145" s="68">
        <f t="shared" si="127"/>
        <v>8574212</v>
      </c>
      <c r="AY145" s="69">
        <f t="shared" si="148"/>
        <v>8574212</v>
      </c>
      <c r="AZ145" s="70">
        <f t="shared" si="128"/>
        <v>1032775</v>
      </c>
      <c r="BA145" s="23"/>
      <c r="BC145" s="13">
        <f>($AI145*$AP$21*IF(AND($I145=Overview!$D$14,'ECS Formula'!F$38&lt;&gt;""),'ECS Formula'!F$38,INDEX('FY 26'!$Y:$Y,MATCH('FY 26 - Changed'!$I145,'FY 26'!$I:$I,0),0)))+$AL145+$AO145</f>
        <v>8574212.2178640012</v>
      </c>
      <c r="BD145" s="13">
        <f>($AI145*$AP$21*IF(AND($I145=Overview!$D$14,'ECS Formula'!G$38&lt;&gt;""),'ECS Formula'!G$38,INDEX('FY 26'!$Y:$Y,MATCH('FY 26 - Changed'!$I145,'FY 26'!$I:$I,0),0)))+$AL145+$AO145</f>
        <v>8574212.2178640012</v>
      </c>
      <c r="BE145" s="13">
        <f>($AI145*$AP$21*IF(AND($I145=Overview!$D$14,'ECS Formula'!H$38&lt;&gt;""),'ECS Formula'!H$38,INDEX('FY 26'!$Y:$Y,MATCH('FY 26 - Changed'!$I145,'FY 26'!$I:$I,0),0)))+$AL145+$AO145</f>
        <v>8574212.2178640012</v>
      </c>
      <c r="BF145" s="13">
        <f>($AI145*$AP$21*IF(AND($I145=Overview!$D$14,'ECS Formula'!I$38&lt;&gt;""),'ECS Formula'!I$38,INDEX('FY 26'!$Y:$Y,MATCH('FY 26 - Changed'!$I145,'FY 26'!$I:$I,0),0)))+$AL145+$AO145</f>
        <v>8574212.2178640012</v>
      </c>
      <c r="BG145" s="13">
        <f>($AI145*$AP$21*IF(AND($I145=Overview!$D$14,'ECS Formula'!J$38&lt;&gt;""),'ECS Formula'!J$38,INDEX('FY 26'!$Y:$Y,MATCH('FY 26 - Changed'!$I145,'FY 26'!$I:$I,0),0)))+$AL145+$AO145</f>
        <v>8574212.2178640012</v>
      </c>
      <c r="BH145" s="13">
        <f>($AI145*$AP$21*IF(AND($I145=Overview!$D$14,'ECS Formula'!K$38&lt;&gt;""),'ECS Formula'!K$38,INDEX('FY 26'!$Y:$Y,MATCH('FY 26 - Changed'!$I145,'FY 26'!$I:$I,0),0)))+$AL145+$AO145</f>
        <v>8574212.2178640012</v>
      </c>
      <c r="BI145" s="13">
        <f>($AI145*$AP$21*IF(AND($I145=Overview!$D$14,'ECS Formula'!L$38&lt;&gt;""),'ECS Formula'!L$38,INDEX('FY 26'!$Y:$Y,MATCH('FY 26 - Changed'!$I145,'FY 26'!$I:$I,0),0)))+$AL145+$AO145</f>
        <v>8574212.2178640012</v>
      </c>
      <c r="BJ145" s="13">
        <f>($AI145*$AP$21*IF(AND($I145=Overview!$D$14,'ECS Formula'!M$38&lt;&gt;""),'ECS Formula'!M$38,INDEX('FY 26'!$Y:$Y,MATCH('FY 26 - Changed'!$I145,'FY 26'!$I:$I,0),0)))+$AL145+$AO145</f>
        <v>8574212.2178640012</v>
      </c>
      <c r="BO145" s="71">
        <f t="shared" si="129"/>
        <v>1032775</v>
      </c>
      <c r="BP145" s="71">
        <f t="shared" si="149"/>
        <v>0.21786400116980076</v>
      </c>
      <c r="BQ145" s="71">
        <f t="shared" si="150"/>
        <v>0</v>
      </c>
      <c r="BR145" s="71">
        <f t="shared" si="151"/>
        <v>0</v>
      </c>
      <c r="BS145" s="71">
        <f t="shared" si="152"/>
        <v>0</v>
      </c>
      <c r="BT145" s="71">
        <f t="shared" si="153"/>
        <v>0</v>
      </c>
      <c r="BU145" s="71">
        <f t="shared" si="154"/>
        <v>0</v>
      </c>
      <c r="BV145" s="71">
        <f t="shared" si="155"/>
        <v>0</v>
      </c>
      <c r="BW145" s="71">
        <f t="shared" si="156"/>
        <v>0</v>
      </c>
      <c r="BX145" s="71"/>
      <c r="BZ145" s="71">
        <f t="shared" si="130"/>
        <v>1032775</v>
      </c>
      <c r="CA145" s="71">
        <f t="shared" si="131"/>
        <v>0.21786400116980076</v>
      </c>
      <c r="CB145" s="71">
        <f t="shared" si="105"/>
        <v>0</v>
      </c>
      <c r="CC145" s="71">
        <f t="shared" si="106"/>
        <v>0</v>
      </c>
      <c r="CD145" s="71">
        <f t="shared" si="107"/>
        <v>0</v>
      </c>
      <c r="CE145" s="71">
        <f t="shared" si="108"/>
        <v>0</v>
      </c>
      <c r="CF145" s="71">
        <f t="shared" si="109"/>
        <v>0</v>
      </c>
      <c r="CG145" s="71">
        <f t="shared" si="110"/>
        <v>0</v>
      </c>
      <c r="CH145" s="71">
        <f t="shared" si="111"/>
        <v>0</v>
      </c>
      <c r="CJ145" s="71">
        <f t="shared" si="157"/>
        <v>8574212</v>
      </c>
      <c r="CK145" s="71">
        <f t="shared" si="159"/>
        <v>8574212.2178640012</v>
      </c>
      <c r="CL145" s="71">
        <f t="shared" si="160"/>
        <v>8574212.2178640012</v>
      </c>
      <c r="CM145" s="71">
        <f t="shared" si="161"/>
        <v>8574212.2178640012</v>
      </c>
      <c r="CN145" s="71">
        <f t="shared" si="162"/>
        <v>8574212.2178640012</v>
      </c>
      <c r="CO145" s="71">
        <f t="shared" si="163"/>
        <v>8574212.2178640012</v>
      </c>
      <c r="CP145" s="71">
        <f t="shared" si="167"/>
        <v>8574212.2178640012</v>
      </c>
      <c r="CQ145" s="71">
        <f t="shared" si="167"/>
        <v>8574212.2178640012</v>
      </c>
      <c r="CR145" s="71">
        <f t="shared" si="167"/>
        <v>8574212.2178640012</v>
      </c>
      <c r="CS145" s="71"/>
      <c r="CT145" s="71">
        <f t="shared" si="158"/>
        <v>8574212</v>
      </c>
      <c r="CU145" s="71">
        <f t="shared" si="168"/>
        <v>8574212.2178640012</v>
      </c>
      <c r="CV145" s="71">
        <f t="shared" si="168"/>
        <v>8574212.2178640012</v>
      </c>
      <c r="CW145" s="71">
        <f t="shared" si="168"/>
        <v>8574212.2178640012</v>
      </c>
      <c r="CX145" s="71">
        <f t="shared" si="168"/>
        <v>8574212.2178640012</v>
      </c>
      <c r="CY145" s="71">
        <f t="shared" si="168"/>
        <v>8574212.2178640012</v>
      </c>
      <c r="CZ145" s="71">
        <f t="shared" si="168"/>
        <v>8574212.2178640012</v>
      </c>
      <c r="DA145" s="71">
        <f t="shared" si="168"/>
        <v>8574212.2178640012</v>
      </c>
      <c r="DB145" s="71">
        <f t="shared" si="168"/>
        <v>8574212.2178640012</v>
      </c>
    </row>
    <row r="146" spans="1:106" x14ac:dyDescent="0.2">
      <c r="A146" s="6" t="s">
        <v>169</v>
      </c>
      <c r="B146" s="6"/>
      <c r="C146" s="37"/>
      <c r="D146" s="37"/>
      <c r="E146" s="37"/>
      <c r="F146" s="2">
        <v>1</v>
      </c>
      <c r="G146">
        <v>0</v>
      </c>
      <c r="H146" s="6">
        <v>120</v>
      </c>
      <c r="I146" s="2" t="s">
        <v>297</v>
      </c>
      <c r="J146" s="57"/>
      <c r="K146" s="79"/>
      <c r="L146" s="59"/>
      <c r="M146" s="79"/>
      <c r="N146" s="61">
        <f t="shared" si="114"/>
        <v>0</v>
      </c>
      <c r="O146" s="61">
        <f t="shared" si="115"/>
        <v>0</v>
      </c>
      <c r="P146" s="61">
        <f t="shared" si="116"/>
        <v>0</v>
      </c>
      <c r="Q146" s="61">
        <f t="shared" si="117"/>
        <v>0</v>
      </c>
      <c r="R146" s="62" t="e">
        <f t="shared" si="118"/>
        <v>#DIV/0!</v>
      </c>
      <c r="S146" s="62" t="e">
        <f t="shared" si="89"/>
        <v>#DIV/0!</v>
      </c>
      <c r="T146" s="61" t="e">
        <f t="shared" si="90"/>
        <v>#DIV/0!</v>
      </c>
      <c r="U146" s="61" t="e">
        <f t="shared" si="119"/>
        <v>#DIV/0!</v>
      </c>
      <c r="V146" s="79"/>
      <c r="W146" s="61">
        <f t="shared" si="120"/>
        <v>0</v>
      </c>
      <c r="X146" s="24">
        <f t="shared" si="121"/>
        <v>0</v>
      </c>
      <c r="Y146" s="80">
        <f>IF(AND(I146=Overview!$D$14,'ECS Formula'!$D$38&lt;&gt;""),'ECS Formula'!$D$38,INDEX('FY 26'!Y:Y,MATCH('FY 26 - Changed'!I146,'FY 26'!I:I,0),0))</f>
        <v>167</v>
      </c>
      <c r="Z146" s="58"/>
      <c r="AA146" s="60"/>
      <c r="AB146" s="81">
        <f>IF(AND('FY 26 - Changed'!I146=Overview!$D$14, 'ECS Formula'!$K$20&lt;&gt;""),'ECS Formula'!$K$20,INDEX('FY 26'!AB:AB,MATCH('FY 26 - Changed'!I146,'FY 26'!I:I,0),0))</f>
        <v>538212.85</v>
      </c>
      <c r="AC146" s="10">
        <f t="shared" si="91"/>
        <v>2.0981960000000002</v>
      </c>
      <c r="AD146" s="79">
        <f>IF(AND('FY 26 - Changed'!I146=Overview!$D$14, 'ECS Formula'!$K$21&lt;&gt;""),'ECS Formula'!$K$21,INDEX('FY 26'!AD:AD,MATCH('FY 26 - Changed'!I146,'FY 26'!I:I,0),0))</f>
        <v>132500</v>
      </c>
      <c r="AE146" s="10">
        <f t="shared" si="92"/>
        <v>0.96059799999999995</v>
      </c>
      <c r="AF146" s="10">
        <f t="shared" si="139"/>
        <v>-0.75691699999999995</v>
      </c>
      <c r="AG146" s="63">
        <f t="shared" si="145"/>
        <v>0.01</v>
      </c>
      <c r="AH146" s="64">
        <f t="shared" si="146"/>
        <v>0</v>
      </c>
      <c r="AI146" s="65">
        <f t="shared" si="122"/>
        <v>0.01</v>
      </c>
      <c r="AJ146" s="60">
        <v>154</v>
      </c>
      <c r="AK146">
        <v>13</v>
      </c>
      <c r="AL146" s="23">
        <f t="shared" si="123"/>
        <v>200200</v>
      </c>
      <c r="AM146" s="60">
        <v>0</v>
      </c>
      <c r="AN146">
        <v>0</v>
      </c>
      <c r="AO146" s="23">
        <f t="shared" si="124"/>
        <v>0</v>
      </c>
      <c r="AP146" s="23">
        <f t="shared" si="147"/>
        <v>19247</v>
      </c>
      <c r="AQ146" s="23">
        <f t="shared" si="125"/>
        <v>219447</v>
      </c>
      <c r="AR146" s="66">
        <v>33612</v>
      </c>
      <c r="AS146" s="66">
        <f t="shared" si="166"/>
        <v>219447</v>
      </c>
      <c r="AT146" s="60">
        <v>186577</v>
      </c>
      <c r="AU146" s="23">
        <f t="shared" si="141"/>
        <v>32870</v>
      </c>
      <c r="AV146" s="67" t="str">
        <f t="shared" si="142"/>
        <v>Yes</v>
      </c>
      <c r="AW146" s="66">
        <f t="shared" si="126"/>
        <v>32870</v>
      </c>
      <c r="AX146" s="68">
        <f t="shared" si="127"/>
        <v>219447</v>
      </c>
      <c r="AY146" s="69">
        <f t="shared" si="148"/>
        <v>219447</v>
      </c>
      <c r="AZ146" s="70">
        <f t="shared" si="128"/>
        <v>32870</v>
      </c>
      <c r="BA146" s="23"/>
      <c r="BC146" s="13">
        <f>($AI146*$AP$21*IF(AND($I146=Overview!$D$14,'ECS Formula'!F$38&lt;&gt;""),'ECS Formula'!F$38,INDEX('FY 26'!$Y:$Y,MATCH('FY 26 - Changed'!$I146,'FY 26'!$I:$I,0),0)))+$AL146+$AO146</f>
        <v>219446.75</v>
      </c>
      <c r="BD146" s="13">
        <f>($AI146*$AP$21*IF(AND($I146=Overview!$D$14,'ECS Formula'!G$38&lt;&gt;""),'ECS Formula'!G$38,INDEX('FY 26'!$Y:$Y,MATCH('FY 26 - Changed'!$I146,'FY 26'!$I:$I,0),0)))+$AL146+$AO146</f>
        <v>219446.75</v>
      </c>
      <c r="BE146" s="13">
        <f>($AI146*$AP$21*IF(AND($I146=Overview!$D$14,'ECS Formula'!H$38&lt;&gt;""),'ECS Formula'!H$38,INDEX('FY 26'!$Y:$Y,MATCH('FY 26 - Changed'!$I146,'FY 26'!$I:$I,0),0)))+$AL146+$AO146</f>
        <v>219446.75</v>
      </c>
      <c r="BF146" s="13">
        <f>($AI146*$AP$21*IF(AND($I146=Overview!$D$14,'ECS Formula'!I$38&lt;&gt;""),'ECS Formula'!I$38,INDEX('FY 26'!$Y:$Y,MATCH('FY 26 - Changed'!$I146,'FY 26'!$I:$I,0),0)))+$AL146+$AO146</f>
        <v>219446.75</v>
      </c>
      <c r="BG146" s="13">
        <f>($AI146*$AP$21*IF(AND($I146=Overview!$D$14,'ECS Formula'!J$38&lt;&gt;""),'ECS Formula'!J$38,INDEX('FY 26'!$Y:$Y,MATCH('FY 26 - Changed'!$I146,'FY 26'!$I:$I,0),0)))+$AL146+$AO146</f>
        <v>219446.75</v>
      </c>
      <c r="BH146" s="13">
        <f>($AI146*$AP$21*IF(AND($I146=Overview!$D$14,'ECS Formula'!K$38&lt;&gt;""),'ECS Formula'!K$38,INDEX('FY 26'!$Y:$Y,MATCH('FY 26 - Changed'!$I146,'FY 26'!$I:$I,0),0)))+$AL146+$AO146</f>
        <v>219446.75</v>
      </c>
      <c r="BI146" s="13">
        <f>($AI146*$AP$21*IF(AND($I146=Overview!$D$14,'ECS Formula'!L$38&lt;&gt;""),'ECS Formula'!L$38,INDEX('FY 26'!$Y:$Y,MATCH('FY 26 - Changed'!$I146,'FY 26'!$I:$I,0),0)))+$AL146+$AO146</f>
        <v>219446.75</v>
      </c>
      <c r="BJ146" s="13">
        <f>($AI146*$AP$21*IF(AND($I146=Overview!$D$14,'ECS Formula'!M$38&lt;&gt;""),'ECS Formula'!M$38,INDEX('FY 26'!$Y:$Y,MATCH('FY 26 - Changed'!$I146,'FY 26'!$I:$I,0),0)))+$AL146+$AO146</f>
        <v>219446.75</v>
      </c>
      <c r="BO146" s="71">
        <f t="shared" si="129"/>
        <v>32870</v>
      </c>
      <c r="BP146" s="71">
        <f t="shared" si="149"/>
        <v>-0.25</v>
      </c>
      <c r="BQ146" s="71">
        <f t="shared" si="150"/>
        <v>-0.25</v>
      </c>
      <c r="BR146" s="71">
        <f t="shared" si="151"/>
        <v>-0.21427500000572763</v>
      </c>
      <c r="BS146" s="71">
        <f t="shared" si="152"/>
        <v>-0.1785553575027734</v>
      </c>
      <c r="BT146" s="71">
        <f t="shared" si="153"/>
        <v>-0.14284428599057719</v>
      </c>
      <c r="BU146" s="71">
        <f t="shared" si="154"/>
        <v>-0.10713321447838098</v>
      </c>
      <c r="BV146" s="71">
        <f t="shared" si="155"/>
        <v>-7.1425714093493298E-2</v>
      </c>
      <c r="BW146" s="71">
        <f t="shared" si="156"/>
        <v>-3.5712857032194734E-2</v>
      </c>
      <c r="BX146" s="71"/>
      <c r="BZ146" s="71">
        <f t="shared" si="130"/>
        <v>32870</v>
      </c>
      <c r="CA146" s="71">
        <f t="shared" si="131"/>
        <v>0</v>
      </c>
      <c r="CB146" s="71">
        <f t="shared" si="105"/>
        <v>-3.5725E-2</v>
      </c>
      <c r="CC146" s="71">
        <f t="shared" si="106"/>
        <v>-3.5719642500954794E-2</v>
      </c>
      <c r="CD146" s="71">
        <f t="shared" si="107"/>
        <v>-3.5711071500554685E-2</v>
      </c>
      <c r="CE146" s="71">
        <f t="shared" si="108"/>
        <v>-3.5711071497644298E-2</v>
      </c>
      <c r="CF146" s="71">
        <f t="shared" si="109"/>
        <v>-3.5707500385644381E-2</v>
      </c>
      <c r="CG146" s="71">
        <f t="shared" si="110"/>
        <v>-3.5712857046746649E-2</v>
      </c>
      <c r="CH146" s="71">
        <f t="shared" si="111"/>
        <v>-3.5712857032194734E-2</v>
      </c>
      <c r="CJ146" s="71">
        <f t="shared" si="157"/>
        <v>219447</v>
      </c>
      <c r="CK146" s="71">
        <f t="shared" si="159"/>
        <v>219447</v>
      </c>
      <c r="CL146" s="71">
        <f t="shared" si="160"/>
        <v>219446.96427500001</v>
      </c>
      <c r="CM146" s="71">
        <f t="shared" si="161"/>
        <v>219446.9285553575</v>
      </c>
      <c r="CN146" s="71">
        <f t="shared" si="162"/>
        <v>219446.89284428599</v>
      </c>
      <c r="CO146" s="71">
        <f t="shared" si="163"/>
        <v>219446.85713321448</v>
      </c>
      <c r="CP146" s="71">
        <f t="shared" si="167"/>
        <v>219446.82142571409</v>
      </c>
      <c r="CQ146" s="71">
        <f t="shared" si="167"/>
        <v>219446.78571285703</v>
      </c>
      <c r="CR146" s="71">
        <f t="shared" si="167"/>
        <v>219446.75</v>
      </c>
      <c r="CS146" s="71"/>
      <c r="CT146" s="71">
        <f t="shared" si="158"/>
        <v>219447</v>
      </c>
      <c r="CU146" s="71">
        <f t="shared" si="168"/>
        <v>219447</v>
      </c>
      <c r="CV146" s="71">
        <f t="shared" si="168"/>
        <v>219446.96427500001</v>
      </c>
      <c r="CW146" s="71">
        <f t="shared" si="168"/>
        <v>219446.9285553575</v>
      </c>
      <c r="CX146" s="71">
        <f t="shared" si="168"/>
        <v>219446.89284428599</v>
      </c>
      <c r="CY146" s="71">
        <f t="shared" si="168"/>
        <v>219446.85713321448</v>
      </c>
      <c r="CZ146" s="71">
        <f t="shared" si="168"/>
        <v>219446.82142571409</v>
      </c>
      <c r="DA146" s="71">
        <f t="shared" si="168"/>
        <v>219446.78571285703</v>
      </c>
      <c r="DB146" s="71">
        <f t="shared" si="168"/>
        <v>219446.75</v>
      </c>
    </row>
    <row r="147" spans="1:106" x14ac:dyDescent="0.2">
      <c r="A147" s="6" t="s">
        <v>169</v>
      </c>
      <c r="B147" s="6"/>
      <c r="C147" s="37"/>
      <c r="D147" s="37"/>
      <c r="E147" s="37"/>
      <c r="F147" s="2">
        <v>5</v>
      </c>
      <c r="G147">
        <v>0</v>
      </c>
      <c r="H147" s="6">
        <v>121</v>
      </c>
      <c r="I147" s="2" t="s">
        <v>298</v>
      </c>
      <c r="J147" s="57"/>
      <c r="K147" s="79"/>
      <c r="L147" s="59"/>
      <c r="M147" s="79"/>
      <c r="N147" s="61">
        <f t="shared" si="114"/>
        <v>0</v>
      </c>
      <c r="O147" s="61">
        <f t="shared" si="115"/>
        <v>0</v>
      </c>
      <c r="P147" s="61">
        <f t="shared" si="116"/>
        <v>0</v>
      </c>
      <c r="Q147" s="61">
        <f t="shared" si="117"/>
        <v>0</v>
      </c>
      <c r="R147" s="62" t="e">
        <f t="shared" si="118"/>
        <v>#DIV/0!</v>
      </c>
      <c r="S147" s="62" t="e">
        <f t="shared" si="89"/>
        <v>#DIV/0!</v>
      </c>
      <c r="T147" s="61" t="e">
        <f t="shared" si="90"/>
        <v>#DIV/0!</v>
      </c>
      <c r="U147" s="61" t="e">
        <f t="shared" si="119"/>
        <v>#DIV/0!</v>
      </c>
      <c r="V147" s="79"/>
      <c r="W147" s="61">
        <f t="shared" si="120"/>
        <v>0</v>
      </c>
      <c r="X147" s="24">
        <f t="shared" si="121"/>
        <v>0</v>
      </c>
      <c r="Y147" s="80">
        <f>IF(AND(I147=Overview!$D$14,'ECS Formula'!$D$38&lt;&gt;""),'ECS Formula'!$D$38,INDEX('FY 26'!Y:Y,MATCH('FY 26 - Changed'!I147,'FY 26'!I:I,0),0))</f>
        <v>590.97</v>
      </c>
      <c r="Z147" s="58"/>
      <c r="AA147" s="60"/>
      <c r="AB147" s="81">
        <f>IF(AND('FY 26 - Changed'!I147=Overview!$D$14, 'ECS Formula'!$K$20&lt;&gt;""),'ECS Formula'!$K$20,INDEX('FY 26'!AB:AB,MATCH('FY 26 - Changed'!I147,'FY 26'!I:I,0),0))</f>
        <v>164803.51</v>
      </c>
      <c r="AC147" s="10">
        <f t="shared" si="91"/>
        <v>0.64247799999999999</v>
      </c>
      <c r="AD147" s="79">
        <f>IF(AND('FY 26 - Changed'!I147=Overview!$D$14, 'ECS Formula'!$K$21&lt;&gt;""),'ECS Formula'!$K$21,INDEX('FY 26'!AD:AD,MATCH('FY 26 - Changed'!I147,'FY 26'!I:I,0),0))</f>
        <v>114434</v>
      </c>
      <c r="AE147" s="10">
        <f t="shared" si="92"/>
        <v>0.829623</v>
      </c>
      <c r="AF147" s="10">
        <f t="shared" si="139"/>
        <v>0.30137900000000001</v>
      </c>
      <c r="AG147" s="63">
        <f t="shared" si="145"/>
        <v>0.30137900000000001</v>
      </c>
      <c r="AH147" s="64">
        <f t="shared" si="146"/>
        <v>0</v>
      </c>
      <c r="AI147" s="65">
        <f t="shared" si="122"/>
        <v>0.30137900000000001</v>
      </c>
      <c r="AJ147" s="60">
        <v>0</v>
      </c>
      <c r="AK147">
        <v>0</v>
      </c>
      <c r="AL147" s="23">
        <f t="shared" si="123"/>
        <v>0</v>
      </c>
      <c r="AM147" s="60">
        <v>0</v>
      </c>
      <c r="AN147">
        <v>0</v>
      </c>
      <c r="AO147" s="23">
        <f t="shared" si="124"/>
        <v>0</v>
      </c>
      <c r="AP147" s="23">
        <f t="shared" si="147"/>
        <v>2052671</v>
      </c>
      <c r="AQ147" s="23">
        <f t="shared" si="125"/>
        <v>2052671</v>
      </c>
      <c r="AR147" s="66">
        <v>3049314</v>
      </c>
      <c r="AS147" s="66">
        <f t="shared" si="166"/>
        <v>2052671</v>
      </c>
      <c r="AT147" s="60">
        <v>2525078</v>
      </c>
      <c r="AU147" s="23">
        <f t="shared" si="141"/>
        <v>472407</v>
      </c>
      <c r="AV147" s="67" t="str">
        <f t="shared" si="142"/>
        <v>No</v>
      </c>
      <c r="AW147" s="66">
        <f t="shared" si="126"/>
        <v>0</v>
      </c>
      <c r="AX147" s="68">
        <f t="shared" si="127"/>
        <v>2525078</v>
      </c>
      <c r="AY147" s="69">
        <f t="shared" si="148"/>
        <v>2525078</v>
      </c>
      <c r="AZ147" s="70">
        <f t="shared" si="128"/>
        <v>0</v>
      </c>
      <c r="BA147" s="23"/>
      <c r="BC147" s="13">
        <f>($AI147*$AP$21*IF(AND($I147=Overview!$D$14,'ECS Formula'!F$38&lt;&gt;""),'ECS Formula'!F$38,INDEX('FY 26'!$Y:$Y,MATCH('FY 26 - Changed'!$I147,'FY 26'!$I:$I,0),0)))+$AL147+$AO147</f>
        <v>2052671.0464357503</v>
      </c>
      <c r="BD147" s="13">
        <f>($AI147*$AP$21*IF(AND($I147=Overview!$D$14,'ECS Formula'!G$38&lt;&gt;""),'ECS Formula'!G$38,INDEX('FY 26'!$Y:$Y,MATCH('FY 26 - Changed'!$I147,'FY 26'!$I:$I,0),0)))+$AL147+$AO147</f>
        <v>2052671.0464357503</v>
      </c>
      <c r="BE147" s="13">
        <f>($AI147*$AP$21*IF(AND($I147=Overview!$D$14,'ECS Formula'!H$38&lt;&gt;""),'ECS Formula'!H$38,INDEX('FY 26'!$Y:$Y,MATCH('FY 26 - Changed'!$I147,'FY 26'!$I:$I,0),0)))+$AL147+$AO147</f>
        <v>2052671.0464357503</v>
      </c>
      <c r="BF147" s="13">
        <f>($AI147*$AP$21*IF(AND($I147=Overview!$D$14,'ECS Formula'!I$38&lt;&gt;""),'ECS Formula'!I$38,INDEX('FY 26'!$Y:$Y,MATCH('FY 26 - Changed'!$I147,'FY 26'!$I:$I,0),0)))+$AL147+$AO147</f>
        <v>2052671.0464357503</v>
      </c>
      <c r="BG147" s="13">
        <f>($AI147*$AP$21*IF(AND($I147=Overview!$D$14,'ECS Formula'!J$38&lt;&gt;""),'ECS Formula'!J$38,INDEX('FY 26'!$Y:$Y,MATCH('FY 26 - Changed'!$I147,'FY 26'!$I:$I,0),0)))+$AL147+$AO147</f>
        <v>2052671.0464357503</v>
      </c>
      <c r="BH147" s="13">
        <f>($AI147*$AP$21*IF(AND($I147=Overview!$D$14,'ECS Formula'!K$38&lt;&gt;""),'ECS Formula'!K$38,INDEX('FY 26'!$Y:$Y,MATCH('FY 26 - Changed'!$I147,'FY 26'!$I:$I,0),0)))+$AL147+$AO147</f>
        <v>2052671.0464357503</v>
      </c>
      <c r="BI147" s="13">
        <f>($AI147*$AP$21*IF(AND($I147=Overview!$D$14,'ECS Formula'!L$38&lt;&gt;""),'ECS Formula'!L$38,INDEX('FY 26'!$Y:$Y,MATCH('FY 26 - Changed'!$I147,'FY 26'!$I:$I,0),0)))+$AL147+$AO147</f>
        <v>2052671.0464357503</v>
      </c>
      <c r="BJ147" s="13">
        <f>($AI147*$AP$21*IF(AND($I147=Overview!$D$14,'ECS Formula'!M$38&lt;&gt;""),'ECS Formula'!M$38,INDEX('FY 26'!$Y:$Y,MATCH('FY 26 - Changed'!$I147,'FY 26'!$I:$I,0),0)))+$AL147+$AO147</f>
        <v>2052671.0464357503</v>
      </c>
      <c r="BO147" s="71">
        <f t="shared" si="129"/>
        <v>472407</v>
      </c>
      <c r="BP147" s="71">
        <f t="shared" si="149"/>
        <v>-472406.95356424968</v>
      </c>
      <c r="BQ147" s="71">
        <f t="shared" si="150"/>
        <v>-472406.95356424968</v>
      </c>
      <c r="BR147" s="71">
        <f t="shared" si="151"/>
        <v>-404899.99989991845</v>
      </c>
      <c r="BS147" s="71">
        <f t="shared" si="152"/>
        <v>-337403.16991660208</v>
      </c>
      <c r="BT147" s="71">
        <f t="shared" si="153"/>
        <v>-269922.53593328153</v>
      </c>
      <c r="BU147" s="71">
        <f t="shared" si="154"/>
        <v>-202441.90194996097</v>
      </c>
      <c r="BV147" s="71">
        <f t="shared" si="155"/>
        <v>-134968.01603003894</v>
      </c>
      <c r="BW147" s="71">
        <f t="shared" si="156"/>
        <v>-67484.008015019586</v>
      </c>
      <c r="BX147" s="71"/>
      <c r="BZ147" s="71">
        <f t="shared" si="130"/>
        <v>0</v>
      </c>
      <c r="CA147" s="71">
        <f t="shared" si="131"/>
        <v>0</v>
      </c>
      <c r="CB147" s="71">
        <f t="shared" si="105"/>
        <v>-67506.953664331275</v>
      </c>
      <c r="CC147" s="71">
        <f t="shared" si="106"/>
        <v>-67496.829983316406</v>
      </c>
      <c r="CD147" s="71">
        <f t="shared" si="107"/>
        <v>-67480.633983320426</v>
      </c>
      <c r="CE147" s="71">
        <f t="shared" si="108"/>
        <v>-67480.633983320382</v>
      </c>
      <c r="CF147" s="71">
        <f t="shared" si="109"/>
        <v>-67473.885919921988</v>
      </c>
      <c r="CG147" s="71">
        <f t="shared" si="110"/>
        <v>-67484.00801501947</v>
      </c>
      <c r="CH147" s="71">
        <f t="shared" si="111"/>
        <v>-67484.008015019586</v>
      </c>
      <c r="CJ147" s="71">
        <f t="shared" si="157"/>
        <v>2525078</v>
      </c>
      <c r="CK147" s="71">
        <f t="shared" si="159"/>
        <v>2525078</v>
      </c>
      <c r="CL147" s="71">
        <f t="shared" si="160"/>
        <v>2457571.0463356688</v>
      </c>
      <c r="CM147" s="71">
        <f t="shared" si="161"/>
        <v>2390074.2163523524</v>
      </c>
      <c r="CN147" s="71">
        <f t="shared" si="162"/>
        <v>2322593.5823690319</v>
      </c>
      <c r="CO147" s="71">
        <f t="shared" si="163"/>
        <v>2255112.9483857113</v>
      </c>
      <c r="CP147" s="71">
        <f t="shared" si="167"/>
        <v>2187639.0624657893</v>
      </c>
      <c r="CQ147" s="71">
        <f t="shared" si="167"/>
        <v>2120155.0544507699</v>
      </c>
      <c r="CR147" s="71">
        <f t="shared" si="167"/>
        <v>2052671.0464357503</v>
      </c>
      <c r="CS147" s="71"/>
      <c r="CT147" s="71">
        <f t="shared" si="158"/>
        <v>2525078</v>
      </c>
      <c r="CU147" s="71">
        <f t="shared" si="168"/>
        <v>2525078</v>
      </c>
      <c r="CV147" s="71">
        <f t="shared" si="168"/>
        <v>2457571.0463356688</v>
      </c>
      <c r="CW147" s="71">
        <f t="shared" si="168"/>
        <v>2390074.2163523524</v>
      </c>
      <c r="CX147" s="71">
        <f t="shared" si="168"/>
        <v>2322593.5823690319</v>
      </c>
      <c r="CY147" s="71">
        <f t="shared" si="168"/>
        <v>2255112.9483857113</v>
      </c>
      <c r="CZ147" s="71">
        <f t="shared" si="168"/>
        <v>2187639.0624657893</v>
      </c>
      <c r="DA147" s="71">
        <f t="shared" si="168"/>
        <v>2120155.0544507699</v>
      </c>
      <c r="DB147" s="71">
        <f t="shared" si="168"/>
        <v>2052671.0464357503</v>
      </c>
    </row>
    <row r="148" spans="1:106" x14ac:dyDescent="0.2">
      <c r="A148" s="6" t="s">
        <v>173</v>
      </c>
      <c r="B148" s="6"/>
      <c r="C148" s="37"/>
      <c r="D148" s="37"/>
      <c r="E148" s="37"/>
      <c r="F148" s="2">
        <v>1</v>
      </c>
      <c r="G148">
        <v>0</v>
      </c>
      <c r="H148" s="6">
        <v>122</v>
      </c>
      <c r="I148" s="2" t="s">
        <v>299</v>
      </c>
      <c r="J148" s="57"/>
      <c r="K148" s="79"/>
      <c r="L148" s="59"/>
      <c r="M148" s="79"/>
      <c r="N148" s="61">
        <f t="shared" si="114"/>
        <v>0</v>
      </c>
      <c r="O148" s="61">
        <f t="shared" si="115"/>
        <v>0</v>
      </c>
      <c r="P148" s="61">
        <f t="shared" si="116"/>
        <v>0</v>
      </c>
      <c r="Q148" s="61">
        <f t="shared" si="117"/>
        <v>0</v>
      </c>
      <c r="R148" s="62" t="e">
        <f t="shared" si="118"/>
        <v>#DIV/0!</v>
      </c>
      <c r="S148" s="62" t="e">
        <f t="shared" si="89"/>
        <v>#DIV/0!</v>
      </c>
      <c r="T148" s="61" t="e">
        <f t="shared" si="90"/>
        <v>#DIV/0!</v>
      </c>
      <c r="U148" s="61" t="e">
        <f t="shared" si="119"/>
        <v>#DIV/0!</v>
      </c>
      <c r="V148" s="79"/>
      <c r="W148" s="61">
        <f t="shared" si="120"/>
        <v>0</v>
      </c>
      <c r="X148" s="24">
        <f t="shared" si="121"/>
        <v>0</v>
      </c>
      <c r="Y148" s="80">
        <f>IF(AND(I148=Overview!$D$14,'ECS Formula'!$D$38&lt;&gt;""),'ECS Formula'!$D$38,INDEX('FY 26'!Y:Y,MATCH('FY 26 - Changed'!I148,'FY 26'!I:I,0),0))</f>
        <v>370.83</v>
      </c>
      <c r="Z148" s="58"/>
      <c r="AA148" s="60"/>
      <c r="AB148" s="81">
        <f>IF(AND('FY 26 - Changed'!I148=Overview!$D$14, 'ECS Formula'!$K$20&lt;&gt;""),'ECS Formula'!$K$20,INDEX('FY 26'!AB:AB,MATCH('FY 26 - Changed'!I148,'FY 26'!I:I,0),0))</f>
        <v>577768.71</v>
      </c>
      <c r="AC148" s="10">
        <f t="shared" si="91"/>
        <v>2.2524030000000002</v>
      </c>
      <c r="AD148" s="79">
        <f>IF(AND('FY 26 - Changed'!I148=Overview!$D$14, 'ECS Formula'!$K$21&lt;&gt;""),'ECS Formula'!$K$21,INDEX('FY 26'!AD:AD,MATCH('FY 26 - Changed'!I148,'FY 26'!I:I,0),0))</f>
        <v>99083</v>
      </c>
      <c r="AE148" s="10">
        <f t="shared" si="92"/>
        <v>0.71833199999999997</v>
      </c>
      <c r="AF148" s="10">
        <f t="shared" si="139"/>
        <v>-0.79218200000000005</v>
      </c>
      <c r="AG148" s="63">
        <f t="shared" si="145"/>
        <v>0.01</v>
      </c>
      <c r="AH148" s="64">
        <f t="shared" si="146"/>
        <v>0</v>
      </c>
      <c r="AI148" s="65">
        <f t="shared" si="122"/>
        <v>0.01</v>
      </c>
      <c r="AJ148" s="60">
        <v>74</v>
      </c>
      <c r="AK148">
        <v>4</v>
      </c>
      <c r="AL148" s="23">
        <f t="shared" si="123"/>
        <v>29600</v>
      </c>
      <c r="AM148" s="60">
        <v>0</v>
      </c>
      <c r="AN148">
        <v>0</v>
      </c>
      <c r="AO148" s="23">
        <f t="shared" si="124"/>
        <v>0</v>
      </c>
      <c r="AP148" s="23">
        <f t="shared" si="147"/>
        <v>42738</v>
      </c>
      <c r="AQ148" s="23">
        <f t="shared" si="125"/>
        <v>72338</v>
      </c>
      <c r="AR148" s="66">
        <v>10871</v>
      </c>
      <c r="AS148" s="66">
        <f t="shared" si="166"/>
        <v>72338</v>
      </c>
      <c r="AT148" s="60">
        <v>56120</v>
      </c>
      <c r="AU148" s="23">
        <f t="shared" si="141"/>
        <v>16218</v>
      </c>
      <c r="AV148" s="67" t="str">
        <f t="shared" si="142"/>
        <v>Yes</v>
      </c>
      <c r="AW148" s="66">
        <f t="shared" si="126"/>
        <v>16218</v>
      </c>
      <c r="AX148" s="68">
        <f t="shared" si="127"/>
        <v>72338</v>
      </c>
      <c r="AY148" s="69">
        <f t="shared" si="148"/>
        <v>72338</v>
      </c>
      <c r="AZ148" s="70">
        <f t="shared" si="128"/>
        <v>16218</v>
      </c>
      <c r="BA148" s="23"/>
      <c r="BC148" s="13">
        <f>($AI148*$AP$21*IF(AND($I148=Overview!$D$14,'ECS Formula'!F$38&lt;&gt;""),'ECS Formula'!F$38,INDEX('FY 26'!$Y:$Y,MATCH('FY 26 - Changed'!$I148,'FY 26'!$I:$I,0),0)))+$AL148+$AO148</f>
        <v>72338.157500000001</v>
      </c>
      <c r="BD148" s="13">
        <f>($AI148*$AP$21*IF(AND($I148=Overview!$D$14,'ECS Formula'!G$38&lt;&gt;""),'ECS Formula'!G$38,INDEX('FY 26'!$Y:$Y,MATCH('FY 26 - Changed'!$I148,'FY 26'!$I:$I,0),0)))+$AL148+$AO148</f>
        <v>72338.157500000001</v>
      </c>
      <c r="BE148" s="13">
        <f>($AI148*$AP$21*IF(AND($I148=Overview!$D$14,'ECS Formula'!H$38&lt;&gt;""),'ECS Formula'!H$38,INDEX('FY 26'!$Y:$Y,MATCH('FY 26 - Changed'!$I148,'FY 26'!$I:$I,0),0)))+$AL148+$AO148</f>
        <v>72338.157500000001</v>
      </c>
      <c r="BF148" s="13">
        <f>($AI148*$AP$21*IF(AND($I148=Overview!$D$14,'ECS Formula'!I$38&lt;&gt;""),'ECS Formula'!I$38,INDEX('FY 26'!$Y:$Y,MATCH('FY 26 - Changed'!$I148,'FY 26'!$I:$I,0),0)))+$AL148+$AO148</f>
        <v>72338.157500000001</v>
      </c>
      <c r="BG148" s="13">
        <f>($AI148*$AP$21*IF(AND($I148=Overview!$D$14,'ECS Formula'!J$38&lt;&gt;""),'ECS Formula'!J$38,INDEX('FY 26'!$Y:$Y,MATCH('FY 26 - Changed'!$I148,'FY 26'!$I:$I,0),0)))+$AL148+$AO148</f>
        <v>72338.157500000001</v>
      </c>
      <c r="BH148" s="13">
        <f>($AI148*$AP$21*IF(AND($I148=Overview!$D$14,'ECS Formula'!K$38&lt;&gt;""),'ECS Formula'!K$38,INDEX('FY 26'!$Y:$Y,MATCH('FY 26 - Changed'!$I148,'FY 26'!$I:$I,0),0)))+$AL148+$AO148</f>
        <v>72338.157500000001</v>
      </c>
      <c r="BI148" s="13">
        <f>($AI148*$AP$21*IF(AND($I148=Overview!$D$14,'ECS Formula'!L$38&lt;&gt;""),'ECS Formula'!L$38,INDEX('FY 26'!$Y:$Y,MATCH('FY 26 - Changed'!$I148,'FY 26'!$I:$I,0),0)))+$AL148+$AO148</f>
        <v>72338.157500000001</v>
      </c>
      <c r="BJ148" s="13">
        <f>($AI148*$AP$21*IF(AND($I148=Overview!$D$14,'ECS Formula'!M$38&lt;&gt;""),'ECS Formula'!M$38,INDEX('FY 26'!$Y:$Y,MATCH('FY 26 - Changed'!$I148,'FY 26'!$I:$I,0),0)))+$AL148+$AO148</f>
        <v>72338.157500000001</v>
      </c>
      <c r="BO148" s="71">
        <f t="shared" si="129"/>
        <v>16218</v>
      </c>
      <c r="BP148" s="71">
        <f t="shared" si="149"/>
        <v>0.15750000000116415</v>
      </c>
      <c r="BQ148" s="71">
        <f t="shared" si="150"/>
        <v>0</v>
      </c>
      <c r="BR148" s="71">
        <f t="shared" si="151"/>
        <v>0</v>
      </c>
      <c r="BS148" s="71">
        <f t="shared" si="152"/>
        <v>0</v>
      </c>
      <c r="BT148" s="71">
        <f t="shared" si="153"/>
        <v>0</v>
      </c>
      <c r="BU148" s="71">
        <f t="shared" si="154"/>
        <v>0</v>
      </c>
      <c r="BV148" s="71">
        <f t="shared" si="155"/>
        <v>0</v>
      </c>
      <c r="BW148" s="71">
        <f t="shared" si="156"/>
        <v>0</v>
      </c>
      <c r="BX148" s="71"/>
      <c r="BZ148" s="71">
        <f t="shared" si="130"/>
        <v>16218</v>
      </c>
      <c r="CA148" s="71">
        <f t="shared" si="131"/>
        <v>0.15750000000116415</v>
      </c>
      <c r="CB148" s="71">
        <f t="shared" si="105"/>
        <v>0</v>
      </c>
      <c r="CC148" s="71">
        <f t="shared" si="106"/>
        <v>0</v>
      </c>
      <c r="CD148" s="71">
        <f t="shared" si="107"/>
        <v>0</v>
      </c>
      <c r="CE148" s="71">
        <f t="shared" si="108"/>
        <v>0</v>
      </c>
      <c r="CF148" s="71">
        <f t="shared" si="109"/>
        <v>0</v>
      </c>
      <c r="CG148" s="71">
        <f t="shared" si="110"/>
        <v>0</v>
      </c>
      <c r="CH148" s="71">
        <f t="shared" si="111"/>
        <v>0</v>
      </c>
      <c r="CJ148" s="71">
        <f t="shared" si="157"/>
        <v>72338</v>
      </c>
      <c r="CK148" s="71">
        <f t="shared" si="159"/>
        <v>72338.157500000001</v>
      </c>
      <c r="CL148" s="71">
        <f t="shared" si="160"/>
        <v>72338.157500000001</v>
      </c>
      <c r="CM148" s="71">
        <f t="shared" si="161"/>
        <v>72338.157500000001</v>
      </c>
      <c r="CN148" s="71">
        <f t="shared" si="162"/>
        <v>72338.157500000001</v>
      </c>
      <c r="CO148" s="71">
        <f t="shared" si="163"/>
        <v>72338.157500000001</v>
      </c>
      <c r="CP148" s="71">
        <f t="shared" si="167"/>
        <v>72338.157500000001</v>
      </c>
      <c r="CQ148" s="71">
        <f t="shared" si="167"/>
        <v>72338.157500000001</v>
      </c>
      <c r="CR148" s="71">
        <f t="shared" si="167"/>
        <v>72338.157500000001</v>
      </c>
      <c r="CS148" s="71"/>
      <c r="CT148" s="71">
        <f t="shared" si="158"/>
        <v>72338</v>
      </c>
      <c r="CU148" s="71">
        <f t="shared" si="168"/>
        <v>72338.157500000001</v>
      </c>
      <c r="CV148" s="71">
        <f t="shared" si="168"/>
        <v>72338.157500000001</v>
      </c>
      <c r="CW148" s="71">
        <f t="shared" si="168"/>
        <v>72338.157500000001</v>
      </c>
      <c r="CX148" s="71">
        <f t="shared" si="168"/>
        <v>72338.157500000001</v>
      </c>
      <c r="CY148" s="71">
        <f t="shared" si="168"/>
        <v>72338.157500000001</v>
      </c>
      <c r="CZ148" s="71">
        <f t="shared" si="168"/>
        <v>72338.157500000001</v>
      </c>
      <c r="DA148" s="71">
        <f t="shared" si="168"/>
        <v>72338.157500000001</v>
      </c>
      <c r="DB148" s="71">
        <f t="shared" si="168"/>
        <v>72338.157500000001</v>
      </c>
    </row>
    <row r="149" spans="1:106" x14ac:dyDescent="0.2">
      <c r="A149" s="6" t="s">
        <v>173</v>
      </c>
      <c r="B149" s="6"/>
      <c r="C149" s="37"/>
      <c r="D149" s="37"/>
      <c r="E149" s="37"/>
      <c r="F149" s="2">
        <v>8</v>
      </c>
      <c r="G149">
        <v>0</v>
      </c>
      <c r="H149" s="6">
        <v>123</v>
      </c>
      <c r="I149" s="2" t="s">
        <v>300</v>
      </c>
      <c r="J149" s="57"/>
      <c r="K149" s="79"/>
      <c r="L149" s="73"/>
      <c r="M149" s="79"/>
      <c r="N149" s="61">
        <f t="shared" si="114"/>
        <v>0</v>
      </c>
      <c r="O149" s="61">
        <f t="shared" si="115"/>
        <v>0</v>
      </c>
      <c r="P149" s="61">
        <f t="shared" si="116"/>
        <v>0</v>
      </c>
      <c r="Q149" s="61">
        <f t="shared" si="117"/>
        <v>0</v>
      </c>
      <c r="R149" s="62" t="e">
        <f t="shared" si="118"/>
        <v>#DIV/0!</v>
      </c>
      <c r="S149" s="62" t="e">
        <f t="shared" si="89"/>
        <v>#DIV/0!</v>
      </c>
      <c r="T149" s="61" t="e">
        <f t="shared" si="90"/>
        <v>#DIV/0!</v>
      </c>
      <c r="U149" s="61" t="e">
        <f t="shared" si="119"/>
        <v>#DIV/0!</v>
      </c>
      <c r="V149" s="79"/>
      <c r="W149" s="61">
        <f t="shared" si="120"/>
        <v>0</v>
      </c>
      <c r="X149" s="24">
        <f t="shared" si="121"/>
        <v>0</v>
      </c>
      <c r="Y149" s="80">
        <f>IF(AND(I149=Overview!$D$14,'ECS Formula'!$D$38&lt;&gt;""),'ECS Formula'!$D$38,INDEX('FY 26'!Y:Y,MATCH('FY 26 - Changed'!I149,'FY 26'!I:I,0),0))</f>
        <v>152.67999999999998</v>
      </c>
      <c r="Z149" s="58"/>
      <c r="AA149" s="60"/>
      <c r="AB149" s="81">
        <f>IF(AND('FY 26 - Changed'!I149=Overview!$D$14, 'ECS Formula'!$K$20&lt;&gt;""),'ECS Formula'!$K$20,INDEX('FY 26'!AB:AB,MATCH('FY 26 - Changed'!I149,'FY 26'!I:I,0),0))</f>
        <v>144978.57</v>
      </c>
      <c r="AC149" s="10">
        <f t="shared" si="91"/>
        <v>0.56519200000000003</v>
      </c>
      <c r="AD149" s="79">
        <f>IF(AND('FY 26 - Changed'!I149=Overview!$D$14, 'ECS Formula'!$K$21&lt;&gt;""),'ECS Formula'!$K$21,INDEX('FY 26'!AD:AD,MATCH('FY 26 - Changed'!I149,'FY 26'!I:I,0),0))</f>
        <v>90317</v>
      </c>
      <c r="AE149" s="10">
        <f t="shared" si="92"/>
        <v>0.65478000000000003</v>
      </c>
      <c r="AF149" s="10">
        <f t="shared" si="139"/>
        <v>0.40793200000000002</v>
      </c>
      <c r="AG149" s="63">
        <f t="shared" si="145"/>
        <v>0.40793200000000002</v>
      </c>
      <c r="AH149" s="64">
        <f t="shared" si="146"/>
        <v>0</v>
      </c>
      <c r="AI149" s="65">
        <f t="shared" si="122"/>
        <v>0.40793200000000002</v>
      </c>
      <c r="AJ149" s="60">
        <v>47</v>
      </c>
      <c r="AK149">
        <v>6</v>
      </c>
      <c r="AL149" s="23">
        <f t="shared" si="123"/>
        <v>28200</v>
      </c>
      <c r="AM149" s="60">
        <v>0</v>
      </c>
      <c r="AN149">
        <v>0</v>
      </c>
      <c r="AO149" s="23">
        <f t="shared" si="124"/>
        <v>0</v>
      </c>
      <c r="AP149" s="23">
        <f t="shared" si="147"/>
        <v>717812</v>
      </c>
      <c r="AQ149" s="23">
        <f t="shared" si="125"/>
        <v>746012</v>
      </c>
      <c r="AR149" s="66">
        <v>1423001</v>
      </c>
      <c r="AS149" s="66">
        <f t="shared" si="166"/>
        <v>746012</v>
      </c>
      <c r="AT149" s="60">
        <v>1274671</v>
      </c>
      <c r="AU149" s="23">
        <f t="shared" si="141"/>
        <v>528659</v>
      </c>
      <c r="AV149" s="67" t="str">
        <f t="shared" si="142"/>
        <v>No</v>
      </c>
      <c r="AW149" s="66">
        <f t="shared" si="126"/>
        <v>0</v>
      </c>
      <c r="AX149" s="68">
        <f t="shared" si="127"/>
        <v>1274671</v>
      </c>
      <c r="AY149" s="69">
        <f t="shared" si="148"/>
        <v>1274671</v>
      </c>
      <c r="AZ149" s="70">
        <f t="shared" si="128"/>
        <v>0</v>
      </c>
      <c r="BA149" s="23"/>
      <c r="BC149" s="13">
        <f>($AI149*$AP$21*IF(AND($I149=Overview!$D$14,'ECS Formula'!F$38&lt;&gt;""),'ECS Formula'!F$38,INDEX('FY 26'!$Y:$Y,MATCH('FY 26 - Changed'!$I149,'FY 26'!$I:$I,0),0)))+$AL149+$AO149</f>
        <v>746012.24068399984</v>
      </c>
      <c r="BD149" s="13">
        <f>($AI149*$AP$21*IF(AND($I149=Overview!$D$14,'ECS Formula'!G$38&lt;&gt;""),'ECS Formula'!G$38,INDEX('FY 26'!$Y:$Y,MATCH('FY 26 - Changed'!$I149,'FY 26'!$I:$I,0),0)))+$AL149+$AO149</f>
        <v>746012.24068399984</v>
      </c>
      <c r="BE149" s="13">
        <f>($AI149*$AP$21*IF(AND($I149=Overview!$D$14,'ECS Formula'!H$38&lt;&gt;""),'ECS Formula'!H$38,INDEX('FY 26'!$Y:$Y,MATCH('FY 26 - Changed'!$I149,'FY 26'!$I:$I,0),0)))+$AL149+$AO149</f>
        <v>746012.24068399984</v>
      </c>
      <c r="BF149" s="13">
        <f>($AI149*$AP$21*IF(AND($I149=Overview!$D$14,'ECS Formula'!I$38&lt;&gt;""),'ECS Formula'!I$38,INDEX('FY 26'!$Y:$Y,MATCH('FY 26 - Changed'!$I149,'FY 26'!$I:$I,0),0)))+$AL149+$AO149</f>
        <v>746012.24068399984</v>
      </c>
      <c r="BG149" s="13">
        <f>($AI149*$AP$21*IF(AND($I149=Overview!$D$14,'ECS Formula'!J$38&lt;&gt;""),'ECS Formula'!J$38,INDEX('FY 26'!$Y:$Y,MATCH('FY 26 - Changed'!$I149,'FY 26'!$I:$I,0),0)))+$AL149+$AO149</f>
        <v>746012.24068399984</v>
      </c>
      <c r="BH149" s="13">
        <f>($AI149*$AP$21*IF(AND($I149=Overview!$D$14,'ECS Formula'!K$38&lt;&gt;""),'ECS Formula'!K$38,INDEX('FY 26'!$Y:$Y,MATCH('FY 26 - Changed'!$I149,'FY 26'!$I:$I,0),0)))+$AL149+$AO149</f>
        <v>746012.24068399984</v>
      </c>
      <c r="BI149" s="13">
        <f>($AI149*$AP$21*IF(AND($I149=Overview!$D$14,'ECS Formula'!L$38&lt;&gt;""),'ECS Formula'!L$38,INDEX('FY 26'!$Y:$Y,MATCH('FY 26 - Changed'!$I149,'FY 26'!$I:$I,0),0)))+$AL149+$AO149</f>
        <v>746012.24068399984</v>
      </c>
      <c r="BJ149" s="13">
        <f>($AI149*$AP$21*IF(AND($I149=Overview!$D$14,'ECS Formula'!M$38&lt;&gt;""),'ECS Formula'!M$38,INDEX('FY 26'!$Y:$Y,MATCH('FY 26 - Changed'!$I149,'FY 26'!$I:$I,0),0)))+$AL149+$AO149</f>
        <v>746012.24068399984</v>
      </c>
      <c r="BO149" s="71">
        <f t="shared" si="129"/>
        <v>528659</v>
      </c>
      <c r="BP149" s="71">
        <f t="shared" si="149"/>
        <v>-528658.75931600016</v>
      </c>
      <c r="BQ149" s="71">
        <f t="shared" si="150"/>
        <v>-528658.75931600016</v>
      </c>
      <c r="BR149" s="71">
        <f t="shared" si="151"/>
        <v>-453113.42260974366</v>
      </c>
      <c r="BS149" s="71">
        <f t="shared" si="152"/>
        <v>-377579.41506069945</v>
      </c>
      <c r="BT149" s="71">
        <f t="shared" si="153"/>
        <v>-302063.53204855951</v>
      </c>
      <c r="BU149" s="71">
        <f t="shared" si="154"/>
        <v>-226547.64903641958</v>
      </c>
      <c r="BV149" s="71">
        <f t="shared" si="155"/>
        <v>-151039.31761258096</v>
      </c>
      <c r="BW149" s="71">
        <f t="shared" si="156"/>
        <v>-75519.658806290478</v>
      </c>
      <c r="BX149" s="71"/>
      <c r="BZ149" s="71">
        <f t="shared" si="130"/>
        <v>0</v>
      </c>
      <c r="CA149" s="71">
        <f t="shared" si="131"/>
        <v>0</v>
      </c>
      <c r="CB149" s="71">
        <f t="shared" si="105"/>
        <v>-75545.336706256421</v>
      </c>
      <c r="CC149" s="71">
        <f t="shared" si="106"/>
        <v>-75534.007549044269</v>
      </c>
      <c r="CD149" s="71">
        <f t="shared" si="107"/>
        <v>-75515.883012139893</v>
      </c>
      <c r="CE149" s="71">
        <f t="shared" si="108"/>
        <v>-75515.883012139879</v>
      </c>
      <c r="CF149" s="71">
        <f t="shared" si="109"/>
        <v>-75508.331423838637</v>
      </c>
      <c r="CG149" s="71">
        <f t="shared" si="110"/>
        <v>-75519.658806290478</v>
      </c>
      <c r="CH149" s="71">
        <f t="shared" si="111"/>
        <v>-75519.658806290478</v>
      </c>
      <c r="CJ149" s="71">
        <f t="shared" si="157"/>
        <v>1274671</v>
      </c>
      <c r="CK149" s="71">
        <f t="shared" si="159"/>
        <v>1274671</v>
      </c>
      <c r="CL149" s="71">
        <f t="shared" si="160"/>
        <v>1199125.6632937435</v>
      </c>
      <c r="CM149" s="71">
        <f t="shared" si="161"/>
        <v>1123591.6557446993</v>
      </c>
      <c r="CN149" s="71">
        <f t="shared" si="162"/>
        <v>1048075.7727325594</v>
      </c>
      <c r="CO149" s="71">
        <f t="shared" si="163"/>
        <v>972559.88972041942</v>
      </c>
      <c r="CP149" s="71">
        <f t="shared" si="167"/>
        <v>897051.5582965808</v>
      </c>
      <c r="CQ149" s="71">
        <f t="shared" si="167"/>
        <v>821531.89949029032</v>
      </c>
      <c r="CR149" s="71">
        <f t="shared" si="167"/>
        <v>746012.24068399984</v>
      </c>
      <c r="CS149" s="71"/>
      <c r="CT149" s="71">
        <f t="shared" si="158"/>
        <v>1274671</v>
      </c>
      <c r="CU149" s="71">
        <f t="shared" si="168"/>
        <v>1274671</v>
      </c>
      <c r="CV149" s="71">
        <f t="shared" si="168"/>
        <v>1199125.6632937435</v>
      </c>
      <c r="CW149" s="71">
        <f t="shared" si="168"/>
        <v>1123591.6557446993</v>
      </c>
      <c r="CX149" s="71">
        <f t="shared" si="168"/>
        <v>1048075.7727325594</v>
      </c>
      <c r="CY149" s="71">
        <f t="shared" si="168"/>
        <v>972559.88972041942</v>
      </c>
      <c r="CZ149" s="71">
        <f t="shared" si="168"/>
        <v>897051.5582965808</v>
      </c>
      <c r="DA149" s="71">
        <f t="shared" si="168"/>
        <v>821531.89949029032</v>
      </c>
      <c r="DB149" s="71">
        <f t="shared" si="168"/>
        <v>746012.24068399984</v>
      </c>
    </row>
    <row r="150" spans="1:106" x14ac:dyDescent="0.2">
      <c r="A150" s="6" t="s">
        <v>197</v>
      </c>
      <c r="B150" s="6"/>
      <c r="C150" s="37"/>
      <c r="D150" s="37"/>
      <c r="E150" s="37"/>
      <c r="F150" s="2">
        <v>8</v>
      </c>
      <c r="G150">
        <v>23</v>
      </c>
      <c r="H150" s="6">
        <v>124</v>
      </c>
      <c r="I150" s="2" t="s">
        <v>301</v>
      </c>
      <c r="J150" s="57"/>
      <c r="K150" s="79"/>
      <c r="L150" s="73"/>
      <c r="M150" s="79"/>
      <c r="N150" s="61">
        <f t="shared" si="114"/>
        <v>0</v>
      </c>
      <c r="O150" s="61">
        <f t="shared" si="115"/>
        <v>0</v>
      </c>
      <c r="P150" s="61">
        <f t="shared" si="116"/>
        <v>0</v>
      </c>
      <c r="Q150" s="61">
        <f t="shared" si="117"/>
        <v>0</v>
      </c>
      <c r="R150" s="62" t="e">
        <f t="shared" si="118"/>
        <v>#DIV/0!</v>
      </c>
      <c r="S150" s="62" t="e">
        <f t="shared" si="89"/>
        <v>#DIV/0!</v>
      </c>
      <c r="T150" s="61" t="e">
        <f t="shared" si="90"/>
        <v>#DIV/0!</v>
      </c>
      <c r="U150" s="61" t="e">
        <f t="shared" si="119"/>
        <v>#DIV/0!</v>
      </c>
      <c r="V150" s="79"/>
      <c r="W150" s="61">
        <f t="shared" si="120"/>
        <v>0</v>
      </c>
      <c r="X150" s="24">
        <f t="shared" si="121"/>
        <v>0</v>
      </c>
      <c r="Y150" s="80">
        <f>IF(AND(I150=Overview!$D$14,'ECS Formula'!$D$38&lt;&gt;""),'ECS Formula'!$D$38,INDEX('FY 26'!Y:Y,MATCH('FY 26 - Changed'!I150,'FY 26'!I:I,0),0))</f>
        <v>2545.38</v>
      </c>
      <c r="Z150" s="58"/>
      <c r="AA150" s="60"/>
      <c r="AB150" s="81">
        <f>IF(AND('FY 26 - Changed'!I150=Overview!$D$14, 'ECS Formula'!$K$20&lt;&gt;""),'ECS Formula'!$K$20,INDEX('FY 26'!AB:AB,MATCH('FY 26 - Changed'!I150,'FY 26'!I:I,0),0))</f>
        <v>140547.25</v>
      </c>
      <c r="AC150" s="10">
        <f t="shared" si="91"/>
        <v>0.54791699999999999</v>
      </c>
      <c r="AD150" s="79">
        <f>IF(AND('FY 26 - Changed'!I150=Overview!$D$14, 'ECS Formula'!$K$21&lt;&gt;""),'ECS Formula'!$K$21,INDEX('FY 26'!AD:AD,MATCH('FY 26 - Changed'!I150,'FY 26'!I:I,0),0))</f>
        <v>96747</v>
      </c>
      <c r="AE150" s="10">
        <f t="shared" si="92"/>
        <v>0.70139600000000002</v>
      </c>
      <c r="AF150" s="10">
        <f t="shared" si="139"/>
        <v>0.40603899999999998</v>
      </c>
      <c r="AG150" s="63">
        <f t="shared" si="145"/>
        <v>0.40603899999999998</v>
      </c>
      <c r="AH150" s="64">
        <f t="shared" si="146"/>
        <v>0</v>
      </c>
      <c r="AI150" s="65">
        <f t="shared" si="122"/>
        <v>0.40603899999999998</v>
      </c>
      <c r="AJ150" s="60">
        <v>0</v>
      </c>
      <c r="AK150">
        <v>0</v>
      </c>
      <c r="AL150" s="23">
        <f t="shared" si="123"/>
        <v>0</v>
      </c>
      <c r="AM150" s="60">
        <v>0</v>
      </c>
      <c r="AN150">
        <v>0</v>
      </c>
      <c r="AO150" s="23">
        <f t="shared" si="124"/>
        <v>0</v>
      </c>
      <c r="AP150" s="23">
        <f t="shared" si="147"/>
        <v>11911359</v>
      </c>
      <c r="AQ150" s="23">
        <f t="shared" si="125"/>
        <v>11911359</v>
      </c>
      <c r="AR150" s="66">
        <v>10040987</v>
      </c>
      <c r="AS150" s="66">
        <f t="shared" si="166"/>
        <v>11911359</v>
      </c>
      <c r="AT150" s="60">
        <v>11771547</v>
      </c>
      <c r="AU150" s="23">
        <f t="shared" si="141"/>
        <v>139812</v>
      </c>
      <c r="AV150" s="67" t="str">
        <f t="shared" si="142"/>
        <v>Yes</v>
      </c>
      <c r="AW150" s="66">
        <f t="shared" si="126"/>
        <v>139812</v>
      </c>
      <c r="AX150" s="68">
        <f t="shared" si="127"/>
        <v>11911359</v>
      </c>
      <c r="AY150" s="69">
        <f t="shared" si="148"/>
        <v>11911359</v>
      </c>
      <c r="AZ150" s="70">
        <f t="shared" si="128"/>
        <v>139812</v>
      </c>
      <c r="BA150" s="23"/>
      <c r="BC150" s="13">
        <f>($AI150*$AP$21*IF(AND($I150=Overview!$D$14,'ECS Formula'!F$38&lt;&gt;""),'ECS Formula'!F$38,INDEX('FY 26'!$Y:$Y,MATCH('FY 26 - Changed'!$I150,'FY 26'!$I:$I,0),0)))+$AL150+$AO150</f>
        <v>11911358.9116755</v>
      </c>
      <c r="BD150" s="13">
        <f>($AI150*$AP$21*IF(AND($I150=Overview!$D$14,'ECS Formula'!G$38&lt;&gt;""),'ECS Formula'!G$38,INDEX('FY 26'!$Y:$Y,MATCH('FY 26 - Changed'!$I150,'FY 26'!$I:$I,0),0)))+$AL150+$AO150</f>
        <v>11911358.9116755</v>
      </c>
      <c r="BE150" s="13">
        <f>($AI150*$AP$21*IF(AND($I150=Overview!$D$14,'ECS Formula'!H$38&lt;&gt;""),'ECS Formula'!H$38,INDEX('FY 26'!$Y:$Y,MATCH('FY 26 - Changed'!$I150,'FY 26'!$I:$I,0),0)))+$AL150+$AO150</f>
        <v>11911358.9116755</v>
      </c>
      <c r="BF150" s="13">
        <f>($AI150*$AP$21*IF(AND($I150=Overview!$D$14,'ECS Formula'!I$38&lt;&gt;""),'ECS Formula'!I$38,INDEX('FY 26'!$Y:$Y,MATCH('FY 26 - Changed'!$I150,'FY 26'!$I:$I,0),0)))+$AL150+$AO150</f>
        <v>11911358.9116755</v>
      </c>
      <c r="BG150" s="13">
        <f>($AI150*$AP$21*IF(AND($I150=Overview!$D$14,'ECS Formula'!J$38&lt;&gt;""),'ECS Formula'!J$38,INDEX('FY 26'!$Y:$Y,MATCH('FY 26 - Changed'!$I150,'FY 26'!$I:$I,0),0)))+$AL150+$AO150</f>
        <v>11911358.9116755</v>
      </c>
      <c r="BH150" s="13">
        <f>($AI150*$AP$21*IF(AND($I150=Overview!$D$14,'ECS Formula'!K$38&lt;&gt;""),'ECS Formula'!K$38,INDEX('FY 26'!$Y:$Y,MATCH('FY 26 - Changed'!$I150,'FY 26'!$I:$I,0),0)))+$AL150+$AO150</f>
        <v>11911358.9116755</v>
      </c>
      <c r="BI150" s="13">
        <f>($AI150*$AP$21*IF(AND($I150=Overview!$D$14,'ECS Formula'!L$38&lt;&gt;""),'ECS Formula'!L$38,INDEX('FY 26'!$Y:$Y,MATCH('FY 26 - Changed'!$I150,'FY 26'!$I:$I,0),0)))+$AL150+$AO150</f>
        <v>11911358.9116755</v>
      </c>
      <c r="BJ150" s="13">
        <f>($AI150*$AP$21*IF(AND($I150=Overview!$D$14,'ECS Formula'!M$38&lt;&gt;""),'ECS Formula'!M$38,INDEX('FY 26'!$Y:$Y,MATCH('FY 26 - Changed'!$I150,'FY 26'!$I:$I,0),0)))+$AL150+$AO150</f>
        <v>11911358.9116755</v>
      </c>
      <c r="BO150" s="71">
        <f t="shared" si="129"/>
        <v>139812</v>
      </c>
      <c r="BP150" s="71">
        <f t="shared" si="149"/>
        <v>-8.8324500247836113E-2</v>
      </c>
      <c r="BQ150" s="71">
        <f t="shared" si="150"/>
        <v>-8.8324500247836113E-2</v>
      </c>
      <c r="BR150" s="71">
        <f t="shared" si="151"/>
        <v>-7.5702929869294167E-2</v>
      </c>
      <c r="BS150" s="71">
        <f t="shared" si="152"/>
        <v>-6.3083251938223839E-2</v>
      </c>
      <c r="BT150" s="71">
        <f t="shared" si="153"/>
        <v>-5.0466600805521011E-2</v>
      </c>
      <c r="BU150" s="71">
        <f t="shared" si="154"/>
        <v>-3.7849949672818184E-2</v>
      </c>
      <c r="BV150" s="71">
        <f t="shared" si="155"/>
        <v>-2.5234561413526535E-2</v>
      </c>
      <c r="BW150" s="71">
        <f t="shared" si="156"/>
        <v>-1.2617280706763268E-2</v>
      </c>
      <c r="BX150" s="71"/>
      <c r="BZ150" s="71">
        <f t="shared" si="130"/>
        <v>139812</v>
      </c>
      <c r="CA150" s="71">
        <f t="shared" si="131"/>
        <v>0</v>
      </c>
      <c r="CB150" s="71">
        <f t="shared" si="105"/>
        <v>-1.262157108541578E-2</v>
      </c>
      <c r="CC150" s="71">
        <f t="shared" si="106"/>
        <v>-1.2619678409211337E-2</v>
      </c>
      <c r="CD150" s="71">
        <f t="shared" si="107"/>
        <v>-1.2616650387644769E-2</v>
      </c>
      <c r="CE150" s="71">
        <f t="shared" si="108"/>
        <v>-1.2616650201380253E-2</v>
      </c>
      <c r="CF150" s="71">
        <f t="shared" si="109"/>
        <v>-1.26153882259503E-2</v>
      </c>
      <c r="CG150" s="71">
        <f t="shared" si="110"/>
        <v>-1.2617280706763268E-2</v>
      </c>
      <c r="CH150" s="71">
        <f t="shared" si="111"/>
        <v>-1.2617280706763268E-2</v>
      </c>
      <c r="CJ150" s="71">
        <f t="shared" si="157"/>
        <v>11911359</v>
      </c>
      <c r="CK150" s="71">
        <f t="shared" si="159"/>
        <v>11911359</v>
      </c>
      <c r="CL150" s="71">
        <f t="shared" si="160"/>
        <v>11911358.98737843</v>
      </c>
      <c r="CM150" s="71">
        <f t="shared" si="161"/>
        <v>11911358.974758752</v>
      </c>
      <c r="CN150" s="71">
        <f t="shared" si="162"/>
        <v>11911358.962142101</v>
      </c>
      <c r="CO150" s="71">
        <f t="shared" si="163"/>
        <v>11911358.949525449</v>
      </c>
      <c r="CP150" s="71">
        <f t="shared" si="167"/>
        <v>11911358.936910061</v>
      </c>
      <c r="CQ150" s="71">
        <f t="shared" si="167"/>
        <v>11911358.92429278</v>
      </c>
      <c r="CR150" s="71">
        <f t="shared" si="167"/>
        <v>11911358.9116755</v>
      </c>
      <c r="CS150" s="71"/>
      <c r="CT150" s="71">
        <f t="shared" si="158"/>
        <v>11911359</v>
      </c>
      <c r="CU150" s="71">
        <f t="shared" si="168"/>
        <v>11911359</v>
      </c>
      <c r="CV150" s="71">
        <f t="shared" si="168"/>
        <v>11911358.98737843</v>
      </c>
      <c r="CW150" s="71">
        <f t="shared" si="168"/>
        <v>11911358.974758752</v>
      </c>
      <c r="CX150" s="71">
        <f t="shared" si="168"/>
        <v>11911358.962142101</v>
      </c>
      <c r="CY150" s="71">
        <f t="shared" si="168"/>
        <v>11911358.949525449</v>
      </c>
      <c r="CZ150" s="71">
        <f t="shared" si="168"/>
        <v>11911358.936910061</v>
      </c>
      <c r="DA150" s="71">
        <f t="shared" si="168"/>
        <v>11911358.92429278</v>
      </c>
      <c r="DB150" s="71">
        <f t="shared" si="168"/>
        <v>11911358.9116755</v>
      </c>
    </row>
    <row r="151" spans="1:106" x14ac:dyDescent="0.2">
      <c r="A151" s="6" t="s">
        <v>173</v>
      </c>
      <c r="B151" s="6"/>
      <c r="C151" s="37"/>
      <c r="D151" s="37"/>
      <c r="E151" s="37"/>
      <c r="F151" s="2">
        <v>1</v>
      </c>
      <c r="G151">
        <v>0</v>
      </c>
      <c r="H151" s="6">
        <v>125</v>
      </c>
      <c r="I151" s="2" t="s">
        <v>302</v>
      </c>
      <c r="J151" s="57"/>
      <c r="K151" s="79"/>
      <c r="L151" s="59"/>
      <c r="M151" s="79"/>
      <c r="N151" s="61">
        <f t="shared" si="114"/>
        <v>0</v>
      </c>
      <c r="O151" s="61">
        <f t="shared" si="115"/>
        <v>0</v>
      </c>
      <c r="P151" s="61">
        <f t="shared" si="116"/>
        <v>0</v>
      </c>
      <c r="Q151" s="61">
        <f t="shared" si="117"/>
        <v>0</v>
      </c>
      <c r="R151" s="62" t="e">
        <f t="shared" si="118"/>
        <v>#DIV/0!</v>
      </c>
      <c r="S151" s="62" t="e">
        <f t="shared" si="89"/>
        <v>#DIV/0!</v>
      </c>
      <c r="T151" s="61" t="e">
        <f t="shared" si="90"/>
        <v>#DIV/0!</v>
      </c>
      <c r="U151" s="61" t="e">
        <f t="shared" si="119"/>
        <v>#DIV/0!</v>
      </c>
      <c r="V151" s="79"/>
      <c r="W151" s="61">
        <f t="shared" si="120"/>
        <v>0</v>
      </c>
      <c r="X151" s="24">
        <f t="shared" si="121"/>
        <v>0</v>
      </c>
      <c r="Y151" s="80">
        <f>IF(AND(I151=Overview!$D$14,'ECS Formula'!$D$38&lt;&gt;""),'ECS Formula'!$D$38,INDEX('FY 26'!Y:Y,MATCH('FY 26 - Changed'!I151,'FY 26'!I:I,0),0))</f>
        <v>142.19</v>
      </c>
      <c r="Z151" s="58"/>
      <c r="AA151" s="60"/>
      <c r="AB151" s="81">
        <f>IF(AND('FY 26 - Changed'!I151=Overview!$D$14, 'ECS Formula'!$K$20&lt;&gt;""),'ECS Formula'!$K$20,INDEX('FY 26'!AB:AB,MATCH('FY 26 - Changed'!I151,'FY 26'!I:I,0),0))</f>
        <v>542052.18999999994</v>
      </c>
      <c r="AC151" s="10">
        <f t="shared" si="91"/>
        <v>2.1131639999999998</v>
      </c>
      <c r="AD151" s="79">
        <f>IF(AND('FY 26 - Changed'!I151=Overview!$D$14, 'ECS Formula'!$K$21&lt;&gt;""),'ECS Formula'!$K$21,INDEX('FY 26'!AD:AD,MATCH('FY 26 - Changed'!I151,'FY 26'!I:I,0),0))</f>
        <v>102963</v>
      </c>
      <c r="AE151" s="10">
        <f t="shared" si="92"/>
        <v>0.74646100000000004</v>
      </c>
      <c r="AF151" s="10">
        <f t="shared" si="139"/>
        <v>-0.70315300000000003</v>
      </c>
      <c r="AG151" s="63">
        <f t="shared" si="145"/>
        <v>0.01</v>
      </c>
      <c r="AH151" s="64">
        <f t="shared" si="146"/>
        <v>0</v>
      </c>
      <c r="AI151" s="65">
        <f t="shared" si="122"/>
        <v>0.01</v>
      </c>
      <c r="AJ151" s="60">
        <v>34</v>
      </c>
      <c r="AK151">
        <v>4</v>
      </c>
      <c r="AL151" s="23">
        <f t="shared" si="123"/>
        <v>13600</v>
      </c>
      <c r="AM151" s="60">
        <v>0</v>
      </c>
      <c r="AN151">
        <v>0</v>
      </c>
      <c r="AO151" s="23">
        <f t="shared" si="124"/>
        <v>0</v>
      </c>
      <c r="AP151" s="23">
        <f t="shared" si="147"/>
        <v>16387</v>
      </c>
      <c r="AQ151" s="23">
        <f t="shared" si="125"/>
        <v>29987</v>
      </c>
      <c r="AR151" s="66">
        <v>9960</v>
      </c>
      <c r="AS151" s="66">
        <f t="shared" si="166"/>
        <v>29987</v>
      </c>
      <c r="AT151" s="60">
        <v>24350</v>
      </c>
      <c r="AU151" s="23">
        <f t="shared" si="141"/>
        <v>5637</v>
      </c>
      <c r="AV151" s="67" t="str">
        <f t="shared" si="142"/>
        <v>Yes</v>
      </c>
      <c r="AW151" s="66">
        <f t="shared" si="126"/>
        <v>5637</v>
      </c>
      <c r="AX151" s="68">
        <f t="shared" si="127"/>
        <v>29987</v>
      </c>
      <c r="AY151" s="69">
        <f t="shared" si="148"/>
        <v>29987</v>
      </c>
      <c r="AZ151" s="70">
        <f t="shared" si="128"/>
        <v>5637</v>
      </c>
      <c r="BA151" s="23"/>
      <c r="BC151" s="13">
        <f>($AI151*$AP$21*IF(AND($I151=Overview!$D$14,'ECS Formula'!F$38&lt;&gt;""),'ECS Formula'!F$38,INDEX('FY 26'!$Y:$Y,MATCH('FY 26 - Changed'!$I151,'FY 26'!$I:$I,0),0)))+$AL151+$AO151</f>
        <v>29987.397499999999</v>
      </c>
      <c r="BD151" s="13">
        <f>($AI151*$AP$21*IF(AND($I151=Overview!$D$14,'ECS Formula'!G$38&lt;&gt;""),'ECS Formula'!G$38,INDEX('FY 26'!$Y:$Y,MATCH('FY 26 - Changed'!$I151,'FY 26'!$I:$I,0),0)))+$AL151+$AO151</f>
        <v>29987.397499999999</v>
      </c>
      <c r="BE151" s="13">
        <f>($AI151*$AP$21*IF(AND($I151=Overview!$D$14,'ECS Formula'!H$38&lt;&gt;""),'ECS Formula'!H$38,INDEX('FY 26'!$Y:$Y,MATCH('FY 26 - Changed'!$I151,'FY 26'!$I:$I,0),0)))+$AL151+$AO151</f>
        <v>29987.397499999999</v>
      </c>
      <c r="BF151" s="13">
        <f>($AI151*$AP$21*IF(AND($I151=Overview!$D$14,'ECS Formula'!I$38&lt;&gt;""),'ECS Formula'!I$38,INDEX('FY 26'!$Y:$Y,MATCH('FY 26 - Changed'!$I151,'FY 26'!$I:$I,0),0)))+$AL151+$AO151</f>
        <v>29987.397499999999</v>
      </c>
      <c r="BG151" s="13">
        <f>($AI151*$AP$21*IF(AND($I151=Overview!$D$14,'ECS Formula'!J$38&lt;&gt;""),'ECS Formula'!J$38,INDEX('FY 26'!$Y:$Y,MATCH('FY 26 - Changed'!$I151,'FY 26'!$I:$I,0),0)))+$AL151+$AO151</f>
        <v>29987.397499999999</v>
      </c>
      <c r="BH151" s="13">
        <f>($AI151*$AP$21*IF(AND($I151=Overview!$D$14,'ECS Formula'!K$38&lt;&gt;""),'ECS Formula'!K$38,INDEX('FY 26'!$Y:$Y,MATCH('FY 26 - Changed'!$I151,'FY 26'!$I:$I,0),0)))+$AL151+$AO151</f>
        <v>29987.397499999999</v>
      </c>
      <c r="BI151" s="13">
        <f>($AI151*$AP$21*IF(AND($I151=Overview!$D$14,'ECS Formula'!L$38&lt;&gt;""),'ECS Formula'!L$38,INDEX('FY 26'!$Y:$Y,MATCH('FY 26 - Changed'!$I151,'FY 26'!$I:$I,0),0)))+$AL151+$AO151</f>
        <v>29987.397499999999</v>
      </c>
      <c r="BJ151" s="13">
        <f>($AI151*$AP$21*IF(AND($I151=Overview!$D$14,'ECS Formula'!M$38&lt;&gt;""),'ECS Formula'!M$38,INDEX('FY 26'!$Y:$Y,MATCH('FY 26 - Changed'!$I151,'FY 26'!$I:$I,0),0)))+$AL151+$AO151</f>
        <v>29987.397499999999</v>
      </c>
      <c r="BO151" s="71">
        <f t="shared" si="129"/>
        <v>5637</v>
      </c>
      <c r="BP151" s="71">
        <f t="shared" si="149"/>
        <v>0.39749999999912689</v>
      </c>
      <c r="BQ151" s="71">
        <f t="shared" si="150"/>
        <v>0</v>
      </c>
      <c r="BR151" s="71">
        <f t="shared" si="151"/>
        <v>0</v>
      </c>
      <c r="BS151" s="71">
        <f t="shared" si="152"/>
        <v>0</v>
      </c>
      <c r="BT151" s="71">
        <f t="shared" si="153"/>
        <v>0</v>
      </c>
      <c r="BU151" s="71">
        <f t="shared" si="154"/>
        <v>0</v>
      </c>
      <c r="BV151" s="71">
        <f t="shared" si="155"/>
        <v>0</v>
      </c>
      <c r="BW151" s="71">
        <f t="shared" si="156"/>
        <v>0</v>
      </c>
      <c r="BX151" s="71"/>
      <c r="BZ151" s="71">
        <f t="shared" si="130"/>
        <v>5637</v>
      </c>
      <c r="CA151" s="71">
        <f t="shared" si="131"/>
        <v>0.39749999999912689</v>
      </c>
      <c r="CB151" s="71">
        <f t="shared" si="105"/>
        <v>0</v>
      </c>
      <c r="CC151" s="71">
        <f t="shared" si="106"/>
        <v>0</v>
      </c>
      <c r="CD151" s="71">
        <f t="shared" si="107"/>
        <v>0</v>
      </c>
      <c r="CE151" s="71">
        <f t="shared" si="108"/>
        <v>0</v>
      </c>
      <c r="CF151" s="71">
        <f t="shared" si="109"/>
        <v>0</v>
      </c>
      <c r="CG151" s="71">
        <f t="shared" si="110"/>
        <v>0</v>
      </c>
      <c r="CH151" s="71">
        <f t="shared" si="111"/>
        <v>0</v>
      </c>
      <c r="CJ151" s="71">
        <f t="shared" si="157"/>
        <v>29987</v>
      </c>
      <c r="CK151" s="71">
        <f t="shared" si="159"/>
        <v>29987.397499999999</v>
      </c>
      <c r="CL151" s="71">
        <f t="shared" si="160"/>
        <v>29987.397499999999</v>
      </c>
      <c r="CM151" s="71">
        <f t="shared" si="161"/>
        <v>29987.397499999999</v>
      </c>
      <c r="CN151" s="71">
        <f t="shared" si="162"/>
        <v>29987.397499999999</v>
      </c>
      <c r="CO151" s="71">
        <f t="shared" si="163"/>
        <v>29987.397499999999</v>
      </c>
      <c r="CP151" s="71">
        <f t="shared" si="167"/>
        <v>29987.397499999999</v>
      </c>
      <c r="CQ151" s="71">
        <f t="shared" si="167"/>
        <v>29987.397499999999</v>
      </c>
      <c r="CR151" s="71">
        <f t="shared" si="167"/>
        <v>29987.397499999999</v>
      </c>
      <c r="CS151" s="71"/>
      <c r="CT151" s="71">
        <f t="shared" si="158"/>
        <v>29987</v>
      </c>
      <c r="CU151" s="71">
        <f t="shared" si="168"/>
        <v>29987.397499999999</v>
      </c>
      <c r="CV151" s="71">
        <f t="shared" si="168"/>
        <v>29987.397499999999</v>
      </c>
      <c r="CW151" s="71">
        <f t="shared" si="168"/>
        <v>29987.397499999999</v>
      </c>
      <c r="CX151" s="71">
        <f t="shared" si="168"/>
        <v>29987.397499999999</v>
      </c>
      <c r="CY151" s="71">
        <f t="shared" si="168"/>
        <v>29987.397499999999</v>
      </c>
      <c r="CZ151" s="71">
        <f t="shared" si="168"/>
        <v>29987.397499999999</v>
      </c>
      <c r="DA151" s="71">
        <f t="shared" si="168"/>
        <v>29987.397499999999</v>
      </c>
      <c r="DB151" s="71">
        <f t="shared" si="168"/>
        <v>29987.397499999999</v>
      </c>
    </row>
    <row r="152" spans="1:106" x14ac:dyDescent="0.2">
      <c r="A152" s="6" t="s">
        <v>179</v>
      </c>
      <c r="B152" s="6"/>
      <c r="C152" s="37"/>
      <c r="D152" s="37"/>
      <c r="E152" s="37"/>
      <c r="F152" s="2">
        <v>4</v>
      </c>
      <c r="G152">
        <v>0</v>
      </c>
      <c r="H152" s="6">
        <v>126</v>
      </c>
      <c r="I152" s="2" t="s">
        <v>303</v>
      </c>
      <c r="J152" s="57"/>
      <c r="K152" s="79"/>
      <c r="L152" s="59"/>
      <c r="M152" s="79"/>
      <c r="N152" s="61">
        <f t="shared" si="114"/>
        <v>0</v>
      </c>
      <c r="O152" s="61">
        <f t="shared" si="115"/>
        <v>0</v>
      </c>
      <c r="P152" s="61">
        <f t="shared" si="116"/>
        <v>0</v>
      </c>
      <c r="Q152" s="61">
        <f t="shared" si="117"/>
        <v>0</v>
      </c>
      <c r="R152" s="62" t="e">
        <f t="shared" si="118"/>
        <v>#DIV/0!</v>
      </c>
      <c r="S152" s="62" t="e">
        <f t="shared" si="89"/>
        <v>#DIV/0!</v>
      </c>
      <c r="T152" s="61" t="e">
        <f t="shared" si="90"/>
        <v>#DIV/0!</v>
      </c>
      <c r="U152" s="61" t="e">
        <f t="shared" si="119"/>
        <v>#DIV/0!</v>
      </c>
      <c r="V152" s="79"/>
      <c r="W152" s="61">
        <f t="shared" si="120"/>
        <v>0</v>
      </c>
      <c r="X152" s="24">
        <f t="shared" si="121"/>
        <v>0</v>
      </c>
      <c r="Y152" s="80">
        <f>IF(AND(I152=Overview!$D$14,'ECS Formula'!$D$38&lt;&gt;""),'ECS Formula'!$D$38,INDEX('FY 26'!Y:Y,MATCH('FY 26 - Changed'!I152,'FY 26'!I:I,0),0))</f>
        <v>5206.0200000000004</v>
      </c>
      <c r="Z152" s="58"/>
      <c r="AA152" s="60"/>
      <c r="AB152" s="81">
        <f>IF(AND('FY 26 - Changed'!I152=Overview!$D$14, 'ECS Formula'!$K$20&lt;&gt;""),'ECS Formula'!$K$20,INDEX('FY 26'!AB:AB,MATCH('FY 26 - Changed'!I152,'FY 26'!I:I,0),0))</f>
        <v>221388.4</v>
      </c>
      <c r="AC152" s="10">
        <f t="shared" si="91"/>
        <v>0.86307199999999995</v>
      </c>
      <c r="AD152" s="79">
        <f>IF(AND('FY 26 - Changed'!I152=Overview!$D$14, 'ECS Formula'!$K$21&lt;&gt;""),'ECS Formula'!$K$21,INDEX('FY 26'!AD:AD,MATCH('FY 26 - Changed'!I152,'FY 26'!I:I,0),0))</f>
        <v>112366</v>
      </c>
      <c r="AE152" s="10">
        <f t="shared" si="92"/>
        <v>0.81463099999999999</v>
      </c>
      <c r="AF152" s="10">
        <f t="shared" si="139"/>
        <v>0.15146000000000001</v>
      </c>
      <c r="AG152" s="63">
        <f t="shared" si="145"/>
        <v>0.15146000000000001</v>
      </c>
      <c r="AH152" s="64">
        <f t="shared" si="146"/>
        <v>0</v>
      </c>
      <c r="AI152" s="65">
        <f t="shared" si="122"/>
        <v>0.15146000000000001</v>
      </c>
      <c r="AJ152" s="60">
        <v>0</v>
      </c>
      <c r="AK152">
        <v>0</v>
      </c>
      <c r="AL152" s="23">
        <f t="shared" si="123"/>
        <v>0</v>
      </c>
      <c r="AM152" s="60">
        <v>0</v>
      </c>
      <c r="AN152">
        <v>0</v>
      </c>
      <c r="AO152" s="23">
        <f t="shared" si="124"/>
        <v>0</v>
      </c>
      <c r="AP152" s="23">
        <f t="shared" si="147"/>
        <v>9087506</v>
      </c>
      <c r="AQ152" s="23">
        <f t="shared" si="125"/>
        <v>9087506</v>
      </c>
      <c r="AR152" s="66">
        <v>5893771</v>
      </c>
      <c r="AS152" s="66">
        <f t="shared" si="166"/>
        <v>9087506</v>
      </c>
      <c r="AT152" s="60">
        <v>8515020</v>
      </c>
      <c r="AU152" s="23">
        <f t="shared" si="141"/>
        <v>572486</v>
      </c>
      <c r="AV152" s="67" t="str">
        <f t="shared" si="142"/>
        <v>Yes</v>
      </c>
      <c r="AW152" s="66">
        <f t="shared" si="126"/>
        <v>572486</v>
      </c>
      <c r="AX152" s="68">
        <f t="shared" si="127"/>
        <v>9087506</v>
      </c>
      <c r="AY152" s="69">
        <f t="shared" si="148"/>
        <v>9087506</v>
      </c>
      <c r="AZ152" s="70">
        <f t="shared" si="128"/>
        <v>572486</v>
      </c>
      <c r="BA152" s="23"/>
      <c r="BC152" s="13">
        <f>($AI152*$AP$21*IF(AND($I152=Overview!$D$14,'ECS Formula'!F$38&lt;&gt;""),'ECS Formula'!F$38,INDEX('FY 26'!$Y:$Y,MATCH('FY 26 - Changed'!$I152,'FY 26'!$I:$I,0),0)))+$AL152+$AO152</f>
        <v>9087506.1705300007</v>
      </c>
      <c r="BD152" s="13">
        <f>($AI152*$AP$21*IF(AND($I152=Overview!$D$14,'ECS Formula'!G$38&lt;&gt;""),'ECS Formula'!G$38,INDEX('FY 26'!$Y:$Y,MATCH('FY 26 - Changed'!$I152,'FY 26'!$I:$I,0),0)))+$AL152+$AO152</f>
        <v>9087506.1705300007</v>
      </c>
      <c r="BE152" s="13">
        <f>($AI152*$AP$21*IF(AND($I152=Overview!$D$14,'ECS Formula'!H$38&lt;&gt;""),'ECS Formula'!H$38,INDEX('FY 26'!$Y:$Y,MATCH('FY 26 - Changed'!$I152,'FY 26'!$I:$I,0),0)))+$AL152+$AO152</f>
        <v>9087506.1705300007</v>
      </c>
      <c r="BF152" s="13">
        <f>($AI152*$AP$21*IF(AND($I152=Overview!$D$14,'ECS Formula'!I$38&lt;&gt;""),'ECS Formula'!I$38,INDEX('FY 26'!$Y:$Y,MATCH('FY 26 - Changed'!$I152,'FY 26'!$I:$I,0),0)))+$AL152+$AO152</f>
        <v>9087506.1705300007</v>
      </c>
      <c r="BG152" s="13">
        <f>($AI152*$AP$21*IF(AND($I152=Overview!$D$14,'ECS Formula'!J$38&lt;&gt;""),'ECS Formula'!J$38,INDEX('FY 26'!$Y:$Y,MATCH('FY 26 - Changed'!$I152,'FY 26'!$I:$I,0),0)))+$AL152+$AO152</f>
        <v>9087506.1705300007</v>
      </c>
      <c r="BH152" s="13">
        <f>($AI152*$AP$21*IF(AND($I152=Overview!$D$14,'ECS Formula'!K$38&lt;&gt;""),'ECS Formula'!K$38,INDEX('FY 26'!$Y:$Y,MATCH('FY 26 - Changed'!$I152,'FY 26'!$I:$I,0),0)))+$AL152+$AO152</f>
        <v>9087506.1705300007</v>
      </c>
      <c r="BI152" s="13">
        <f>($AI152*$AP$21*IF(AND($I152=Overview!$D$14,'ECS Formula'!L$38&lt;&gt;""),'ECS Formula'!L$38,INDEX('FY 26'!$Y:$Y,MATCH('FY 26 - Changed'!$I152,'FY 26'!$I:$I,0),0)))+$AL152+$AO152</f>
        <v>9087506.1705300007</v>
      </c>
      <c r="BJ152" s="13">
        <f>($AI152*$AP$21*IF(AND($I152=Overview!$D$14,'ECS Formula'!M$38&lt;&gt;""),'ECS Formula'!M$38,INDEX('FY 26'!$Y:$Y,MATCH('FY 26 - Changed'!$I152,'FY 26'!$I:$I,0),0)))+$AL152+$AO152</f>
        <v>9087506.1705300007</v>
      </c>
      <c r="BO152" s="71">
        <f t="shared" si="129"/>
        <v>572486</v>
      </c>
      <c r="BP152" s="71">
        <f t="shared" si="149"/>
        <v>0.17053000070154667</v>
      </c>
      <c r="BQ152" s="71">
        <f t="shared" si="150"/>
        <v>0</v>
      </c>
      <c r="BR152" s="71">
        <f t="shared" si="151"/>
        <v>0</v>
      </c>
      <c r="BS152" s="71">
        <f t="shared" si="152"/>
        <v>0</v>
      </c>
      <c r="BT152" s="71">
        <f t="shared" si="153"/>
        <v>0</v>
      </c>
      <c r="BU152" s="71">
        <f t="shared" si="154"/>
        <v>0</v>
      </c>
      <c r="BV152" s="71">
        <f t="shared" si="155"/>
        <v>0</v>
      </c>
      <c r="BW152" s="71">
        <f t="shared" si="156"/>
        <v>0</v>
      </c>
      <c r="BX152" s="71"/>
      <c r="BZ152" s="71">
        <f t="shared" si="130"/>
        <v>572486</v>
      </c>
      <c r="CA152" s="71">
        <f t="shared" si="131"/>
        <v>0.17053000070154667</v>
      </c>
      <c r="CB152" s="71">
        <f t="shared" si="105"/>
        <v>0</v>
      </c>
      <c r="CC152" s="71">
        <f t="shared" si="106"/>
        <v>0</v>
      </c>
      <c r="CD152" s="71">
        <f t="shared" si="107"/>
        <v>0</v>
      </c>
      <c r="CE152" s="71">
        <f t="shared" si="108"/>
        <v>0</v>
      </c>
      <c r="CF152" s="71">
        <f t="shared" si="109"/>
        <v>0</v>
      </c>
      <c r="CG152" s="71">
        <f t="shared" si="110"/>
        <v>0</v>
      </c>
      <c r="CH152" s="71">
        <f t="shared" si="111"/>
        <v>0</v>
      </c>
      <c r="CJ152" s="71">
        <f t="shared" si="157"/>
        <v>9087506</v>
      </c>
      <c r="CK152" s="71">
        <f t="shared" si="159"/>
        <v>9087506.1705300007</v>
      </c>
      <c r="CL152" s="71">
        <f t="shared" si="160"/>
        <v>9087506.1705300007</v>
      </c>
      <c r="CM152" s="71">
        <f t="shared" si="161"/>
        <v>9087506.1705300007</v>
      </c>
      <c r="CN152" s="71">
        <f t="shared" si="162"/>
        <v>9087506.1705300007</v>
      </c>
      <c r="CO152" s="71">
        <f t="shared" si="163"/>
        <v>9087506.1705300007</v>
      </c>
      <c r="CP152" s="71">
        <f t="shared" si="167"/>
        <v>9087506.1705300007</v>
      </c>
      <c r="CQ152" s="71">
        <f t="shared" si="167"/>
        <v>9087506.1705300007</v>
      </c>
      <c r="CR152" s="71">
        <f t="shared" si="167"/>
        <v>9087506.1705300007</v>
      </c>
      <c r="CS152" s="71"/>
      <c r="CT152" s="71">
        <f t="shared" si="158"/>
        <v>9087506</v>
      </c>
      <c r="CU152" s="71">
        <f t="shared" si="168"/>
        <v>9087506.1705300007</v>
      </c>
      <c r="CV152" s="71">
        <f t="shared" si="168"/>
        <v>9087506.1705300007</v>
      </c>
      <c r="CW152" s="71">
        <f t="shared" si="168"/>
        <v>9087506.1705300007</v>
      </c>
      <c r="CX152" s="71">
        <f t="shared" si="168"/>
        <v>9087506.1705300007</v>
      </c>
      <c r="CY152" s="71">
        <f t="shared" si="168"/>
        <v>9087506.1705300007</v>
      </c>
      <c r="CZ152" s="71">
        <f t="shared" si="168"/>
        <v>9087506.1705300007</v>
      </c>
      <c r="DA152" s="71">
        <f t="shared" si="168"/>
        <v>9087506.1705300007</v>
      </c>
      <c r="DB152" s="71">
        <f t="shared" si="168"/>
        <v>9087506.1705300007</v>
      </c>
    </row>
    <row r="153" spans="1:106" x14ac:dyDescent="0.2">
      <c r="A153" s="6" t="s">
        <v>169</v>
      </c>
      <c r="B153" s="6"/>
      <c r="C153" s="37"/>
      <c r="D153" s="37"/>
      <c r="E153" s="37"/>
      <c r="F153" s="2">
        <v>2</v>
      </c>
      <c r="G153">
        <v>0</v>
      </c>
      <c r="H153" s="6">
        <v>127</v>
      </c>
      <c r="I153" s="2" t="s">
        <v>304</v>
      </c>
      <c r="J153" s="57"/>
      <c r="K153" s="79"/>
      <c r="L153" s="59"/>
      <c r="M153" s="79"/>
      <c r="N153" s="61">
        <f t="shared" si="114"/>
        <v>0</v>
      </c>
      <c r="O153" s="61">
        <f t="shared" si="115"/>
        <v>0</v>
      </c>
      <c r="P153" s="61">
        <f t="shared" si="116"/>
        <v>0</v>
      </c>
      <c r="Q153" s="61">
        <f t="shared" si="117"/>
        <v>0</v>
      </c>
      <c r="R153" s="62" t="e">
        <f t="shared" si="118"/>
        <v>#DIV/0!</v>
      </c>
      <c r="S153" s="62" t="e">
        <f t="shared" si="89"/>
        <v>#DIV/0!</v>
      </c>
      <c r="T153" s="61" t="e">
        <f t="shared" si="90"/>
        <v>#DIV/0!</v>
      </c>
      <c r="U153" s="61" t="e">
        <f t="shared" si="119"/>
        <v>#DIV/0!</v>
      </c>
      <c r="V153" s="79"/>
      <c r="W153" s="61">
        <f t="shared" si="120"/>
        <v>0</v>
      </c>
      <c r="X153" s="24">
        <f t="shared" si="121"/>
        <v>0</v>
      </c>
      <c r="Y153" s="80">
        <f>IF(AND(I153=Overview!$D$14,'ECS Formula'!$D$38&lt;&gt;""),'ECS Formula'!$D$38,INDEX('FY 26'!Y:Y,MATCH('FY 26 - Changed'!I153,'FY 26'!I:I,0),0))</f>
        <v>342.33</v>
      </c>
      <c r="Z153" s="58"/>
      <c r="AA153" s="60"/>
      <c r="AB153" s="81">
        <f>IF(AND('FY 26 - Changed'!I153=Overview!$D$14, 'ECS Formula'!$K$20&lt;&gt;""),'ECS Formula'!$K$20,INDEX('FY 26'!AB:AB,MATCH('FY 26 - Changed'!I153,'FY 26'!I:I,0),0))</f>
        <v>369358.49</v>
      </c>
      <c r="AC153" s="10">
        <f t="shared" si="91"/>
        <v>1.439926</v>
      </c>
      <c r="AD153" s="79">
        <f>IF(AND('FY 26 - Changed'!I153=Overview!$D$14, 'ECS Formula'!$K$21&lt;&gt;""),'ECS Formula'!$K$21,INDEX('FY 26'!AD:AD,MATCH('FY 26 - Changed'!I153,'FY 26'!I:I,0),0))</f>
        <v>113490</v>
      </c>
      <c r="AE153" s="10">
        <f t="shared" si="92"/>
        <v>0.82277900000000004</v>
      </c>
      <c r="AF153" s="10">
        <f t="shared" si="139"/>
        <v>-0.25478200000000001</v>
      </c>
      <c r="AG153" s="63">
        <f t="shared" si="145"/>
        <v>0.01</v>
      </c>
      <c r="AH153" s="64">
        <f t="shared" si="146"/>
        <v>0</v>
      </c>
      <c r="AI153" s="65">
        <f t="shared" si="122"/>
        <v>0.01</v>
      </c>
      <c r="AJ153" s="60">
        <v>0</v>
      </c>
      <c r="AK153">
        <v>0</v>
      </c>
      <c r="AL153" s="23">
        <f t="shared" si="123"/>
        <v>0</v>
      </c>
      <c r="AM153" s="60">
        <v>0</v>
      </c>
      <c r="AN153">
        <v>0</v>
      </c>
      <c r="AO153" s="23">
        <f t="shared" si="124"/>
        <v>0</v>
      </c>
      <c r="AP153" s="23">
        <f t="shared" si="147"/>
        <v>39454</v>
      </c>
      <c r="AQ153" s="23">
        <f t="shared" si="125"/>
        <v>39454</v>
      </c>
      <c r="AR153" s="66">
        <v>46611</v>
      </c>
      <c r="AS153" s="66">
        <f t="shared" si="166"/>
        <v>39454</v>
      </c>
      <c r="AT153" s="60">
        <v>46995</v>
      </c>
      <c r="AU153" s="23">
        <f t="shared" si="141"/>
        <v>7541</v>
      </c>
      <c r="AV153" s="67" t="str">
        <f t="shared" si="142"/>
        <v>No</v>
      </c>
      <c r="AW153" s="66">
        <f t="shared" si="126"/>
        <v>0</v>
      </c>
      <c r="AX153" s="68">
        <f t="shared" si="127"/>
        <v>46995</v>
      </c>
      <c r="AY153" s="69">
        <f t="shared" si="148"/>
        <v>46995</v>
      </c>
      <c r="AZ153" s="70">
        <f t="shared" si="128"/>
        <v>0</v>
      </c>
      <c r="BA153" s="23"/>
      <c r="BC153" s="13">
        <f>($AI153*$AP$21*IF(AND($I153=Overview!$D$14,'ECS Formula'!F$38&lt;&gt;""),'ECS Formula'!F$38,INDEX('FY 26'!$Y:$Y,MATCH('FY 26 - Changed'!$I153,'FY 26'!$I:$I,0),0)))+$AL153+$AO153</f>
        <v>39453.532500000001</v>
      </c>
      <c r="BD153" s="13">
        <f>($AI153*$AP$21*IF(AND($I153=Overview!$D$14,'ECS Formula'!G$38&lt;&gt;""),'ECS Formula'!G$38,INDEX('FY 26'!$Y:$Y,MATCH('FY 26 - Changed'!$I153,'FY 26'!$I:$I,0),0)))+$AL153+$AO153</f>
        <v>39453.532500000001</v>
      </c>
      <c r="BE153" s="13">
        <f>($AI153*$AP$21*IF(AND($I153=Overview!$D$14,'ECS Formula'!H$38&lt;&gt;""),'ECS Formula'!H$38,INDEX('FY 26'!$Y:$Y,MATCH('FY 26 - Changed'!$I153,'FY 26'!$I:$I,0),0)))+$AL153+$AO153</f>
        <v>39453.532500000001</v>
      </c>
      <c r="BF153" s="13">
        <f>($AI153*$AP$21*IF(AND($I153=Overview!$D$14,'ECS Formula'!I$38&lt;&gt;""),'ECS Formula'!I$38,INDEX('FY 26'!$Y:$Y,MATCH('FY 26 - Changed'!$I153,'FY 26'!$I:$I,0),0)))+$AL153+$AO153</f>
        <v>39453.532500000001</v>
      </c>
      <c r="BG153" s="13">
        <f>($AI153*$AP$21*IF(AND($I153=Overview!$D$14,'ECS Formula'!J$38&lt;&gt;""),'ECS Formula'!J$38,INDEX('FY 26'!$Y:$Y,MATCH('FY 26 - Changed'!$I153,'FY 26'!$I:$I,0),0)))+$AL153+$AO153</f>
        <v>39453.532500000001</v>
      </c>
      <c r="BH153" s="13">
        <f>($AI153*$AP$21*IF(AND($I153=Overview!$D$14,'ECS Formula'!K$38&lt;&gt;""),'ECS Formula'!K$38,INDEX('FY 26'!$Y:$Y,MATCH('FY 26 - Changed'!$I153,'FY 26'!$I:$I,0),0)))+$AL153+$AO153</f>
        <v>39453.532500000001</v>
      </c>
      <c r="BI153" s="13">
        <f>($AI153*$AP$21*IF(AND($I153=Overview!$D$14,'ECS Formula'!L$38&lt;&gt;""),'ECS Formula'!L$38,INDEX('FY 26'!$Y:$Y,MATCH('FY 26 - Changed'!$I153,'FY 26'!$I:$I,0),0)))+$AL153+$AO153</f>
        <v>39453.532500000001</v>
      </c>
      <c r="BJ153" s="13">
        <f>($AI153*$AP$21*IF(AND($I153=Overview!$D$14,'ECS Formula'!M$38&lt;&gt;""),'ECS Formula'!M$38,INDEX('FY 26'!$Y:$Y,MATCH('FY 26 - Changed'!$I153,'FY 26'!$I:$I,0),0)))+$AL153+$AO153</f>
        <v>39453.532500000001</v>
      </c>
      <c r="BO153" s="71">
        <f t="shared" si="129"/>
        <v>7541</v>
      </c>
      <c r="BP153" s="71">
        <f t="shared" si="149"/>
        <v>-7541.4674999999988</v>
      </c>
      <c r="BQ153" s="71">
        <f t="shared" si="150"/>
        <v>-7541.4674999999988</v>
      </c>
      <c r="BR153" s="71">
        <f t="shared" si="151"/>
        <v>-6463.7917942499989</v>
      </c>
      <c r="BS153" s="71">
        <f t="shared" si="152"/>
        <v>-5386.2777021485235</v>
      </c>
      <c r="BT153" s="71">
        <f t="shared" si="153"/>
        <v>-4309.0221617188217</v>
      </c>
      <c r="BU153" s="71">
        <f t="shared" si="154"/>
        <v>-3231.7666212891199</v>
      </c>
      <c r="BV153" s="71">
        <f t="shared" si="155"/>
        <v>-2154.6188064134549</v>
      </c>
      <c r="BW153" s="71">
        <f t="shared" si="156"/>
        <v>-1077.3094032067311</v>
      </c>
      <c r="BX153" s="71"/>
      <c r="BZ153" s="71">
        <f t="shared" si="130"/>
        <v>0</v>
      </c>
      <c r="CA153" s="71">
        <f t="shared" si="131"/>
        <v>0</v>
      </c>
      <c r="CB153" s="71">
        <f t="shared" si="105"/>
        <v>-1077.6757057499999</v>
      </c>
      <c r="CC153" s="71">
        <f t="shared" si="106"/>
        <v>-1077.5140921014747</v>
      </c>
      <c r="CD153" s="71">
        <f t="shared" si="107"/>
        <v>-1077.2555404297048</v>
      </c>
      <c r="CE153" s="71">
        <f t="shared" si="108"/>
        <v>-1077.2555404297054</v>
      </c>
      <c r="CF153" s="71">
        <f t="shared" si="109"/>
        <v>-1077.1478148756637</v>
      </c>
      <c r="CG153" s="71">
        <f t="shared" si="110"/>
        <v>-1077.3094032067274</v>
      </c>
      <c r="CH153" s="71">
        <f t="shared" si="111"/>
        <v>-1077.3094032067311</v>
      </c>
      <c r="CJ153" s="71">
        <f t="shared" si="157"/>
        <v>46995</v>
      </c>
      <c r="CK153" s="71">
        <f t="shared" si="159"/>
        <v>46995</v>
      </c>
      <c r="CL153" s="71">
        <f t="shared" si="160"/>
        <v>45917.32429425</v>
      </c>
      <c r="CM153" s="71">
        <f t="shared" si="161"/>
        <v>44839.810202148525</v>
      </c>
      <c r="CN153" s="71">
        <f t="shared" si="162"/>
        <v>43762.554661718823</v>
      </c>
      <c r="CO153" s="71">
        <f t="shared" si="163"/>
        <v>42685.299121289121</v>
      </c>
      <c r="CP153" s="71">
        <f t="shared" si="167"/>
        <v>41608.151306413456</v>
      </c>
      <c r="CQ153" s="71">
        <f t="shared" si="167"/>
        <v>40530.841903206732</v>
      </c>
      <c r="CR153" s="71">
        <f t="shared" si="167"/>
        <v>39453.532500000001</v>
      </c>
      <c r="CS153" s="71"/>
      <c r="CT153" s="71">
        <f t="shared" si="158"/>
        <v>46995</v>
      </c>
      <c r="CU153" s="71">
        <f t="shared" si="168"/>
        <v>46995</v>
      </c>
      <c r="CV153" s="71">
        <f t="shared" si="168"/>
        <v>45917.32429425</v>
      </c>
      <c r="CW153" s="71">
        <f t="shared" si="168"/>
        <v>44839.810202148525</v>
      </c>
      <c r="CX153" s="71">
        <f t="shared" si="168"/>
        <v>43762.554661718823</v>
      </c>
      <c r="CY153" s="71">
        <f t="shared" si="168"/>
        <v>42685.299121289121</v>
      </c>
      <c r="CZ153" s="71">
        <f t="shared" si="168"/>
        <v>41608.151306413456</v>
      </c>
      <c r="DA153" s="71">
        <f t="shared" si="168"/>
        <v>40530.841903206732</v>
      </c>
      <c r="DB153" s="71">
        <f t="shared" si="168"/>
        <v>39453.532500000001</v>
      </c>
    </row>
    <row r="154" spans="1:106" x14ac:dyDescent="0.2">
      <c r="A154" s="6" t="s">
        <v>175</v>
      </c>
      <c r="B154" s="6"/>
      <c r="C154" s="37"/>
      <c r="D154" s="37"/>
      <c r="E154" s="37"/>
      <c r="F154" s="2">
        <v>3</v>
      </c>
      <c r="G154">
        <v>0</v>
      </c>
      <c r="H154" s="6">
        <v>128</v>
      </c>
      <c r="I154" s="2" t="s">
        <v>305</v>
      </c>
      <c r="J154" s="57"/>
      <c r="K154" s="79"/>
      <c r="L154" s="59"/>
      <c r="M154" s="79"/>
      <c r="N154" s="61">
        <f t="shared" si="114"/>
        <v>0</v>
      </c>
      <c r="O154" s="61">
        <f t="shared" si="115"/>
        <v>0</v>
      </c>
      <c r="P154" s="61">
        <f t="shared" si="116"/>
        <v>0</v>
      </c>
      <c r="Q154" s="61">
        <f t="shared" si="117"/>
        <v>0</v>
      </c>
      <c r="R154" s="62" t="e">
        <f t="shared" si="118"/>
        <v>#DIV/0!</v>
      </c>
      <c r="S154" s="62" t="e">
        <f t="shared" si="89"/>
        <v>#DIV/0!</v>
      </c>
      <c r="T154" s="61" t="e">
        <f t="shared" si="90"/>
        <v>#DIV/0!</v>
      </c>
      <c r="U154" s="61" t="e">
        <f t="shared" si="119"/>
        <v>#DIV/0!</v>
      </c>
      <c r="V154" s="79"/>
      <c r="W154" s="61">
        <f t="shared" si="120"/>
        <v>0</v>
      </c>
      <c r="X154" s="24">
        <f t="shared" si="121"/>
        <v>0</v>
      </c>
      <c r="Y154" s="80">
        <f>IF(AND(I154=Overview!$D$14,'ECS Formula'!$D$38&lt;&gt;""),'ECS Formula'!$D$38,INDEX('FY 26'!Y:Y,MATCH('FY 26 - Changed'!I154,'FY 26'!I:I,0),0))</f>
        <v>4312.32</v>
      </c>
      <c r="Z154" s="58"/>
      <c r="AA154" s="60"/>
      <c r="AB154" s="81">
        <f>IF(AND('FY 26 - Changed'!I154=Overview!$D$14, 'ECS Formula'!$K$20&lt;&gt;""),'ECS Formula'!$K$20,INDEX('FY 26'!AB:AB,MATCH('FY 26 - Changed'!I154,'FY 26'!I:I,0),0))</f>
        <v>190774.37</v>
      </c>
      <c r="AC154" s="10">
        <f t="shared" si="91"/>
        <v>0.74372400000000005</v>
      </c>
      <c r="AD154" s="79">
        <f>IF(AND('FY 26 - Changed'!I154=Overview!$D$14, 'ECS Formula'!$K$21&lt;&gt;""),'ECS Formula'!$K$21,INDEX('FY 26'!AD:AD,MATCH('FY 26 - Changed'!I154,'FY 26'!I:I,0),0))</f>
        <v>143874</v>
      </c>
      <c r="AE154" s="10">
        <f t="shared" si="92"/>
        <v>1.0430569999999999</v>
      </c>
      <c r="AF154" s="10">
        <f t="shared" si="139"/>
        <v>0.16647600000000001</v>
      </c>
      <c r="AG154" s="63">
        <f t="shared" si="145"/>
        <v>0.16647600000000001</v>
      </c>
      <c r="AH154" s="64">
        <f t="shared" si="146"/>
        <v>0</v>
      </c>
      <c r="AI154" s="65">
        <f t="shared" si="122"/>
        <v>0.16647600000000001</v>
      </c>
      <c r="AJ154" s="60">
        <v>0</v>
      </c>
      <c r="AK154">
        <v>0</v>
      </c>
      <c r="AL154" s="23">
        <f t="shared" si="123"/>
        <v>0</v>
      </c>
      <c r="AM154" s="60">
        <v>0</v>
      </c>
      <c r="AN154">
        <v>0</v>
      </c>
      <c r="AO154" s="23">
        <f t="shared" si="124"/>
        <v>0</v>
      </c>
      <c r="AP154" s="23">
        <f t="shared" si="147"/>
        <v>8273772</v>
      </c>
      <c r="AQ154" s="23">
        <f t="shared" si="125"/>
        <v>8273772</v>
      </c>
      <c r="AR154" s="66">
        <v>6087799</v>
      </c>
      <c r="AS154" s="66">
        <f t="shared" si="166"/>
        <v>8273772</v>
      </c>
      <c r="AT154" s="60">
        <v>7482940</v>
      </c>
      <c r="AU154" s="23">
        <f t="shared" si="141"/>
        <v>790832</v>
      </c>
      <c r="AV154" s="67" t="str">
        <f t="shared" si="142"/>
        <v>Yes</v>
      </c>
      <c r="AW154" s="66">
        <f t="shared" si="126"/>
        <v>790832</v>
      </c>
      <c r="AX154" s="68">
        <f t="shared" si="127"/>
        <v>8273772</v>
      </c>
      <c r="AY154" s="69">
        <f t="shared" si="148"/>
        <v>8273772</v>
      </c>
      <c r="AZ154" s="70">
        <f t="shared" si="128"/>
        <v>790832</v>
      </c>
      <c r="BA154" s="23"/>
      <c r="BC154" s="13">
        <f>($AI154*$AP$21*IF(AND($I154=Overview!$D$14,'ECS Formula'!F$38&lt;&gt;""),'ECS Formula'!F$38,INDEX('FY 26'!$Y:$Y,MATCH('FY 26 - Changed'!$I154,'FY 26'!$I:$I,0),0)))+$AL154+$AO154</f>
        <v>8273771.964288</v>
      </c>
      <c r="BD154" s="13">
        <f>($AI154*$AP$21*IF(AND($I154=Overview!$D$14,'ECS Formula'!G$38&lt;&gt;""),'ECS Formula'!G$38,INDEX('FY 26'!$Y:$Y,MATCH('FY 26 - Changed'!$I154,'FY 26'!$I:$I,0),0)))+$AL154+$AO154</f>
        <v>8273771.964288</v>
      </c>
      <c r="BE154" s="13">
        <f>($AI154*$AP$21*IF(AND($I154=Overview!$D$14,'ECS Formula'!H$38&lt;&gt;""),'ECS Formula'!H$38,INDEX('FY 26'!$Y:$Y,MATCH('FY 26 - Changed'!$I154,'FY 26'!$I:$I,0),0)))+$AL154+$AO154</f>
        <v>8273771.964288</v>
      </c>
      <c r="BF154" s="13">
        <f>($AI154*$AP$21*IF(AND($I154=Overview!$D$14,'ECS Formula'!I$38&lt;&gt;""),'ECS Formula'!I$38,INDEX('FY 26'!$Y:$Y,MATCH('FY 26 - Changed'!$I154,'FY 26'!$I:$I,0),0)))+$AL154+$AO154</f>
        <v>8273771.964288</v>
      </c>
      <c r="BG154" s="13">
        <f>($AI154*$AP$21*IF(AND($I154=Overview!$D$14,'ECS Formula'!J$38&lt;&gt;""),'ECS Formula'!J$38,INDEX('FY 26'!$Y:$Y,MATCH('FY 26 - Changed'!$I154,'FY 26'!$I:$I,0),0)))+$AL154+$AO154</f>
        <v>8273771.964288</v>
      </c>
      <c r="BH154" s="13">
        <f>($AI154*$AP$21*IF(AND($I154=Overview!$D$14,'ECS Formula'!K$38&lt;&gt;""),'ECS Formula'!K$38,INDEX('FY 26'!$Y:$Y,MATCH('FY 26 - Changed'!$I154,'FY 26'!$I:$I,0),0)))+$AL154+$AO154</f>
        <v>8273771.964288</v>
      </c>
      <c r="BI154" s="13">
        <f>($AI154*$AP$21*IF(AND($I154=Overview!$D$14,'ECS Formula'!L$38&lt;&gt;""),'ECS Formula'!L$38,INDEX('FY 26'!$Y:$Y,MATCH('FY 26 - Changed'!$I154,'FY 26'!$I:$I,0),0)))+$AL154+$AO154</f>
        <v>8273771.964288</v>
      </c>
      <c r="BJ154" s="13">
        <f>($AI154*$AP$21*IF(AND($I154=Overview!$D$14,'ECS Formula'!M$38&lt;&gt;""),'ECS Formula'!M$38,INDEX('FY 26'!$Y:$Y,MATCH('FY 26 - Changed'!$I154,'FY 26'!$I:$I,0),0)))+$AL154+$AO154</f>
        <v>8273771.964288</v>
      </c>
      <c r="BO154" s="71">
        <f t="shared" si="129"/>
        <v>790832</v>
      </c>
      <c r="BP154" s="71">
        <f t="shared" si="149"/>
        <v>-3.5711999982595444E-2</v>
      </c>
      <c r="BQ154" s="71">
        <f t="shared" si="150"/>
        <v>-3.5711999982595444E-2</v>
      </c>
      <c r="BR154" s="71">
        <f t="shared" si="151"/>
        <v>-3.060875553637743E-2</v>
      </c>
      <c r="BS154" s="71">
        <f t="shared" si="152"/>
        <v>-2.5506275705993176E-2</v>
      </c>
      <c r="BT154" s="71">
        <f t="shared" si="153"/>
        <v>-2.040502056479454E-2</v>
      </c>
      <c r="BU154" s="71">
        <f t="shared" si="154"/>
        <v>-1.5303765423595905E-2</v>
      </c>
      <c r="BV154" s="71">
        <f t="shared" si="155"/>
        <v>-1.0203020647168159E-2</v>
      </c>
      <c r="BW154" s="71">
        <f t="shared" si="156"/>
        <v>-5.1015103235840797E-3</v>
      </c>
      <c r="BX154" s="71"/>
      <c r="BZ154" s="71">
        <f t="shared" si="130"/>
        <v>790832</v>
      </c>
      <c r="CA154" s="71">
        <f t="shared" si="131"/>
        <v>0</v>
      </c>
      <c r="CB154" s="71">
        <f t="shared" si="105"/>
        <v>-5.1032447975128889E-3</v>
      </c>
      <c r="CC154" s="71">
        <f t="shared" si="106"/>
        <v>-5.1024795479141169E-3</v>
      </c>
      <c r="CD154" s="71">
        <f t="shared" si="107"/>
        <v>-5.1012551411986351E-3</v>
      </c>
      <c r="CE154" s="71">
        <f t="shared" si="108"/>
        <v>-5.1012551411986351E-3</v>
      </c>
      <c r="CF154" s="71">
        <f t="shared" si="109"/>
        <v>-5.1007450156845147E-3</v>
      </c>
      <c r="CG154" s="71">
        <f t="shared" si="110"/>
        <v>-5.1015103235840797E-3</v>
      </c>
      <c r="CH154" s="71">
        <f t="shared" si="111"/>
        <v>-5.1015103235840797E-3</v>
      </c>
      <c r="CJ154" s="71">
        <f t="shared" si="157"/>
        <v>8273772</v>
      </c>
      <c r="CK154" s="71">
        <f t="shared" si="159"/>
        <v>8273772</v>
      </c>
      <c r="CL154" s="71">
        <f t="shared" si="160"/>
        <v>8273771.9948967556</v>
      </c>
      <c r="CM154" s="71">
        <f t="shared" si="161"/>
        <v>8273771.9897942757</v>
      </c>
      <c r="CN154" s="71">
        <f t="shared" si="162"/>
        <v>8273771.9846930206</v>
      </c>
      <c r="CO154" s="71">
        <f t="shared" si="163"/>
        <v>8273771.9795917654</v>
      </c>
      <c r="CP154" s="71">
        <f t="shared" si="167"/>
        <v>8273771.9744910207</v>
      </c>
      <c r="CQ154" s="71">
        <f t="shared" si="167"/>
        <v>8273771.9693895103</v>
      </c>
      <c r="CR154" s="71">
        <f t="shared" si="167"/>
        <v>8273771.964288</v>
      </c>
      <c r="CS154" s="71"/>
      <c r="CT154" s="71">
        <f t="shared" si="158"/>
        <v>8273772</v>
      </c>
      <c r="CU154" s="71">
        <f t="shared" si="168"/>
        <v>8273772</v>
      </c>
      <c r="CV154" s="71">
        <f t="shared" si="168"/>
        <v>8273771.9948967556</v>
      </c>
      <c r="CW154" s="71">
        <f t="shared" si="168"/>
        <v>8273771.9897942757</v>
      </c>
      <c r="CX154" s="71">
        <f t="shared" si="168"/>
        <v>8273771.9846930206</v>
      </c>
      <c r="CY154" s="71">
        <f t="shared" si="168"/>
        <v>8273771.9795917654</v>
      </c>
      <c r="CZ154" s="71">
        <f t="shared" si="168"/>
        <v>8273771.9744910207</v>
      </c>
      <c r="DA154" s="71">
        <f t="shared" si="168"/>
        <v>8273771.9693895103</v>
      </c>
      <c r="DB154" s="71">
        <f t="shared" si="168"/>
        <v>8273771.964288</v>
      </c>
    </row>
    <row r="155" spans="1:106" x14ac:dyDescent="0.2">
      <c r="A155" s="6" t="s">
        <v>169</v>
      </c>
      <c r="B155" s="6"/>
      <c r="C155" s="37"/>
      <c r="D155" s="37"/>
      <c r="E155" s="37"/>
      <c r="F155" s="2">
        <v>6</v>
      </c>
      <c r="G155">
        <v>0</v>
      </c>
      <c r="H155" s="6">
        <v>129</v>
      </c>
      <c r="I155" s="2" t="s">
        <v>306</v>
      </c>
      <c r="J155" s="57"/>
      <c r="K155" s="79"/>
      <c r="L155" s="59"/>
      <c r="M155" s="79"/>
      <c r="N155" s="61">
        <f t="shared" si="114"/>
        <v>0</v>
      </c>
      <c r="O155" s="61">
        <f t="shared" si="115"/>
        <v>0</v>
      </c>
      <c r="P155" s="61">
        <f t="shared" si="116"/>
        <v>0</v>
      </c>
      <c r="Q155" s="61">
        <f t="shared" si="117"/>
        <v>0</v>
      </c>
      <c r="R155" s="62" t="e">
        <f t="shared" si="118"/>
        <v>#DIV/0!</v>
      </c>
      <c r="S155" s="62" t="e">
        <f t="shared" ref="S155:S195" si="169">IF(R155&gt;0.6,+R155-0.6,0)</f>
        <v>#DIV/0!</v>
      </c>
      <c r="T155" s="61" t="e">
        <f t="shared" ref="T155:T195" si="170">ROUND(S155*K155,2)</f>
        <v>#DIV/0!</v>
      </c>
      <c r="U155" s="61" t="e">
        <f t="shared" si="119"/>
        <v>#DIV/0!</v>
      </c>
      <c r="V155" s="79"/>
      <c r="W155" s="61">
        <f t="shared" si="120"/>
        <v>0</v>
      </c>
      <c r="X155" s="24">
        <f t="shared" si="121"/>
        <v>0</v>
      </c>
      <c r="Y155" s="80">
        <f>IF(AND(I155=Overview!$D$14,'ECS Formula'!$D$38&lt;&gt;""),'ECS Formula'!$D$38,INDEX('FY 26'!Y:Y,MATCH('FY 26 - Changed'!I155,'FY 26'!I:I,0),0))</f>
        <v>1349.5</v>
      </c>
      <c r="Z155" s="58"/>
      <c r="AA155" s="60"/>
      <c r="AB155" s="81">
        <f>IF(AND('FY 26 - Changed'!I155=Overview!$D$14, 'ECS Formula'!$K$20&lt;&gt;""),'ECS Formula'!$K$20,INDEX('FY 26'!AB:AB,MATCH('FY 26 - Changed'!I155,'FY 26'!I:I,0),0))</f>
        <v>162955.29</v>
      </c>
      <c r="AC155" s="10">
        <f t="shared" ref="AC155:AC195" si="171">(ROUND(AB155/$AC$21,6))</f>
        <v>0.63527299999999998</v>
      </c>
      <c r="AD155" s="79">
        <f>IF(AND('FY 26 - Changed'!I155=Overview!$D$14, 'ECS Formula'!$K$21&lt;&gt;""),'ECS Formula'!$K$21,INDEX('FY 26'!AD:AD,MATCH('FY 26 - Changed'!I155,'FY 26'!I:I,0),0))</f>
        <v>105450</v>
      </c>
      <c r="AE155" s="10">
        <f t="shared" ref="AE155:AE195" si="172">(ROUND(AD155/$AE$21,6))</f>
        <v>0.76449100000000003</v>
      </c>
      <c r="AF155" s="10">
        <f t="shared" si="139"/>
        <v>0.32596199999999997</v>
      </c>
      <c r="AG155" s="63">
        <f t="shared" ref="AG155:AG186" si="173">IF(OR(B155=1,C155=1),MAX($L$7,AF155),MAX($L$6,AF155))</f>
        <v>0.32596199999999997</v>
      </c>
      <c r="AH155" s="64">
        <f t="shared" ref="AH155:AH186" si="174">IF(G155&gt;=1,IF(G155&lt;=5,0.06,IF(G155&lt;=10,0.05,IF(G155&lt;=15,0.04,IF(G155&lt;=19,0.03,0)))),0)</f>
        <v>0</v>
      </c>
      <c r="AI155" s="65">
        <f t="shared" si="122"/>
        <v>0.32596199999999997</v>
      </c>
      <c r="AJ155" s="60">
        <v>0</v>
      </c>
      <c r="AK155">
        <v>0</v>
      </c>
      <c r="AL155" s="23">
        <f t="shared" si="123"/>
        <v>0</v>
      </c>
      <c r="AM155" s="60">
        <v>0</v>
      </c>
      <c r="AN155">
        <v>0</v>
      </c>
      <c r="AO155" s="23">
        <f t="shared" si="124"/>
        <v>0</v>
      </c>
      <c r="AP155" s="23">
        <f t="shared" ref="AP155:AP186" si="175">ROUND(Y155*AI155*$AP$21,0)</f>
        <v>5069683</v>
      </c>
      <c r="AQ155" s="23">
        <f t="shared" si="125"/>
        <v>5069683</v>
      </c>
      <c r="AR155" s="66">
        <v>5929453</v>
      </c>
      <c r="AS155" s="66">
        <f t="shared" si="166"/>
        <v>5069683</v>
      </c>
      <c r="AT155" s="60">
        <v>5692630</v>
      </c>
      <c r="AU155" s="23">
        <f t="shared" si="141"/>
        <v>622947</v>
      </c>
      <c r="AV155" s="67" t="str">
        <f t="shared" si="142"/>
        <v>No</v>
      </c>
      <c r="AW155" s="66">
        <f t="shared" si="126"/>
        <v>0</v>
      </c>
      <c r="AX155" s="68">
        <f t="shared" si="127"/>
        <v>5692630</v>
      </c>
      <c r="AY155" s="69">
        <f t="shared" ref="AY155:AY186" si="176">IF(C155=1,MAX(AX155,AR155,AT155),AX155)</f>
        <v>5692630</v>
      </c>
      <c r="AZ155" s="70">
        <f t="shared" si="128"/>
        <v>0</v>
      </c>
      <c r="BA155" s="23"/>
      <c r="BC155" s="13">
        <f>($AI155*$AP$21*IF(AND($I155=Overview!$D$14,'ECS Formula'!F$38&lt;&gt;""),'ECS Formula'!F$38,INDEX('FY 26'!$Y:$Y,MATCH('FY 26 - Changed'!$I155,'FY 26'!$I:$I,0),0)))+$AL155+$AO155</f>
        <v>5069682.911475</v>
      </c>
      <c r="BD155" s="13">
        <f>($AI155*$AP$21*IF(AND($I155=Overview!$D$14,'ECS Formula'!G$38&lt;&gt;""),'ECS Formula'!G$38,INDEX('FY 26'!$Y:$Y,MATCH('FY 26 - Changed'!$I155,'FY 26'!$I:$I,0),0)))+$AL155+$AO155</f>
        <v>5069682.911475</v>
      </c>
      <c r="BE155" s="13">
        <f>($AI155*$AP$21*IF(AND($I155=Overview!$D$14,'ECS Formula'!H$38&lt;&gt;""),'ECS Formula'!H$38,INDEX('FY 26'!$Y:$Y,MATCH('FY 26 - Changed'!$I155,'FY 26'!$I:$I,0),0)))+$AL155+$AO155</f>
        <v>5069682.911475</v>
      </c>
      <c r="BF155" s="13">
        <f>($AI155*$AP$21*IF(AND($I155=Overview!$D$14,'ECS Formula'!I$38&lt;&gt;""),'ECS Formula'!I$38,INDEX('FY 26'!$Y:$Y,MATCH('FY 26 - Changed'!$I155,'FY 26'!$I:$I,0),0)))+$AL155+$AO155</f>
        <v>5069682.911475</v>
      </c>
      <c r="BG155" s="13">
        <f>($AI155*$AP$21*IF(AND($I155=Overview!$D$14,'ECS Formula'!J$38&lt;&gt;""),'ECS Formula'!J$38,INDEX('FY 26'!$Y:$Y,MATCH('FY 26 - Changed'!$I155,'FY 26'!$I:$I,0),0)))+$AL155+$AO155</f>
        <v>5069682.911475</v>
      </c>
      <c r="BH155" s="13">
        <f>($AI155*$AP$21*IF(AND($I155=Overview!$D$14,'ECS Formula'!K$38&lt;&gt;""),'ECS Formula'!K$38,INDEX('FY 26'!$Y:$Y,MATCH('FY 26 - Changed'!$I155,'FY 26'!$I:$I,0),0)))+$AL155+$AO155</f>
        <v>5069682.911475</v>
      </c>
      <c r="BI155" s="13">
        <f>($AI155*$AP$21*IF(AND($I155=Overview!$D$14,'ECS Formula'!L$38&lt;&gt;""),'ECS Formula'!L$38,INDEX('FY 26'!$Y:$Y,MATCH('FY 26 - Changed'!$I155,'FY 26'!$I:$I,0),0)))+$AL155+$AO155</f>
        <v>5069682.911475</v>
      </c>
      <c r="BJ155" s="13">
        <f>($AI155*$AP$21*IF(AND($I155=Overview!$D$14,'ECS Formula'!M$38&lt;&gt;""),'ECS Formula'!M$38,INDEX('FY 26'!$Y:$Y,MATCH('FY 26 - Changed'!$I155,'FY 26'!$I:$I,0),0)))+$AL155+$AO155</f>
        <v>5069682.911475</v>
      </c>
      <c r="BO155" s="71">
        <f t="shared" si="129"/>
        <v>622947</v>
      </c>
      <c r="BP155" s="71">
        <f t="shared" ref="BP155:BP186" si="177">BC155-CT155</f>
        <v>-622947.08852500003</v>
      </c>
      <c r="BQ155" s="71">
        <f t="shared" ref="BQ155:BQ186" si="178">BD155-CU155</f>
        <v>-622947.08852500003</v>
      </c>
      <c r="BR155" s="71">
        <f t="shared" ref="BR155:BR186" si="179">BE155-CV155</f>
        <v>-533927.94957477786</v>
      </c>
      <c r="BS155" s="71">
        <f t="shared" ref="BS155:BS186" si="180">BF155-CW155</f>
        <v>-444922.16038066242</v>
      </c>
      <c r="BT155" s="71">
        <f t="shared" ref="BT155:BT186" si="181">BG155-CX155</f>
        <v>-355937.72830452956</v>
      </c>
      <c r="BU155" s="71">
        <f t="shared" ref="BU155:BU186" si="182">BH155-CY155</f>
        <v>-266953.29622839671</v>
      </c>
      <c r="BV155" s="71">
        <f t="shared" ref="BV155:BV186" si="183">BI155-CZ155</f>
        <v>-177977.76259547193</v>
      </c>
      <c r="BW155" s="71">
        <f t="shared" ref="BW155:BW186" si="184">BJ155-DA155</f>
        <v>-88988.881297736429</v>
      </c>
      <c r="BX155" s="71"/>
      <c r="BZ155" s="71">
        <f t="shared" si="130"/>
        <v>0</v>
      </c>
      <c r="CA155" s="71">
        <f t="shared" si="131"/>
        <v>0</v>
      </c>
      <c r="CB155" s="71">
        <f t="shared" ref="CB155:CB195" si="185">IF(BQ155&gt;0,BQ155*CB$15,BQ155*CB$16)</f>
        <v>-89019.138950222507</v>
      </c>
      <c r="CC155" s="71">
        <f t="shared" ref="CC155:CC195" si="186">IF(BR155&gt;0,BR155*CC$15,BR155*CC$16)</f>
        <v>-89005.789194115467</v>
      </c>
      <c r="CD155" s="71">
        <f t="shared" ref="CD155:CD195" si="187">IF(BS155&gt;0,BS155*CD$15,BS155*CD$16)</f>
        <v>-88984.432076132493</v>
      </c>
      <c r="CE155" s="71">
        <f t="shared" ref="CE155:CE195" si="188">IF(BT155&gt;0,BT155*CE$15,BT155*CE$16)</f>
        <v>-88984.432076132391</v>
      </c>
      <c r="CF155" s="71">
        <f t="shared" ref="CF155:CF195" si="189">IF(BU155&gt;0,BU155*CF$15,BU155*CF$16)</f>
        <v>-88975.53363292462</v>
      </c>
      <c r="CG155" s="71">
        <f t="shared" ref="CG155:CG195" si="190">IF(BV155&gt;0,BV155*CG$15,BV155*CG$16)</f>
        <v>-88988.881297735963</v>
      </c>
      <c r="CH155" s="71">
        <f t="shared" ref="CH155:CH195" si="191">IF(BW155&gt;0,BW155*CH$15,BW155*CH$16)</f>
        <v>-88988.881297736429</v>
      </c>
      <c r="CJ155" s="71">
        <f t="shared" ref="CJ155:CJ186" si="192">BZ155+AT155</f>
        <v>5692630</v>
      </c>
      <c r="CK155" s="71">
        <f t="shared" si="159"/>
        <v>5692630</v>
      </c>
      <c r="CL155" s="71">
        <f t="shared" si="160"/>
        <v>5603610.8610497778</v>
      </c>
      <c r="CM155" s="71">
        <f t="shared" si="161"/>
        <v>5514605.0718556624</v>
      </c>
      <c r="CN155" s="71">
        <f t="shared" si="162"/>
        <v>5425620.6397795295</v>
      </c>
      <c r="CO155" s="71">
        <f t="shared" si="163"/>
        <v>5336636.2077033967</v>
      </c>
      <c r="CP155" s="71">
        <f t="shared" si="167"/>
        <v>5247660.6740704719</v>
      </c>
      <c r="CQ155" s="71">
        <f t="shared" si="167"/>
        <v>5158671.7927727364</v>
      </c>
      <c r="CR155" s="71">
        <f t="shared" si="167"/>
        <v>5069682.911475</v>
      </c>
      <c r="CS155" s="71"/>
      <c r="CT155" s="71">
        <f t="shared" ref="CT155:CT186" si="193">IF(OR(C155=1,B155=1),MAX(CJ155,AT155,AR155),CJ155)</f>
        <v>5692630</v>
      </c>
      <c r="CU155" s="71">
        <f t="shared" si="168"/>
        <v>5692630</v>
      </c>
      <c r="CV155" s="71">
        <f t="shared" si="168"/>
        <v>5603610.8610497778</v>
      </c>
      <c r="CW155" s="71">
        <f t="shared" si="168"/>
        <v>5514605.0718556624</v>
      </c>
      <c r="CX155" s="71">
        <f t="shared" si="168"/>
        <v>5425620.6397795295</v>
      </c>
      <c r="CY155" s="71">
        <f t="shared" si="168"/>
        <v>5336636.2077033967</v>
      </c>
      <c r="CZ155" s="71">
        <f t="shared" si="168"/>
        <v>5247660.6740704719</v>
      </c>
      <c r="DA155" s="71">
        <f t="shared" si="168"/>
        <v>5158671.7927727364</v>
      </c>
      <c r="DB155" s="71">
        <f t="shared" si="168"/>
        <v>5069682.911475</v>
      </c>
    </row>
    <row r="156" spans="1:106" x14ac:dyDescent="0.2">
      <c r="A156" s="6" t="s">
        <v>175</v>
      </c>
      <c r="B156" s="6"/>
      <c r="C156" s="37"/>
      <c r="D156" s="37"/>
      <c r="E156" s="37"/>
      <c r="F156" s="2">
        <v>5</v>
      </c>
      <c r="G156">
        <v>0</v>
      </c>
      <c r="H156" s="6">
        <v>130</v>
      </c>
      <c r="I156" s="2" t="s">
        <v>307</v>
      </c>
      <c r="J156" s="57"/>
      <c r="K156" s="79"/>
      <c r="L156" s="59"/>
      <c r="M156" s="79"/>
      <c r="N156" s="61">
        <f t="shared" ref="N156:N195" si="194">ROUND(M156*0.3,2)</f>
        <v>0</v>
      </c>
      <c r="O156" s="61">
        <f t="shared" ref="O156:O195" si="195">ROUND(K156*0.6,2)</f>
        <v>0</v>
      </c>
      <c r="P156" s="61">
        <f t="shared" ref="P156:P195" si="196">MAX(M156-O156,0)</f>
        <v>0</v>
      </c>
      <c r="Q156" s="61">
        <f t="shared" ref="Q156:Q195" si="197">ROUND(P156*0.15,2)</f>
        <v>0</v>
      </c>
      <c r="R156" s="62" t="e">
        <f t="shared" ref="R156:R195" si="198">ROUND(M156/K156,2)</f>
        <v>#DIV/0!</v>
      </c>
      <c r="S156" s="62" t="e">
        <f t="shared" si="169"/>
        <v>#DIV/0!</v>
      </c>
      <c r="T156" s="61" t="e">
        <f t="shared" si="170"/>
        <v>#DIV/0!</v>
      </c>
      <c r="U156" s="61" t="e">
        <f t="shared" ref="U156:U195" si="199">ROUND(T156*0.15,2)</f>
        <v>#DIV/0!</v>
      </c>
      <c r="V156" s="79"/>
      <c r="W156" s="61">
        <f t="shared" ref="W156:W195" si="200">ROUND(V156*0.25,2)</f>
        <v>0</v>
      </c>
      <c r="X156" s="24">
        <f t="shared" ref="X156:X195" si="201">ROUND(M156*$X$2,2)</f>
        <v>0</v>
      </c>
      <c r="Y156" s="80">
        <f>IF(AND(I156=Overview!$D$14,'ECS Formula'!$D$38&lt;&gt;""),'ECS Formula'!$D$38,INDEX('FY 26'!Y:Y,MATCH('FY 26 - Changed'!I156,'FY 26'!I:I,0),0))</f>
        <v>2344.3199999999997</v>
      </c>
      <c r="Z156" s="58"/>
      <c r="AA156" s="60"/>
      <c r="AB156" s="81">
        <f>IF(AND('FY 26 - Changed'!I156=Overview!$D$14, 'ECS Formula'!$K$20&lt;&gt;""),'ECS Formula'!$K$20,INDEX('FY 26'!AB:AB,MATCH('FY 26 - Changed'!I156,'FY 26'!I:I,0),0))</f>
        <v>210030.8</v>
      </c>
      <c r="AC156" s="10">
        <f t="shared" si="171"/>
        <v>0.81879500000000005</v>
      </c>
      <c r="AD156" s="79">
        <f>IF(AND('FY 26 - Changed'!I156=Overview!$D$14, 'ECS Formula'!$K$21&lt;&gt;""),'ECS Formula'!$K$21,INDEX('FY 26'!AD:AD,MATCH('FY 26 - Changed'!I156,'FY 26'!I:I,0),0))</f>
        <v>107266</v>
      </c>
      <c r="AE156" s="10">
        <f t="shared" si="172"/>
        <v>0.77765700000000004</v>
      </c>
      <c r="AF156" s="10">
        <f t="shared" si="139"/>
        <v>0.193546</v>
      </c>
      <c r="AG156" s="63">
        <f t="shared" si="173"/>
        <v>0.193546</v>
      </c>
      <c r="AH156" s="64">
        <f t="shared" si="174"/>
        <v>0</v>
      </c>
      <c r="AI156" s="65">
        <f t="shared" ref="AI156:AI195" si="202">+AH156+AG156</f>
        <v>0.193546</v>
      </c>
      <c r="AJ156" s="60">
        <v>2253</v>
      </c>
      <c r="AK156">
        <v>13</v>
      </c>
      <c r="AL156" s="23">
        <f t="shared" ref="AL156:AL195" si="203">ROUND(AJ156*AK156*100,0)</f>
        <v>2928900</v>
      </c>
      <c r="AM156" s="60">
        <v>0</v>
      </c>
      <c r="AN156">
        <v>0</v>
      </c>
      <c r="AO156" s="23">
        <f t="shared" ref="AO156:AO195" si="204">ROUND(AM156*AN156*100,0)</f>
        <v>0</v>
      </c>
      <c r="AP156" s="23">
        <f t="shared" si="175"/>
        <v>5229282</v>
      </c>
      <c r="AQ156" s="23">
        <f t="shared" ref="AQ156:AQ195" si="205">SUM(AL156+AO156+AP156)</f>
        <v>8158182</v>
      </c>
      <c r="AR156" s="66">
        <v>3458266</v>
      </c>
      <c r="AS156" s="66">
        <f t="shared" si="166"/>
        <v>8158182</v>
      </c>
      <c r="AT156" s="60">
        <v>6743076</v>
      </c>
      <c r="AU156" s="23">
        <f t="shared" si="141"/>
        <v>1415106</v>
      </c>
      <c r="AV156" s="67" t="str">
        <f t="shared" si="142"/>
        <v>Yes</v>
      </c>
      <c r="AW156" s="66">
        <f t="shared" ref="AW156:AW195" si="206">IF(AV156="Yes",+AU156*$L$9,+AU156*$L$10)</f>
        <v>1415106</v>
      </c>
      <c r="AX156" s="68">
        <f t="shared" ref="AX156:AX195" si="207">IF(AV156="Yes",AT156+AW156,AT156- AW156)</f>
        <v>8158182</v>
      </c>
      <c r="AY156" s="69">
        <f t="shared" si="176"/>
        <v>8158182</v>
      </c>
      <c r="AZ156" s="70">
        <f t="shared" ref="AZ156:AZ195" si="208">AY156-AT156</f>
        <v>1415106</v>
      </c>
      <c r="BA156" s="23"/>
      <c r="BC156" s="13">
        <f>($AI156*$AP$21*IF(AND($I156=Overview!$D$14,'ECS Formula'!F$38&lt;&gt;""),'ECS Formula'!F$38,INDEX('FY 26'!$Y:$Y,MATCH('FY 26 - Changed'!$I156,'FY 26'!$I:$I,0),0)))+$AL156+$AO156</f>
        <v>8158181.5692479992</v>
      </c>
      <c r="BD156" s="13">
        <f>($AI156*$AP$21*IF(AND($I156=Overview!$D$14,'ECS Formula'!G$38&lt;&gt;""),'ECS Formula'!G$38,INDEX('FY 26'!$Y:$Y,MATCH('FY 26 - Changed'!$I156,'FY 26'!$I:$I,0),0)))+$AL156+$AO156</f>
        <v>8158181.5692479992</v>
      </c>
      <c r="BE156" s="13">
        <f>($AI156*$AP$21*IF(AND($I156=Overview!$D$14,'ECS Formula'!H$38&lt;&gt;""),'ECS Formula'!H$38,INDEX('FY 26'!$Y:$Y,MATCH('FY 26 - Changed'!$I156,'FY 26'!$I:$I,0),0)))+$AL156+$AO156</f>
        <v>8158181.5692479992</v>
      </c>
      <c r="BF156" s="13">
        <f>($AI156*$AP$21*IF(AND($I156=Overview!$D$14,'ECS Formula'!I$38&lt;&gt;""),'ECS Formula'!I$38,INDEX('FY 26'!$Y:$Y,MATCH('FY 26 - Changed'!$I156,'FY 26'!$I:$I,0),0)))+$AL156+$AO156</f>
        <v>8158181.5692479992</v>
      </c>
      <c r="BG156" s="13">
        <f>($AI156*$AP$21*IF(AND($I156=Overview!$D$14,'ECS Formula'!J$38&lt;&gt;""),'ECS Formula'!J$38,INDEX('FY 26'!$Y:$Y,MATCH('FY 26 - Changed'!$I156,'FY 26'!$I:$I,0),0)))+$AL156+$AO156</f>
        <v>8158181.5692479992</v>
      </c>
      <c r="BH156" s="13">
        <f>($AI156*$AP$21*IF(AND($I156=Overview!$D$14,'ECS Formula'!K$38&lt;&gt;""),'ECS Formula'!K$38,INDEX('FY 26'!$Y:$Y,MATCH('FY 26 - Changed'!$I156,'FY 26'!$I:$I,0),0)))+$AL156+$AO156</f>
        <v>8158181.5692479992</v>
      </c>
      <c r="BI156" s="13">
        <f>($AI156*$AP$21*IF(AND($I156=Overview!$D$14,'ECS Formula'!L$38&lt;&gt;""),'ECS Formula'!L$38,INDEX('FY 26'!$Y:$Y,MATCH('FY 26 - Changed'!$I156,'FY 26'!$I:$I,0),0)))+$AL156+$AO156</f>
        <v>8158181.5692479992</v>
      </c>
      <c r="BJ156" s="13">
        <f>($AI156*$AP$21*IF(AND($I156=Overview!$D$14,'ECS Formula'!M$38&lt;&gt;""),'ECS Formula'!M$38,INDEX('FY 26'!$Y:$Y,MATCH('FY 26 - Changed'!$I156,'FY 26'!$I:$I,0),0)))+$AL156+$AO156</f>
        <v>8158181.5692479992</v>
      </c>
      <c r="BO156" s="71">
        <f t="shared" ref="BO156:BO195" si="209">AU156</f>
        <v>1415106</v>
      </c>
      <c r="BP156" s="71">
        <f t="shared" si="177"/>
        <v>-0.43075200077146292</v>
      </c>
      <c r="BQ156" s="71">
        <f t="shared" si="178"/>
        <v>-0.43075200077146292</v>
      </c>
      <c r="BR156" s="71">
        <f t="shared" si="179"/>
        <v>-0.3691975399851799</v>
      </c>
      <c r="BS156" s="71">
        <f t="shared" si="180"/>
        <v>-0.30765231046825647</v>
      </c>
      <c r="BT156" s="71">
        <f t="shared" si="181"/>
        <v>-0.24612184800207615</v>
      </c>
      <c r="BU156" s="71">
        <f t="shared" si="182"/>
        <v>-0.18459138553589582</v>
      </c>
      <c r="BV156" s="71">
        <f t="shared" si="183"/>
        <v>-0.12306707631796598</v>
      </c>
      <c r="BW156" s="71">
        <f t="shared" si="184"/>
        <v>-6.1533537693321705E-2</v>
      </c>
      <c r="BX156" s="71"/>
      <c r="BZ156" s="71">
        <f t="shared" ref="BZ156:BZ195" si="210">AW156</f>
        <v>1415106</v>
      </c>
      <c r="CA156" s="71">
        <f t="shared" ref="CA156:CA195" si="211">IF(BP156&gt;0,BP156*CA$15,BP156*CA$16)</f>
        <v>0</v>
      </c>
      <c r="CB156" s="71">
        <f t="shared" si="185"/>
        <v>-6.1554460910242054E-2</v>
      </c>
      <c r="CC156" s="71">
        <f t="shared" si="186"/>
        <v>-6.1545229915529485E-2</v>
      </c>
      <c r="CD156" s="71">
        <f t="shared" si="187"/>
        <v>-6.1530462093651296E-2</v>
      </c>
      <c r="CE156" s="71">
        <f t="shared" si="188"/>
        <v>-6.1530462000519037E-2</v>
      </c>
      <c r="CF156" s="71">
        <f t="shared" si="189"/>
        <v>-6.1524308799114073E-2</v>
      </c>
      <c r="CG156" s="71">
        <f t="shared" si="190"/>
        <v>-6.1533538158982992E-2</v>
      </c>
      <c r="CH156" s="71">
        <f t="shared" si="191"/>
        <v>-6.1533537693321705E-2</v>
      </c>
      <c r="CJ156" s="71">
        <f t="shared" si="192"/>
        <v>8158182</v>
      </c>
      <c r="CK156" s="71">
        <f t="shared" ref="CK156:CK187" si="212">CT156+CA156</f>
        <v>8158182</v>
      </c>
      <c r="CL156" s="71">
        <f t="shared" ref="CL156:CL187" si="213">CU156+CB156</f>
        <v>8158181.9384455392</v>
      </c>
      <c r="CM156" s="71">
        <f t="shared" ref="CM156:CM187" si="214">CV156+CC156</f>
        <v>8158181.8769003097</v>
      </c>
      <c r="CN156" s="71">
        <f t="shared" ref="CN156:CN187" si="215">CW156+CD156</f>
        <v>8158181.8153698472</v>
      </c>
      <c r="CO156" s="71">
        <f t="shared" ref="CO156:CO187" si="216">CX156+CE156</f>
        <v>8158181.7538393848</v>
      </c>
      <c r="CP156" s="71">
        <f t="shared" ref="CP156:CR171" si="217">CY156+CF156</f>
        <v>8158181.6923150755</v>
      </c>
      <c r="CQ156" s="71">
        <f t="shared" si="217"/>
        <v>8158181.6307815369</v>
      </c>
      <c r="CR156" s="71">
        <f t="shared" si="217"/>
        <v>8158181.5692479992</v>
      </c>
      <c r="CS156" s="71"/>
      <c r="CT156" s="71">
        <f t="shared" si="193"/>
        <v>8158182</v>
      </c>
      <c r="CU156" s="71">
        <f t="shared" ref="CU156:DB171" si="218">IF(OR($C156=1,$B156=1),MAX(CK156,CT156,$AR156),CK156)</f>
        <v>8158182</v>
      </c>
      <c r="CV156" s="71">
        <f t="shared" si="218"/>
        <v>8158181.9384455392</v>
      </c>
      <c r="CW156" s="71">
        <f t="shared" si="218"/>
        <v>8158181.8769003097</v>
      </c>
      <c r="CX156" s="71">
        <f t="shared" si="218"/>
        <v>8158181.8153698472</v>
      </c>
      <c r="CY156" s="71">
        <f t="shared" si="218"/>
        <v>8158181.7538393848</v>
      </c>
      <c r="CZ156" s="71">
        <f t="shared" si="218"/>
        <v>8158181.6923150755</v>
      </c>
      <c r="DA156" s="71">
        <f t="shared" si="218"/>
        <v>8158181.6307815369</v>
      </c>
      <c r="DB156" s="71">
        <f t="shared" si="218"/>
        <v>8158181.5692479992</v>
      </c>
    </row>
    <row r="157" spans="1:106" x14ac:dyDescent="0.2">
      <c r="A157" s="6" t="s">
        <v>179</v>
      </c>
      <c r="B157" s="6"/>
      <c r="C157" s="37"/>
      <c r="D157" s="37"/>
      <c r="E157" s="37"/>
      <c r="F157" s="2">
        <v>6</v>
      </c>
      <c r="G157">
        <v>0</v>
      </c>
      <c r="H157" s="6">
        <v>131</v>
      </c>
      <c r="I157" s="2" t="s">
        <v>308</v>
      </c>
      <c r="J157" s="57"/>
      <c r="K157" s="79"/>
      <c r="L157" s="59"/>
      <c r="M157" s="79"/>
      <c r="N157" s="61">
        <f t="shared" si="194"/>
        <v>0</v>
      </c>
      <c r="O157" s="61">
        <f t="shared" si="195"/>
        <v>0</v>
      </c>
      <c r="P157" s="61">
        <f t="shared" si="196"/>
        <v>0</v>
      </c>
      <c r="Q157" s="61">
        <f t="shared" si="197"/>
        <v>0</v>
      </c>
      <c r="R157" s="62" t="e">
        <f t="shared" si="198"/>
        <v>#DIV/0!</v>
      </c>
      <c r="S157" s="62" t="e">
        <f t="shared" si="169"/>
        <v>#DIV/0!</v>
      </c>
      <c r="T157" s="61" t="e">
        <f t="shared" si="170"/>
        <v>#DIV/0!</v>
      </c>
      <c r="U157" s="61" t="e">
        <f t="shared" si="199"/>
        <v>#DIV/0!</v>
      </c>
      <c r="V157" s="79"/>
      <c r="W157" s="61">
        <f t="shared" si="200"/>
        <v>0</v>
      </c>
      <c r="X157" s="24">
        <f t="shared" si="201"/>
        <v>0</v>
      </c>
      <c r="Y157" s="80">
        <f>IF(AND(I157=Overview!$D$14,'ECS Formula'!$D$38&lt;&gt;""),'ECS Formula'!$D$38,INDEX('FY 26'!Y:Y,MATCH('FY 26 - Changed'!I157,'FY 26'!I:I,0),0))</f>
        <v>6557.33</v>
      </c>
      <c r="Z157" s="58"/>
      <c r="AA157" s="60"/>
      <c r="AB157" s="81">
        <f>IF(AND('FY 26 - Changed'!I157=Overview!$D$14, 'ECS Formula'!$K$20&lt;&gt;""),'ECS Formula'!$K$20,INDEX('FY 26'!AB:AB,MATCH('FY 26 - Changed'!I157,'FY 26'!I:I,0),0))</f>
        <v>179404.74</v>
      </c>
      <c r="AC157" s="10">
        <f t="shared" si="171"/>
        <v>0.69940100000000005</v>
      </c>
      <c r="AD157" s="79">
        <f>IF(AND('FY 26 - Changed'!I157=Overview!$D$14, 'ECS Formula'!$K$21&lt;&gt;""),'ECS Formula'!$K$21,INDEX('FY 26'!AD:AD,MATCH('FY 26 - Changed'!I157,'FY 26'!I:I,0),0))</f>
        <v>118790</v>
      </c>
      <c r="AE157" s="10">
        <f t="shared" si="172"/>
        <v>0.86120300000000005</v>
      </c>
      <c r="AF157" s="10">
        <f t="shared" ref="AF157:AF195" si="219">ROUND(1-((AC157*$L$4)+(AE157*$L$5)),6)</f>
        <v>0.252058</v>
      </c>
      <c r="AG157" s="63">
        <f t="shared" si="173"/>
        <v>0.252058</v>
      </c>
      <c r="AH157" s="64">
        <f t="shared" si="174"/>
        <v>0</v>
      </c>
      <c r="AI157" s="65">
        <f t="shared" si="202"/>
        <v>0.252058</v>
      </c>
      <c r="AJ157" s="60">
        <v>0</v>
      </c>
      <c r="AK157">
        <v>0</v>
      </c>
      <c r="AL157" s="23">
        <f t="shared" si="203"/>
        <v>0</v>
      </c>
      <c r="AM157" s="60">
        <v>0</v>
      </c>
      <c r="AN157">
        <v>0</v>
      </c>
      <c r="AO157" s="23">
        <f t="shared" si="204"/>
        <v>0</v>
      </c>
      <c r="AP157" s="23">
        <f t="shared" si="175"/>
        <v>19048837</v>
      </c>
      <c r="AQ157" s="23">
        <f t="shared" si="205"/>
        <v>19048837</v>
      </c>
      <c r="AR157" s="66">
        <v>20268059</v>
      </c>
      <c r="AS157" s="66">
        <f t="shared" ref="AS157:AS188" si="220">IF(C157=1, MAX(AR157, AQ157, AT157), AQ157)</f>
        <v>19048837</v>
      </c>
      <c r="AT157" s="60">
        <v>20848374</v>
      </c>
      <c r="AU157" s="23">
        <f t="shared" ref="AU157:AU195" si="221">ABS(AQ157-AT157)</f>
        <v>1799537</v>
      </c>
      <c r="AV157" s="67" t="str">
        <f t="shared" si="142"/>
        <v>No</v>
      </c>
      <c r="AW157" s="66">
        <f t="shared" si="206"/>
        <v>0</v>
      </c>
      <c r="AX157" s="68">
        <f t="shared" si="207"/>
        <v>20848374</v>
      </c>
      <c r="AY157" s="69">
        <f t="shared" si="176"/>
        <v>20848374</v>
      </c>
      <c r="AZ157" s="70">
        <f t="shared" si="208"/>
        <v>0</v>
      </c>
      <c r="BA157" s="23"/>
      <c r="BC157" s="13">
        <f>($AI157*$AP$21*IF(AND($I157=Overview!$D$14,'ECS Formula'!F$38&lt;&gt;""),'ECS Formula'!F$38,INDEX('FY 26'!$Y:$Y,MATCH('FY 26 - Changed'!$I157,'FY 26'!$I:$I,0),0)))+$AL157+$AO157</f>
        <v>19048836.766238499</v>
      </c>
      <c r="BD157" s="13">
        <f>($AI157*$AP$21*IF(AND($I157=Overview!$D$14,'ECS Formula'!G$38&lt;&gt;""),'ECS Formula'!G$38,INDEX('FY 26'!$Y:$Y,MATCH('FY 26 - Changed'!$I157,'FY 26'!$I:$I,0),0)))+$AL157+$AO157</f>
        <v>19048836.766238499</v>
      </c>
      <c r="BE157" s="13">
        <f>($AI157*$AP$21*IF(AND($I157=Overview!$D$14,'ECS Formula'!H$38&lt;&gt;""),'ECS Formula'!H$38,INDEX('FY 26'!$Y:$Y,MATCH('FY 26 - Changed'!$I157,'FY 26'!$I:$I,0),0)))+$AL157+$AO157</f>
        <v>19048836.766238499</v>
      </c>
      <c r="BF157" s="13">
        <f>($AI157*$AP$21*IF(AND($I157=Overview!$D$14,'ECS Formula'!I$38&lt;&gt;""),'ECS Formula'!I$38,INDEX('FY 26'!$Y:$Y,MATCH('FY 26 - Changed'!$I157,'FY 26'!$I:$I,0),0)))+$AL157+$AO157</f>
        <v>19048836.766238499</v>
      </c>
      <c r="BG157" s="13">
        <f>($AI157*$AP$21*IF(AND($I157=Overview!$D$14,'ECS Formula'!J$38&lt;&gt;""),'ECS Formula'!J$38,INDEX('FY 26'!$Y:$Y,MATCH('FY 26 - Changed'!$I157,'FY 26'!$I:$I,0),0)))+$AL157+$AO157</f>
        <v>19048836.766238499</v>
      </c>
      <c r="BH157" s="13">
        <f>($AI157*$AP$21*IF(AND($I157=Overview!$D$14,'ECS Formula'!K$38&lt;&gt;""),'ECS Formula'!K$38,INDEX('FY 26'!$Y:$Y,MATCH('FY 26 - Changed'!$I157,'FY 26'!$I:$I,0),0)))+$AL157+$AO157</f>
        <v>19048836.766238499</v>
      </c>
      <c r="BI157" s="13">
        <f>($AI157*$AP$21*IF(AND($I157=Overview!$D$14,'ECS Formula'!L$38&lt;&gt;""),'ECS Formula'!L$38,INDEX('FY 26'!$Y:$Y,MATCH('FY 26 - Changed'!$I157,'FY 26'!$I:$I,0),0)))+$AL157+$AO157</f>
        <v>19048836.766238499</v>
      </c>
      <c r="BJ157" s="13">
        <f>($AI157*$AP$21*IF(AND($I157=Overview!$D$14,'ECS Formula'!M$38&lt;&gt;""),'ECS Formula'!M$38,INDEX('FY 26'!$Y:$Y,MATCH('FY 26 - Changed'!$I157,'FY 26'!$I:$I,0),0)))+$AL157+$AO157</f>
        <v>19048836.766238499</v>
      </c>
      <c r="BO157" s="71">
        <f t="shared" si="209"/>
        <v>1799537</v>
      </c>
      <c r="BP157" s="71">
        <f t="shared" si="177"/>
        <v>-1799537.2337615006</v>
      </c>
      <c r="BQ157" s="71">
        <f t="shared" si="178"/>
        <v>-1799537.2337615006</v>
      </c>
      <c r="BR157" s="71">
        <f t="shared" si="179"/>
        <v>-1542383.3630569838</v>
      </c>
      <c r="BS157" s="71">
        <f t="shared" si="180"/>
        <v>-1285268.0564353839</v>
      </c>
      <c r="BT157" s="71">
        <f t="shared" si="181"/>
        <v>-1028214.4451483078</v>
      </c>
      <c r="BU157" s="71">
        <f t="shared" si="182"/>
        <v>-771160.8338612318</v>
      </c>
      <c r="BV157" s="71">
        <f t="shared" si="183"/>
        <v>-514132.92793528363</v>
      </c>
      <c r="BW157" s="71">
        <f t="shared" si="184"/>
        <v>-257066.46396763995</v>
      </c>
      <c r="BX157" s="71"/>
      <c r="BZ157" s="71">
        <f t="shared" si="210"/>
        <v>0</v>
      </c>
      <c r="CA157" s="71">
        <f t="shared" si="211"/>
        <v>0</v>
      </c>
      <c r="CB157" s="71">
        <f t="shared" si="185"/>
        <v>-257153.87070451843</v>
      </c>
      <c r="CC157" s="71">
        <f t="shared" si="186"/>
        <v>-257115.30662159919</v>
      </c>
      <c r="CD157" s="71">
        <f t="shared" si="187"/>
        <v>-257053.61128707678</v>
      </c>
      <c r="CE157" s="71">
        <f t="shared" si="188"/>
        <v>-257053.61128707696</v>
      </c>
      <c r="CF157" s="71">
        <f t="shared" si="189"/>
        <v>-257027.90592594855</v>
      </c>
      <c r="CG157" s="71">
        <f t="shared" si="190"/>
        <v>-257066.46396764182</v>
      </c>
      <c r="CH157" s="71">
        <f t="shared" si="191"/>
        <v>-257066.46396763995</v>
      </c>
      <c r="CJ157" s="71">
        <f t="shared" si="192"/>
        <v>20848374</v>
      </c>
      <c r="CK157" s="71">
        <f t="shared" si="212"/>
        <v>20848374</v>
      </c>
      <c r="CL157" s="71">
        <f t="shared" si="213"/>
        <v>20591220.129295483</v>
      </c>
      <c r="CM157" s="71">
        <f t="shared" si="214"/>
        <v>20334104.822673883</v>
      </c>
      <c r="CN157" s="71">
        <f t="shared" si="215"/>
        <v>20077051.211386807</v>
      </c>
      <c r="CO157" s="71">
        <f t="shared" si="216"/>
        <v>19819997.600099731</v>
      </c>
      <c r="CP157" s="71">
        <f t="shared" si="217"/>
        <v>19562969.694173783</v>
      </c>
      <c r="CQ157" s="71">
        <f t="shared" si="217"/>
        <v>19305903.230206139</v>
      </c>
      <c r="CR157" s="71">
        <f t="shared" si="217"/>
        <v>19048836.766238499</v>
      </c>
      <c r="CS157" s="71"/>
      <c r="CT157" s="71">
        <f t="shared" si="193"/>
        <v>20848374</v>
      </c>
      <c r="CU157" s="71">
        <f t="shared" si="218"/>
        <v>20848374</v>
      </c>
      <c r="CV157" s="71">
        <f t="shared" si="218"/>
        <v>20591220.129295483</v>
      </c>
      <c r="CW157" s="71">
        <f t="shared" si="218"/>
        <v>20334104.822673883</v>
      </c>
      <c r="CX157" s="71">
        <f t="shared" si="218"/>
        <v>20077051.211386807</v>
      </c>
      <c r="CY157" s="71">
        <f t="shared" si="218"/>
        <v>19819997.600099731</v>
      </c>
      <c r="CZ157" s="71">
        <f t="shared" si="218"/>
        <v>19562969.694173783</v>
      </c>
      <c r="DA157" s="71">
        <f t="shared" si="218"/>
        <v>19305903.230206139</v>
      </c>
      <c r="DB157" s="71">
        <f t="shared" si="218"/>
        <v>19048836.766238499</v>
      </c>
    </row>
    <row r="158" spans="1:106" x14ac:dyDescent="0.2">
      <c r="A158" s="6" t="s">
        <v>175</v>
      </c>
      <c r="B158" s="6"/>
      <c r="C158" s="37"/>
      <c r="D158" s="37"/>
      <c r="E158" s="37"/>
      <c r="F158" s="2">
        <v>5</v>
      </c>
      <c r="G158">
        <v>0</v>
      </c>
      <c r="H158" s="6">
        <v>132</v>
      </c>
      <c r="I158" s="2" t="s">
        <v>309</v>
      </c>
      <c r="J158" s="57"/>
      <c r="K158" s="79"/>
      <c r="L158" s="59"/>
      <c r="M158" s="79"/>
      <c r="N158" s="61">
        <f t="shared" si="194"/>
        <v>0</v>
      </c>
      <c r="O158" s="61">
        <f t="shared" si="195"/>
        <v>0</v>
      </c>
      <c r="P158" s="61">
        <f t="shared" si="196"/>
        <v>0</v>
      </c>
      <c r="Q158" s="61">
        <f t="shared" si="197"/>
        <v>0</v>
      </c>
      <c r="R158" s="62" t="e">
        <f t="shared" si="198"/>
        <v>#DIV/0!</v>
      </c>
      <c r="S158" s="62" t="e">
        <f t="shared" si="169"/>
        <v>#DIV/0!</v>
      </c>
      <c r="T158" s="61" t="e">
        <f t="shared" si="170"/>
        <v>#DIV/0!</v>
      </c>
      <c r="U158" s="61" t="e">
        <f t="shared" si="199"/>
        <v>#DIV/0!</v>
      </c>
      <c r="V158" s="79"/>
      <c r="W158" s="61">
        <f t="shared" si="200"/>
        <v>0</v>
      </c>
      <c r="X158" s="24">
        <f t="shared" si="201"/>
        <v>0</v>
      </c>
      <c r="Y158" s="80">
        <f>IF(AND(I158=Overview!$D$14,'ECS Formula'!$D$38&lt;&gt;""),'ECS Formula'!$D$38,INDEX('FY 26'!Y:Y,MATCH('FY 26 - Changed'!I158,'FY 26'!I:I,0),0))</f>
        <v>5547.98</v>
      </c>
      <c r="Z158" s="58"/>
      <c r="AA158" s="60"/>
      <c r="AB158" s="81">
        <f>IF(AND('FY 26 - Changed'!I158=Overview!$D$14, 'ECS Formula'!$K$20&lt;&gt;""),'ECS Formula'!$K$20,INDEX('FY 26'!AB:AB,MATCH('FY 26 - Changed'!I158,'FY 26'!I:I,0),0))</f>
        <v>199936</v>
      </c>
      <c r="AC158" s="10">
        <f t="shared" si="171"/>
        <v>0.77944100000000005</v>
      </c>
      <c r="AD158" s="79">
        <f>IF(AND('FY 26 - Changed'!I158=Overview!$D$14, 'ECS Formula'!$K$21&lt;&gt;""),'ECS Formula'!$K$21,INDEX('FY 26'!AD:AD,MATCH('FY 26 - Changed'!I158,'FY 26'!I:I,0),0))</f>
        <v>134080</v>
      </c>
      <c r="AE158" s="10">
        <f t="shared" si="172"/>
        <v>0.97205299999999994</v>
      </c>
      <c r="AF158" s="10">
        <f t="shared" si="219"/>
        <v>0.162775</v>
      </c>
      <c r="AG158" s="63">
        <f t="shared" si="173"/>
        <v>0.162775</v>
      </c>
      <c r="AH158" s="64">
        <f t="shared" si="174"/>
        <v>0</v>
      </c>
      <c r="AI158" s="65">
        <f t="shared" si="202"/>
        <v>0.162775</v>
      </c>
      <c r="AJ158" s="60">
        <v>0</v>
      </c>
      <c r="AK158">
        <v>0</v>
      </c>
      <c r="AL158" s="23">
        <f t="shared" si="203"/>
        <v>0</v>
      </c>
      <c r="AM158" s="60">
        <v>1</v>
      </c>
      <c r="AN158">
        <v>4</v>
      </c>
      <c r="AO158" s="23">
        <f t="shared" si="204"/>
        <v>400</v>
      </c>
      <c r="AP158" s="23">
        <f t="shared" si="175"/>
        <v>10407910</v>
      </c>
      <c r="AQ158" s="23">
        <f t="shared" si="205"/>
        <v>10408310</v>
      </c>
      <c r="AR158" s="66">
        <v>12826469</v>
      </c>
      <c r="AS158" s="66">
        <f t="shared" si="220"/>
        <v>10408310</v>
      </c>
      <c r="AT158" s="60">
        <v>11408078</v>
      </c>
      <c r="AU158" s="23">
        <f t="shared" si="221"/>
        <v>999768</v>
      </c>
      <c r="AV158" s="67" t="str">
        <f t="shared" ref="AV158:AV195" si="222">IF(AQ158&gt;AT158,"Yes","No")</f>
        <v>No</v>
      </c>
      <c r="AW158" s="66">
        <f t="shared" si="206"/>
        <v>0</v>
      </c>
      <c r="AX158" s="68">
        <f t="shared" si="207"/>
        <v>11408078</v>
      </c>
      <c r="AY158" s="69">
        <f t="shared" si="176"/>
        <v>11408078</v>
      </c>
      <c r="AZ158" s="70">
        <f t="shared" si="208"/>
        <v>0</v>
      </c>
      <c r="BA158" s="23"/>
      <c r="BC158" s="13">
        <f>($AI158*$AP$21*IF(AND($I158=Overview!$D$14,'ECS Formula'!F$38&lt;&gt;""),'ECS Formula'!F$38,INDEX('FY 26'!$Y:$Y,MATCH('FY 26 - Changed'!$I158,'FY 26'!$I:$I,0),0)))+$AL158+$AO158</f>
        <v>10408309.922862498</v>
      </c>
      <c r="BD158" s="13">
        <f>($AI158*$AP$21*IF(AND($I158=Overview!$D$14,'ECS Formula'!G$38&lt;&gt;""),'ECS Formula'!G$38,INDEX('FY 26'!$Y:$Y,MATCH('FY 26 - Changed'!$I158,'FY 26'!$I:$I,0),0)))+$AL158+$AO158</f>
        <v>10408309.922862498</v>
      </c>
      <c r="BE158" s="13">
        <f>($AI158*$AP$21*IF(AND($I158=Overview!$D$14,'ECS Formula'!H$38&lt;&gt;""),'ECS Formula'!H$38,INDEX('FY 26'!$Y:$Y,MATCH('FY 26 - Changed'!$I158,'FY 26'!$I:$I,0),0)))+$AL158+$AO158</f>
        <v>10408309.922862498</v>
      </c>
      <c r="BF158" s="13">
        <f>($AI158*$AP$21*IF(AND($I158=Overview!$D$14,'ECS Formula'!I$38&lt;&gt;""),'ECS Formula'!I$38,INDEX('FY 26'!$Y:$Y,MATCH('FY 26 - Changed'!$I158,'FY 26'!$I:$I,0),0)))+$AL158+$AO158</f>
        <v>10408309.922862498</v>
      </c>
      <c r="BG158" s="13">
        <f>($AI158*$AP$21*IF(AND($I158=Overview!$D$14,'ECS Formula'!J$38&lt;&gt;""),'ECS Formula'!J$38,INDEX('FY 26'!$Y:$Y,MATCH('FY 26 - Changed'!$I158,'FY 26'!$I:$I,0),0)))+$AL158+$AO158</f>
        <v>10408309.922862498</v>
      </c>
      <c r="BH158" s="13">
        <f>($AI158*$AP$21*IF(AND($I158=Overview!$D$14,'ECS Formula'!K$38&lt;&gt;""),'ECS Formula'!K$38,INDEX('FY 26'!$Y:$Y,MATCH('FY 26 - Changed'!$I158,'FY 26'!$I:$I,0),0)))+$AL158+$AO158</f>
        <v>10408309.922862498</v>
      </c>
      <c r="BI158" s="13">
        <f>($AI158*$AP$21*IF(AND($I158=Overview!$D$14,'ECS Formula'!L$38&lt;&gt;""),'ECS Formula'!L$38,INDEX('FY 26'!$Y:$Y,MATCH('FY 26 - Changed'!$I158,'FY 26'!$I:$I,0),0)))+$AL158+$AO158</f>
        <v>10408309.922862498</v>
      </c>
      <c r="BJ158" s="13">
        <f>($AI158*$AP$21*IF(AND($I158=Overview!$D$14,'ECS Formula'!M$38&lt;&gt;""),'ECS Formula'!M$38,INDEX('FY 26'!$Y:$Y,MATCH('FY 26 - Changed'!$I158,'FY 26'!$I:$I,0),0)))+$AL158+$AO158</f>
        <v>10408309.922862498</v>
      </c>
      <c r="BO158" s="71">
        <f t="shared" si="209"/>
        <v>999768</v>
      </c>
      <c r="BP158" s="71">
        <f t="shared" si="177"/>
        <v>-999768.07713750191</v>
      </c>
      <c r="BQ158" s="71">
        <f t="shared" si="178"/>
        <v>-999768.07713750191</v>
      </c>
      <c r="BR158" s="71">
        <f t="shared" si="179"/>
        <v>-856901.21891455352</v>
      </c>
      <c r="BS158" s="71">
        <f t="shared" si="180"/>
        <v>-714055.78572149761</v>
      </c>
      <c r="BT158" s="71">
        <f t="shared" si="181"/>
        <v>-571244.62857719883</v>
      </c>
      <c r="BU158" s="71">
        <f t="shared" si="182"/>
        <v>-428433.47143290006</v>
      </c>
      <c r="BV158" s="71">
        <f t="shared" si="183"/>
        <v>-285636.59540431388</v>
      </c>
      <c r="BW158" s="71">
        <f t="shared" si="184"/>
        <v>-142818.29770215787</v>
      </c>
      <c r="BX158" s="71"/>
      <c r="BZ158" s="71">
        <f t="shared" si="210"/>
        <v>0</v>
      </c>
      <c r="CA158" s="71">
        <f t="shared" si="211"/>
        <v>0</v>
      </c>
      <c r="CB158" s="71">
        <f t="shared" si="185"/>
        <v>-142866.85822294903</v>
      </c>
      <c r="CC158" s="71">
        <f t="shared" si="186"/>
        <v>-142845.43319305606</v>
      </c>
      <c r="CD158" s="71">
        <f t="shared" si="187"/>
        <v>-142811.15714429953</v>
      </c>
      <c r="CE158" s="71">
        <f t="shared" si="188"/>
        <v>-142811.15714429971</v>
      </c>
      <c r="CF158" s="71">
        <f t="shared" si="189"/>
        <v>-142796.8760285856</v>
      </c>
      <c r="CG158" s="71">
        <f t="shared" si="190"/>
        <v>-142818.29770215694</v>
      </c>
      <c r="CH158" s="71">
        <f t="shared" si="191"/>
        <v>-142818.29770215787</v>
      </c>
      <c r="CJ158" s="71">
        <f t="shared" si="192"/>
        <v>11408078</v>
      </c>
      <c r="CK158" s="71">
        <f t="shared" si="212"/>
        <v>11408078</v>
      </c>
      <c r="CL158" s="71">
        <f t="shared" si="213"/>
        <v>11265211.141777052</v>
      </c>
      <c r="CM158" s="71">
        <f t="shared" si="214"/>
        <v>11122365.708583996</v>
      </c>
      <c r="CN158" s="71">
        <f t="shared" si="215"/>
        <v>10979554.551439697</v>
      </c>
      <c r="CO158" s="71">
        <f t="shared" si="216"/>
        <v>10836743.394295398</v>
      </c>
      <c r="CP158" s="71">
        <f t="shared" si="217"/>
        <v>10693946.518266812</v>
      </c>
      <c r="CQ158" s="71">
        <f t="shared" si="217"/>
        <v>10551128.220564656</v>
      </c>
      <c r="CR158" s="71">
        <f t="shared" si="217"/>
        <v>10408309.922862498</v>
      </c>
      <c r="CS158" s="71"/>
      <c r="CT158" s="71">
        <f t="shared" si="193"/>
        <v>11408078</v>
      </c>
      <c r="CU158" s="71">
        <f t="shared" si="218"/>
        <v>11408078</v>
      </c>
      <c r="CV158" s="71">
        <f t="shared" si="218"/>
        <v>11265211.141777052</v>
      </c>
      <c r="CW158" s="71">
        <f t="shared" si="218"/>
        <v>11122365.708583996</v>
      </c>
      <c r="CX158" s="71">
        <f t="shared" si="218"/>
        <v>10979554.551439697</v>
      </c>
      <c r="CY158" s="71">
        <f t="shared" si="218"/>
        <v>10836743.394295398</v>
      </c>
      <c r="CZ158" s="71">
        <f t="shared" si="218"/>
        <v>10693946.518266812</v>
      </c>
      <c r="DA158" s="71">
        <f t="shared" si="218"/>
        <v>10551128.220564656</v>
      </c>
      <c r="DB158" s="71">
        <f t="shared" si="218"/>
        <v>10408309.922862498</v>
      </c>
    </row>
    <row r="159" spans="1:106" x14ac:dyDescent="0.2">
      <c r="A159" s="6" t="s">
        <v>197</v>
      </c>
      <c r="B159" s="6"/>
      <c r="C159" s="37"/>
      <c r="D159" s="37"/>
      <c r="E159" s="37"/>
      <c r="F159" s="2">
        <v>9</v>
      </c>
      <c r="G159">
        <v>41</v>
      </c>
      <c r="H159" s="6">
        <v>133</v>
      </c>
      <c r="I159" s="2" t="s">
        <v>310</v>
      </c>
      <c r="J159" s="57"/>
      <c r="K159" s="79"/>
      <c r="L159" s="73"/>
      <c r="M159" s="79"/>
      <c r="N159" s="61">
        <f t="shared" si="194"/>
        <v>0</v>
      </c>
      <c r="O159" s="61">
        <f t="shared" si="195"/>
        <v>0</v>
      </c>
      <c r="P159" s="61">
        <f t="shared" si="196"/>
        <v>0</v>
      </c>
      <c r="Q159" s="61">
        <f t="shared" si="197"/>
        <v>0</v>
      </c>
      <c r="R159" s="62" t="e">
        <f t="shared" si="198"/>
        <v>#DIV/0!</v>
      </c>
      <c r="S159" s="62" t="e">
        <f t="shared" si="169"/>
        <v>#DIV/0!</v>
      </c>
      <c r="T159" s="61" t="e">
        <f t="shared" si="170"/>
        <v>#DIV/0!</v>
      </c>
      <c r="U159" s="61" t="e">
        <f t="shared" si="199"/>
        <v>#DIV/0!</v>
      </c>
      <c r="V159" s="79"/>
      <c r="W159" s="61">
        <f t="shared" si="200"/>
        <v>0</v>
      </c>
      <c r="X159" s="24">
        <f t="shared" si="201"/>
        <v>0</v>
      </c>
      <c r="Y159" s="80">
        <f>IF(AND(I159=Overview!$D$14,'ECS Formula'!$D$38&lt;&gt;""),'ECS Formula'!$D$38,INDEX('FY 26'!Y:Y,MATCH('FY 26 - Changed'!I159,'FY 26'!I:I,0),0))</f>
        <v>424.05</v>
      </c>
      <c r="Z159" s="58"/>
      <c r="AA159" s="60"/>
      <c r="AB159" s="81">
        <f>IF(AND('FY 26 - Changed'!I159=Overview!$D$14, 'ECS Formula'!$K$20&lt;&gt;""),'ECS Formula'!$K$20,INDEX('FY 26'!AB:AB,MATCH('FY 26 - Changed'!I159,'FY 26'!I:I,0),0))</f>
        <v>118389.37</v>
      </c>
      <c r="AC159" s="10">
        <f t="shared" si="171"/>
        <v>0.46153499999999997</v>
      </c>
      <c r="AD159" s="79">
        <f>IF(AND('FY 26 - Changed'!I159=Overview!$D$14, 'ECS Formula'!$K$21&lt;&gt;""),'ECS Formula'!$K$21,INDEX('FY 26'!AD:AD,MATCH('FY 26 - Changed'!I159,'FY 26'!I:I,0),0))</f>
        <v>94464</v>
      </c>
      <c r="AE159" s="10">
        <f t="shared" si="172"/>
        <v>0.68484500000000004</v>
      </c>
      <c r="AF159" s="10">
        <f t="shared" si="219"/>
        <v>0.471472</v>
      </c>
      <c r="AG159" s="63">
        <f t="shared" si="173"/>
        <v>0.471472</v>
      </c>
      <c r="AH159" s="64">
        <f t="shared" si="174"/>
        <v>0</v>
      </c>
      <c r="AI159" s="65">
        <f t="shared" si="202"/>
        <v>0.471472</v>
      </c>
      <c r="AJ159" s="60">
        <v>0</v>
      </c>
      <c r="AK159">
        <v>0</v>
      </c>
      <c r="AL159" s="23">
        <f t="shared" si="203"/>
        <v>0</v>
      </c>
      <c r="AM159" s="60">
        <v>61</v>
      </c>
      <c r="AN159">
        <v>4</v>
      </c>
      <c r="AO159" s="23">
        <f t="shared" si="204"/>
        <v>24400</v>
      </c>
      <c r="AP159" s="23">
        <f t="shared" si="175"/>
        <v>2304167</v>
      </c>
      <c r="AQ159" s="23">
        <f t="shared" si="205"/>
        <v>2328567</v>
      </c>
      <c r="AR159" s="66">
        <v>2612273</v>
      </c>
      <c r="AS159" s="66">
        <f t="shared" si="220"/>
        <v>2328567</v>
      </c>
      <c r="AT159" s="60">
        <v>2706745</v>
      </c>
      <c r="AU159" s="23">
        <f t="shared" si="221"/>
        <v>378178</v>
      </c>
      <c r="AV159" s="67" t="str">
        <f t="shared" si="222"/>
        <v>No</v>
      </c>
      <c r="AW159" s="66">
        <f t="shared" si="206"/>
        <v>0</v>
      </c>
      <c r="AX159" s="68">
        <f t="shared" si="207"/>
        <v>2706745</v>
      </c>
      <c r="AY159" s="69">
        <f t="shared" si="176"/>
        <v>2706745</v>
      </c>
      <c r="AZ159" s="70">
        <f t="shared" si="208"/>
        <v>0</v>
      </c>
      <c r="BA159" s="23"/>
      <c r="BC159" s="13">
        <f>($AI159*$AP$21*IF(AND($I159=Overview!$D$14,'ECS Formula'!F$38&lt;&gt;""),'ECS Formula'!F$38,INDEX('FY 26'!$Y:$Y,MATCH('FY 26 - Changed'!$I159,'FY 26'!$I:$I,0),0)))+$AL159+$AO159</f>
        <v>2328566.7609399999</v>
      </c>
      <c r="BD159" s="13">
        <f>($AI159*$AP$21*IF(AND($I159=Overview!$D$14,'ECS Formula'!G$38&lt;&gt;""),'ECS Formula'!G$38,INDEX('FY 26'!$Y:$Y,MATCH('FY 26 - Changed'!$I159,'FY 26'!$I:$I,0),0)))+$AL159+$AO159</f>
        <v>2328566.7609399999</v>
      </c>
      <c r="BE159" s="13">
        <f>($AI159*$AP$21*IF(AND($I159=Overview!$D$14,'ECS Formula'!H$38&lt;&gt;""),'ECS Formula'!H$38,INDEX('FY 26'!$Y:$Y,MATCH('FY 26 - Changed'!$I159,'FY 26'!$I:$I,0),0)))+$AL159+$AO159</f>
        <v>2328566.7609399999</v>
      </c>
      <c r="BF159" s="13">
        <f>($AI159*$AP$21*IF(AND($I159=Overview!$D$14,'ECS Formula'!I$38&lt;&gt;""),'ECS Formula'!I$38,INDEX('FY 26'!$Y:$Y,MATCH('FY 26 - Changed'!$I159,'FY 26'!$I:$I,0),0)))+$AL159+$AO159</f>
        <v>2328566.7609399999</v>
      </c>
      <c r="BG159" s="13">
        <f>($AI159*$AP$21*IF(AND($I159=Overview!$D$14,'ECS Formula'!J$38&lt;&gt;""),'ECS Formula'!J$38,INDEX('FY 26'!$Y:$Y,MATCH('FY 26 - Changed'!$I159,'FY 26'!$I:$I,0),0)))+$AL159+$AO159</f>
        <v>2328566.7609399999</v>
      </c>
      <c r="BH159" s="13">
        <f>($AI159*$AP$21*IF(AND($I159=Overview!$D$14,'ECS Formula'!K$38&lt;&gt;""),'ECS Formula'!K$38,INDEX('FY 26'!$Y:$Y,MATCH('FY 26 - Changed'!$I159,'FY 26'!$I:$I,0),0)))+$AL159+$AO159</f>
        <v>2328566.7609399999</v>
      </c>
      <c r="BI159" s="13">
        <f>($AI159*$AP$21*IF(AND($I159=Overview!$D$14,'ECS Formula'!L$38&lt;&gt;""),'ECS Formula'!L$38,INDEX('FY 26'!$Y:$Y,MATCH('FY 26 - Changed'!$I159,'FY 26'!$I:$I,0),0)))+$AL159+$AO159</f>
        <v>2328566.7609399999</v>
      </c>
      <c r="BJ159" s="13">
        <f>($AI159*$AP$21*IF(AND($I159=Overview!$D$14,'ECS Formula'!M$38&lt;&gt;""),'ECS Formula'!M$38,INDEX('FY 26'!$Y:$Y,MATCH('FY 26 - Changed'!$I159,'FY 26'!$I:$I,0),0)))+$AL159+$AO159</f>
        <v>2328566.7609399999</v>
      </c>
      <c r="BO159" s="71">
        <f t="shared" si="209"/>
        <v>378178</v>
      </c>
      <c r="BP159" s="71">
        <f t="shared" si="177"/>
        <v>-378178.23906000005</v>
      </c>
      <c r="BQ159" s="71">
        <f t="shared" si="178"/>
        <v>-378178.23906000005</v>
      </c>
      <c r="BR159" s="71">
        <f t="shared" si="179"/>
        <v>-324136.56869832613</v>
      </c>
      <c r="BS159" s="71">
        <f t="shared" si="180"/>
        <v>-270103.00269631529</v>
      </c>
      <c r="BT159" s="71">
        <f t="shared" si="181"/>
        <v>-216082.40215705242</v>
      </c>
      <c r="BU159" s="71">
        <f t="shared" si="182"/>
        <v>-162061.80161778955</v>
      </c>
      <c r="BV159" s="71">
        <f t="shared" si="183"/>
        <v>-108046.60313858045</v>
      </c>
      <c r="BW159" s="71">
        <f t="shared" si="184"/>
        <v>-54023.301569289993</v>
      </c>
      <c r="BX159" s="71"/>
      <c r="BZ159" s="71">
        <f t="shared" si="210"/>
        <v>0</v>
      </c>
      <c r="CA159" s="71">
        <f t="shared" si="211"/>
        <v>0</v>
      </c>
      <c r="CB159" s="71">
        <f t="shared" si="185"/>
        <v>-54041.670361674005</v>
      </c>
      <c r="CC159" s="71">
        <f t="shared" si="186"/>
        <v>-54033.566002010964</v>
      </c>
      <c r="CD159" s="71">
        <f t="shared" si="187"/>
        <v>-54020.600539263061</v>
      </c>
      <c r="CE159" s="71">
        <f t="shared" si="188"/>
        <v>-54020.600539263105</v>
      </c>
      <c r="CF159" s="71">
        <f t="shared" si="189"/>
        <v>-54015.198479209255</v>
      </c>
      <c r="CG159" s="71">
        <f t="shared" si="190"/>
        <v>-54023.301569290226</v>
      </c>
      <c r="CH159" s="71">
        <f t="shared" si="191"/>
        <v>-54023.301569289993</v>
      </c>
      <c r="CJ159" s="71">
        <f t="shared" si="192"/>
        <v>2706745</v>
      </c>
      <c r="CK159" s="71">
        <f t="shared" si="212"/>
        <v>2706745</v>
      </c>
      <c r="CL159" s="71">
        <f t="shared" si="213"/>
        <v>2652703.3296383261</v>
      </c>
      <c r="CM159" s="71">
        <f t="shared" si="214"/>
        <v>2598669.7636363152</v>
      </c>
      <c r="CN159" s="71">
        <f t="shared" si="215"/>
        <v>2544649.1630970524</v>
      </c>
      <c r="CO159" s="71">
        <f t="shared" si="216"/>
        <v>2490628.5625577895</v>
      </c>
      <c r="CP159" s="71">
        <f t="shared" si="217"/>
        <v>2436613.3640785804</v>
      </c>
      <c r="CQ159" s="71">
        <f t="shared" si="217"/>
        <v>2382590.0625092899</v>
      </c>
      <c r="CR159" s="71">
        <f t="shared" si="217"/>
        <v>2328566.7609399999</v>
      </c>
      <c r="CS159" s="71"/>
      <c r="CT159" s="71">
        <f t="shared" si="193"/>
        <v>2706745</v>
      </c>
      <c r="CU159" s="71">
        <f t="shared" si="218"/>
        <v>2706745</v>
      </c>
      <c r="CV159" s="71">
        <f t="shared" si="218"/>
        <v>2652703.3296383261</v>
      </c>
      <c r="CW159" s="71">
        <f t="shared" si="218"/>
        <v>2598669.7636363152</v>
      </c>
      <c r="CX159" s="71">
        <f t="shared" si="218"/>
        <v>2544649.1630970524</v>
      </c>
      <c r="CY159" s="71">
        <f t="shared" si="218"/>
        <v>2490628.5625577895</v>
      </c>
      <c r="CZ159" s="71">
        <f t="shared" si="218"/>
        <v>2436613.3640785804</v>
      </c>
      <c r="DA159" s="71">
        <f t="shared" si="218"/>
        <v>2382590.0625092899</v>
      </c>
      <c r="DB159" s="71">
        <f t="shared" si="218"/>
        <v>2328566.7609399999</v>
      </c>
    </row>
    <row r="160" spans="1:106" x14ac:dyDescent="0.2">
      <c r="A160" s="6" t="s">
        <v>197</v>
      </c>
      <c r="B160" s="6"/>
      <c r="C160" s="37"/>
      <c r="D160" s="37"/>
      <c r="E160" s="37"/>
      <c r="F160" s="2">
        <v>9</v>
      </c>
      <c r="G160">
        <v>29</v>
      </c>
      <c r="H160" s="6">
        <v>134</v>
      </c>
      <c r="I160" s="2" t="s">
        <v>311</v>
      </c>
      <c r="J160" s="57"/>
      <c r="K160" s="79"/>
      <c r="L160" s="73"/>
      <c r="M160" s="79"/>
      <c r="N160" s="61">
        <f t="shared" si="194"/>
        <v>0</v>
      </c>
      <c r="O160" s="61">
        <f t="shared" si="195"/>
        <v>0</v>
      </c>
      <c r="P160" s="61">
        <f t="shared" si="196"/>
        <v>0</v>
      </c>
      <c r="Q160" s="61">
        <f t="shared" si="197"/>
        <v>0</v>
      </c>
      <c r="R160" s="62" t="e">
        <f t="shared" si="198"/>
        <v>#DIV/0!</v>
      </c>
      <c r="S160" s="62" t="e">
        <f t="shared" si="169"/>
        <v>#DIV/0!</v>
      </c>
      <c r="T160" s="61" t="e">
        <f t="shared" si="170"/>
        <v>#DIV/0!</v>
      </c>
      <c r="U160" s="61" t="e">
        <f t="shared" si="199"/>
        <v>#DIV/0!</v>
      </c>
      <c r="V160" s="79"/>
      <c r="W160" s="61">
        <f t="shared" si="200"/>
        <v>0</v>
      </c>
      <c r="X160" s="24">
        <f t="shared" si="201"/>
        <v>0</v>
      </c>
      <c r="Y160" s="80">
        <f>IF(AND(I160=Overview!$D$14,'ECS Formula'!$D$38&lt;&gt;""),'ECS Formula'!$D$38,INDEX('FY 26'!Y:Y,MATCH('FY 26 - Changed'!I160,'FY 26'!I:I,0),0))</f>
        <v>1453.01</v>
      </c>
      <c r="Z160" s="58"/>
      <c r="AA160" s="60"/>
      <c r="AB160" s="81">
        <f>IF(AND('FY 26 - Changed'!I160=Overview!$D$14, 'ECS Formula'!$K$20&lt;&gt;""),'ECS Formula'!$K$20,INDEX('FY 26'!AB:AB,MATCH('FY 26 - Changed'!I160,'FY 26'!I:I,0),0))</f>
        <v>128948.45</v>
      </c>
      <c r="AC160" s="10">
        <f t="shared" si="171"/>
        <v>0.50269900000000001</v>
      </c>
      <c r="AD160" s="79">
        <f>IF(AND('FY 26 - Changed'!I160=Overview!$D$14, 'ECS Formula'!$K$21&lt;&gt;""),'ECS Formula'!$K$21,INDEX('FY 26'!AD:AD,MATCH('FY 26 - Changed'!I160,'FY 26'!I:I,0),0))</f>
        <v>92292</v>
      </c>
      <c r="AE160" s="10">
        <f t="shared" si="172"/>
        <v>0.66909799999999997</v>
      </c>
      <c r="AF160" s="10">
        <f t="shared" si="219"/>
        <v>0.44738099999999997</v>
      </c>
      <c r="AG160" s="63">
        <f t="shared" si="173"/>
        <v>0.44738099999999997</v>
      </c>
      <c r="AH160" s="64">
        <f t="shared" si="174"/>
        <v>0</v>
      </c>
      <c r="AI160" s="65">
        <f t="shared" si="202"/>
        <v>0.44738099999999997</v>
      </c>
      <c r="AJ160" s="60">
        <v>0</v>
      </c>
      <c r="AK160">
        <v>0</v>
      </c>
      <c r="AL160" s="23">
        <f t="shared" si="203"/>
        <v>0</v>
      </c>
      <c r="AM160" s="60">
        <v>0</v>
      </c>
      <c r="AN160">
        <v>0</v>
      </c>
      <c r="AO160" s="23">
        <f t="shared" si="204"/>
        <v>0</v>
      </c>
      <c r="AP160" s="23">
        <f t="shared" si="175"/>
        <v>7491815</v>
      </c>
      <c r="AQ160" s="23">
        <f t="shared" si="205"/>
        <v>7491815</v>
      </c>
      <c r="AR160" s="66">
        <v>9790490</v>
      </c>
      <c r="AS160" s="66">
        <f t="shared" si="220"/>
        <v>7491815</v>
      </c>
      <c r="AT160" s="60">
        <v>9551487</v>
      </c>
      <c r="AU160" s="23">
        <f t="shared" si="221"/>
        <v>2059672</v>
      </c>
      <c r="AV160" s="67" t="str">
        <f t="shared" si="222"/>
        <v>No</v>
      </c>
      <c r="AW160" s="66">
        <f t="shared" si="206"/>
        <v>0</v>
      </c>
      <c r="AX160" s="68">
        <f t="shared" si="207"/>
        <v>9551487</v>
      </c>
      <c r="AY160" s="69">
        <f t="shared" si="176"/>
        <v>9551487</v>
      </c>
      <c r="AZ160" s="70">
        <f t="shared" si="208"/>
        <v>0</v>
      </c>
      <c r="BA160" s="23"/>
      <c r="BC160" s="13">
        <f>($AI160*$AP$21*IF(AND($I160=Overview!$D$14,'ECS Formula'!F$38&lt;&gt;""),'ECS Formula'!F$38,INDEX('FY 26'!$Y:$Y,MATCH('FY 26 - Changed'!$I160,'FY 26'!$I:$I,0),0)))+$AL160+$AO160</f>
        <v>7491815.4949852498</v>
      </c>
      <c r="BD160" s="13">
        <f>($AI160*$AP$21*IF(AND($I160=Overview!$D$14,'ECS Formula'!G$38&lt;&gt;""),'ECS Formula'!G$38,INDEX('FY 26'!$Y:$Y,MATCH('FY 26 - Changed'!$I160,'FY 26'!$I:$I,0),0)))+$AL160+$AO160</f>
        <v>7491815.4949852498</v>
      </c>
      <c r="BE160" s="13">
        <f>($AI160*$AP$21*IF(AND($I160=Overview!$D$14,'ECS Formula'!H$38&lt;&gt;""),'ECS Formula'!H$38,INDEX('FY 26'!$Y:$Y,MATCH('FY 26 - Changed'!$I160,'FY 26'!$I:$I,0),0)))+$AL160+$AO160</f>
        <v>7491815.4949852498</v>
      </c>
      <c r="BF160" s="13">
        <f>($AI160*$AP$21*IF(AND($I160=Overview!$D$14,'ECS Formula'!I$38&lt;&gt;""),'ECS Formula'!I$38,INDEX('FY 26'!$Y:$Y,MATCH('FY 26 - Changed'!$I160,'FY 26'!$I:$I,0),0)))+$AL160+$AO160</f>
        <v>7491815.4949852498</v>
      </c>
      <c r="BG160" s="13">
        <f>($AI160*$AP$21*IF(AND($I160=Overview!$D$14,'ECS Formula'!J$38&lt;&gt;""),'ECS Formula'!J$38,INDEX('FY 26'!$Y:$Y,MATCH('FY 26 - Changed'!$I160,'FY 26'!$I:$I,0),0)))+$AL160+$AO160</f>
        <v>7491815.4949852498</v>
      </c>
      <c r="BH160" s="13">
        <f>($AI160*$AP$21*IF(AND($I160=Overview!$D$14,'ECS Formula'!K$38&lt;&gt;""),'ECS Formula'!K$38,INDEX('FY 26'!$Y:$Y,MATCH('FY 26 - Changed'!$I160,'FY 26'!$I:$I,0),0)))+$AL160+$AO160</f>
        <v>7491815.4949852498</v>
      </c>
      <c r="BI160" s="13">
        <f>($AI160*$AP$21*IF(AND($I160=Overview!$D$14,'ECS Formula'!L$38&lt;&gt;""),'ECS Formula'!L$38,INDEX('FY 26'!$Y:$Y,MATCH('FY 26 - Changed'!$I160,'FY 26'!$I:$I,0),0)))+$AL160+$AO160</f>
        <v>7491815.4949852498</v>
      </c>
      <c r="BJ160" s="13">
        <f>($AI160*$AP$21*IF(AND($I160=Overview!$D$14,'ECS Formula'!M$38&lt;&gt;""),'ECS Formula'!M$38,INDEX('FY 26'!$Y:$Y,MATCH('FY 26 - Changed'!$I160,'FY 26'!$I:$I,0),0)))+$AL160+$AO160</f>
        <v>7491815.4949852498</v>
      </c>
      <c r="BO160" s="71">
        <f t="shared" si="209"/>
        <v>2059672</v>
      </c>
      <c r="BP160" s="71">
        <f t="shared" si="177"/>
        <v>-2059671.5050147502</v>
      </c>
      <c r="BQ160" s="71">
        <f t="shared" si="178"/>
        <v>-2059671.5050147502</v>
      </c>
      <c r="BR160" s="71">
        <f t="shared" si="179"/>
        <v>-1765344.4469481418</v>
      </c>
      <c r="BS160" s="71">
        <f t="shared" si="180"/>
        <v>-1471061.5276418859</v>
      </c>
      <c r="BT160" s="71">
        <f t="shared" si="181"/>
        <v>-1176849.2221135078</v>
      </c>
      <c r="BU160" s="71">
        <f t="shared" si="182"/>
        <v>-882636.91658513062</v>
      </c>
      <c r="BV160" s="71">
        <f t="shared" si="183"/>
        <v>-588454.03228730615</v>
      </c>
      <c r="BW160" s="71">
        <f t="shared" si="184"/>
        <v>-294227.01614365261</v>
      </c>
      <c r="BX160" s="71"/>
      <c r="BZ160" s="71">
        <f t="shared" si="210"/>
        <v>0</v>
      </c>
      <c r="CA160" s="71">
        <f t="shared" si="211"/>
        <v>0</v>
      </c>
      <c r="CB160" s="71">
        <f t="shared" si="185"/>
        <v>-294327.0580666078</v>
      </c>
      <c r="CC160" s="71">
        <f t="shared" si="186"/>
        <v>-294282.91930625524</v>
      </c>
      <c r="CD160" s="71">
        <f t="shared" si="187"/>
        <v>-294212.30552837718</v>
      </c>
      <c r="CE160" s="71">
        <f t="shared" si="188"/>
        <v>-294212.30552837695</v>
      </c>
      <c r="CF160" s="71">
        <f t="shared" si="189"/>
        <v>-294182.884297824</v>
      </c>
      <c r="CG160" s="71">
        <f t="shared" si="190"/>
        <v>-294227.01614365308</v>
      </c>
      <c r="CH160" s="71">
        <f t="shared" si="191"/>
        <v>-294227.01614365261</v>
      </c>
      <c r="CJ160" s="71">
        <f t="shared" si="192"/>
        <v>9551487</v>
      </c>
      <c r="CK160" s="71">
        <f t="shared" si="212"/>
        <v>9551487</v>
      </c>
      <c r="CL160" s="71">
        <f t="shared" si="213"/>
        <v>9257159.9419333916</v>
      </c>
      <c r="CM160" s="71">
        <f t="shared" si="214"/>
        <v>8962877.0226271357</v>
      </c>
      <c r="CN160" s="71">
        <f t="shared" si="215"/>
        <v>8668664.7170987576</v>
      </c>
      <c r="CO160" s="71">
        <f t="shared" si="216"/>
        <v>8374452.4115703804</v>
      </c>
      <c r="CP160" s="71">
        <f t="shared" si="217"/>
        <v>8080269.527272556</v>
      </c>
      <c r="CQ160" s="71">
        <f t="shared" si="217"/>
        <v>7786042.5111289024</v>
      </c>
      <c r="CR160" s="71">
        <f t="shared" si="217"/>
        <v>7491815.4949852498</v>
      </c>
      <c r="CS160" s="71"/>
      <c r="CT160" s="71">
        <f t="shared" si="193"/>
        <v>9551487</v>
      </c>
      <c r="CU160" s="71">
        <f t="shared" si="218"/>
        <v>9551487</v>
      </c>
      <c r="CV160" s="71">
        <f t="shared" si="218"/>
        <v>9257159.9419333916</v>
      </c>
      <c r="CW160" s="71">
        <f t="shared" si="218"/>
        <v>8962877.0226271357</v>
      </c>
      <c r="CX160" s="71">
        <f t="shared" si="218"/>
        <v>8668664.7170987576</v>
      </c>
      <c r="CY160" s="71">
        <f t="shared" si="218"/>
        <v>8374452.4115703804</v>
      </c>
      <c r="CZ160" s="71">
        <f t="shared" si="218"/>
        <v>8080269.527272556</v>
      </c>
      <c r="DA160" s="71">
        <f t="shared" si="218"/>
        <v>7786042.5111289024</v>
      </c>
      <c r="DB160" s="71">
        <f t="shared" si="218"/>
        <v>7491815.4949852498</v>
      </c>
    </row>
    <row r="161" spans="1:106" x14ac:dyDescent="0.2">
      <c r="A161" s="6" t="s">
        <v>171</v>
      </c>
      <c r="B161" s="6">
        <v>1</v>
      </c>
      <c r="C161" s="37">
        <v>1</v>
      </c>
      <c r="D161" s="37">
        <v>1</v>
      </c>
      <c r="E161" s="37"/>
      <c r="F161" s="2">
        <v>2</v>
      </c>
      <c r="G161">
        <v>0</v>
      </c>
      <c r="H161" s="6">
        <v>135</v>
      </c>
      <c r="I161" s="2" t="s">
        <v>312</v>
      </c>
      <c r="J161" s="57"/>
      <c r="K161" s="79"/>
      <c r="L161" s="59"/>
      <c r="M161" s="79"/>
      <c r="N161" s="61">
        <f t="shared" si="194"/>
        <v>0</v>
      </c>
      <c r="O161" s="61">
        <f t="shared" si="195"/>
        <v>0</v>
      </c>
      <c r="P161" s="61">
        <f t="shared" si="196"/>
        <v>0</v>
      </c>
      <c r="Q161" s="61">
        <f t="shared" si="197"/>
        <v>0</v>
      </c>
      <c r="R161" s="62" t="e">
        <f t="shared" si="198"/>
        <v>#DIV/0!</v>
      </c>
      <c r="S161" s="62" t="e">
        <f t="shared" si="169"/>
        <v>#DIV/0!</v>
      </c>
      <c r="T161" s="61" t="e">
        <f t="shared" si="170"/>
        <v>#DIV/0!</v>
      </c>
      <c r="U161" s="61" t="e">
        <f t="shared" si="199"/>
        <v>#DIV/0!</v>
      </c>
      <c r="V161" s="79"/>
      <c r="W161" s="61">
        <f t="shared" si="200"/>
        <v>0</v>
      </c>
      <c r="X161" s="24">
        <f t="shared" si="201"/>
        <v>0</v>
      </c>
      <c r="Y161" s="80">
        <f>IF(AND(I161=Overview!$D$14,'ECS Formula'!$D$38&lt;&gt;""),'ECS Formula'!$D$38,INDEX('FY 26'!Y:Y,MATCH('FY 26 - Changed'!I161,'FY 26'!I:I,0),0))</f>
        <v>19091.68</v>
      </c>
      <c r="Z161" s="58"/>
      <c r="AA161" s="60"/>
      <c r="AB161" s="81">
        <f>IF(AND('FY 26 - Changed'!I161=Overview!$D$14, 'ECS Formula'!$K$20&lt;&gt;""),'ECS Formula'!$K$20,INDEX('FY 26'!AB:AB,MATCH('FY 26 - Changed'!I161,'FY 26'!I:I,0),0))</f>
        <v>294177.36</v>
      </c>
      <c r="AC161" s="10">
        <f t="shared" si="171"/>
        <v>1.146836</v>
      </c>
      <c r="AD161" s="79">
        <f>IF(AND('FY 26 - Changed'!I161=Overview!$D$14, 'ECS Formula'!$K$21&lt;&gt;""),'ECS Formula'!$K$21,INDEX('FY 26'!AD:AD,MATCH('FY 26 - Changed'!I161,'FY 26'!I:I,0),0))</f>
        <v>100718</v>
      </c>
      <c r="AE161" s="10">
        <f t="shared" si="172"/>
        <v>0.73018499999999997</v>
      </c>
      <c r="AF161" s="10">
        <f t="shared" si="219"/>
        <v>-2.1840999999999999E-2</v>
      </c>
      <c r="AG161" s="63">
        <f t="shared" si="173"/>
        <v>0.1</v>
      </c>
      <c r="AH161" s="64">
        <f t="shared" si="174"/>
        <v>0</v>
      </c>
      <c r="AI161" s="65">
        <f t="shared" si="202"/>
        <v>0.1</v>
      </c>
      <c r="AJ161" s="60">
        <v>0</v>
      </c>
      <c r="AK161">
        <v>0</v>
      </c>
      <c r="AL161" s="23">
        <f t="shared" si="203"/>
        <v>0</v>
      </c>
      <c r="AM161" s="60">
        <v>0</v>
      </c>
      <c r="AN161">
        <v>0</v>
      </c>
      <c r="AO161" s="23">
        <f t="shared" si="204"/>
        <v>0</v>
      </c>
      <c r="AP161" s="23">
        <f t="shared" si="175"/>
        <v>22003161</v>
      </c>
      <c r="AQ161" s="23">
        <f t="shared" si="205"/>
        <v>22003161</v>
      </c>
      <c r="AR161" s="66">
        <v>10803759</v>
      </c>
      <c r="AS161" s="66">
        <f t="shared" si="220"/>
        <v>22003161</v>
      </c>
      <c r="AT161" s="60">
        <v>19908251</v>
      </c>
      <c r="AU161" s="23">
        <f t="shared" si="221"/>
        <v>2094910</v>
      </c>
      <c r="AV161" s="67" t="str">
        <f t="shared" si="222"/>
        <v>Yes</v>
      </c>
      <c r="AW161" s="66">
        <f t="shared" si="206"/>
        <v>2094910</v>
      </c>
      <c r="AX161" s="68">
        <f t="shared" si="207"/>
        <v>22003161</v>
      </c>
      <c r="AY161" s="69">
        <f t="shared" si="176"/>
        <v>22003161</v>
      </c>
      <c r="AZ161" s="70">
        <f t="shared" si="208"/>
        <v>2094910</v>
      </c>
      <c r="BA161" s="23"/>
      <c r="BC161" s="13">
        <f>($AI161*$AP$21*IF(AND($I161=Overview!$D$14,'ECS Formula'!F$38&lt;&gt;""),'ECS Formula'!F$38,INDEX('FY 26'!$Y:$Y,MATCH('FY 26 - Changed'!$I161,'FY 26'!$I:$I,0),0)))+$AL161+$AO161</f>
        <v>22003161.199999999</v>
      </c>
      <c r="BD161" s="13">
        <f>($AI161*$AP$21*IF(AND($I161=Overview!$D$14,'ECS Formula'!G$38&lt;&gt;""),'ECS Formula'!G$38,INDEX('FY 26'!$Y:$Y,MATCH('FY 26 - Changed'!$I161,'FY 26'!$I:$I,0),0)))+$AL161+$AO161</f>
        <v>22003161.199999999</v>
      </c>
      <c r="BE161" s="13">
        <f>($AI161*$AP$21*IF(AND($I161=Overview!$D$14,'ECS Formula'!H$38&lt;&gt;""),'ECS Formula'!H$38,INDEX('FY 26'!$Y:$Y,MATCH('FY 26 - Changed'!$I161,'FY 26'!$I:$I,0),0)))+$AL161+$AO161</f>
        <v>22003161.199999999</v>
      </c>
      <c r="BF161" s="13">
        <f>($AI161*$AP$21*IF(AND($I161=Overview!$D$14,'ECS Formula'!I$38&lt;&gt;""),'ECS Formula'!I$38,INDEX('FY 26'!$Y:$Y,MATCH('FY 26 - Changed'!$I161,'FY 26'!$I:$I,0),0)))+$AL161+$AO161</f>
        <v>22003161.199999999</v>
      </c>
      <c r="BG161" s="13">
        <f>($AI161*$AP$21*IF(AND($I161=Overview!$D$14,'ECS Formula'!J$38&lt;&gt;""),'ECS Formula'!J$38,INDEX('FY 26'!$Y:$Y,MATCH('FY 26 - Changed'!$I161,'FY 26'!$I:$I,0),0)))+$AL161+$AO161</f>
        <v>22003161.199999999</v>
      </c>
      <c r="BH161" s="13">
        <f>($AI161*$AP$21*IF(AND($I161=Overview!$D$14,'ECS Formula'!K$38&lt;&gt;""),'ECS Formula'!K$38,INDEX('FY 26'!$Y:$Y,MATCH('FY 26 - Changed'!$I161,'FY 26'!$I:$I,0),0)))+$AL161+$AO161</f>
        <v>22003161.199999999</v>
      </c>
      <c r="BI161" s="13">
        <f>($AI161*$AP$21*IF(AND($I161=Overview!$D$14,'ECS Formula'!L$38&lt;&gt;""),'ECS Formula'!L$38,INDEX('FY 26'!$Y:$Y,MATCH('FY 26 - Changed'!$I161,'FY 26'!$I:$I,0),0)))+$AL161+$AO161</f>
        <v>22003161.199999999</v>
      </c>
      <c r="BJ161" s="13">
        <f>($AI161*$AP$21*IF(AND($I161=Overview!$D$14,'ECS Formula'!M$38&lt;&gt;""),'ECS Formula'!M$38,INDEX('FY 26'!$Y:$Y,MATCH('FY 26 - Changed'!$I161,'FY 26'!$I:$I,0),0)))+$AL161+$AO161</f>
        <v>22003161.199999999</v>
      </c>
      <c r="BO161" s="71">
        <f t="shared" si="209"/>
        <v>2094910</v>
      </c>
      <c r="BP161" s="71">
        <f t="shared" si="177"/>
        <v>0.19999999925494194</v>
      </c>
      <c r="BQ161" s="71">
        <f t="shared" si="178"/>
        <v>0</v>
      </c>
      <c r="BR161" s="71">
        <f t="shared" si="179"/>
        <v>0</v>
      </c>
      <c r="BS161" s="71">
        <f t="shared" si="180"/>
        <v>0</v>
      </c>
      <c r="BT161" s="71">
        <f t="shared" si="181"/>
        <v>0</v>
      </c>
      <c r="BU161" s="71">
        <f t="shared" si="182"/>
        <v>0</v>
      </c>
      <c r="BV161" s="71">
        <f t="shared" si="183"/>
        <v>0</v>
      </c>
      <c r="BW161" s="71">
        <f t="shared" si="184"/>
        <v>0</v>
      </c>
      <c r="BX161" s="71"/>
      <c r="BZ161" s="71">
        <f t="shared" si="210"/>
        <v>2094910</v>
      </c>
      <c r="CA161" s="71">
        <f t="shared" si="211"/>
        <v>0.19999999925494194</v>
      </c>
      <c r="CB161" s="71">
        <f t="shared" si="185"/>
        <v>0</v>
      </c>
      <c r="CC161" s="71">
        <f t="shared" si="186"/>
        <v>0</v>
      </c>
      <c r="CD161" s="71">
        <f t="shared" si="187"/>
        <v>0</v>
      </c>
      <c r="CE161" s="71">
        <f t="shared" si="188"/>
        <v>0</v>
      </c>
      <c r="CF161" s="71">
        <f t="shared" si="189"/>
        <v>0</v>
      </c>
      <c r="CG161" s="71">
        <f t="shared" si="190"/>
        <v>0</v>
      </c>
      <c r="CH161" s="71">
        <f t="shared" si="191"/>
        <v>0</v>
      </c>
      <c r="CJ161" s="71">
        <f t="shared" si="192"/>
        <v>22003161</v>
      </c>
      <c r="CK161" s="71">
        <f t="shared" si="212"/>
        <v>22003161.199999999</v>
      </c>
      <c r="CL161" s="71">
        <f t="shared" si="213"/>
        <v>22003161.199999999</v>
      </c>
      <c r="CM161" s="71">
        <f t="shared" si="214"/>
        <v>22003161.199999999</v>
      </c>
      <c r="CN161" s="71">
        <f t="shared" si="215"/>
        <v>22003161.199999999</v>
      </c>
      <c r="CO161" s="71">
        <f t="shared" si="216"/>
        <v>22003161.199999999</v>
      </c>
      <c r="CP161" s="71">
        <f t="shared" si="217"/>
        <v>22003161.199999999</v>
      </c>
      <c r="CQ161" s="71">
        <f t="shared" si="217"/>
        <v>22003161.199999999</v>
      </c>
      <c r="CR161" s="71">
        <f t="shared" si="217"/>
        <v>22003161.199999999</v>
      </c>
      <c r="CS161" s="71"/>
      <c r="CT161" s="71">
        <f t="shared" si="193"/>
        <v>22003161</v>
      </c>
      <c r="CU161" s="71">
        <f t="shared" si="218"/>
        <v>22003161.199999999</v>
      </c>
      <c r="CV161" s="71">
        <f t="shared" si="218"/>
        <v>22003161.199999999</v>
      </c>
      <c r="CW161" s="71">
        <f t="shared" si="218"/>
        <v>22003161.199999999</v>
      </c>
      <c r="CX161" s="71">
        <f t="shared" si="218"/>
        <v>22003161.199999999</v>
      </c>
      <c r="CY161" s="71">
        <f t="shared" si="218"/>
        <v>22003161.199999999</v>
      </c>
      <c r="CZ161" s="71">
        <f t="shared" si="218"/>
        <v>22003161.199999999</v>
      </c>
      <c r="DA161" s="71">
        <f t="shared" si="218"/>
        <v>22003161.199999999</v>
      </c>
      <c r="DB161" s="71">
        <f t="shared" si="218"/>
        <v>22003161.199999999</v>
      </c>
    </row>
    <row r="162" spans="1:106" x14ac:dyDescent="0.2">
      <c r="A162" s="6" t="s">
        <v>197</v>
      </c>
      <c r="B162" s="6"/>
      <c r="C162" s="37"/>
      <c r="D162" s="37"/>
      <c r="E162" s="37"/>
      <c r="F162" s="2">
        <v>9</v>
      </c>
      <c r="G162">
        <v>35</v>
      </c>
      <c r="H162" s="6">
        <v>136</v>
      </c>
      <c r="I162" s="2" t="s">
        <v>313</v>
      </c>
      <c r="J162" s="57"/>
      <c r="K162" s="79"/>
      <c r="L162" s="73"/>
      <c r="M162" s="79"/>
      <c r="N162" s="61">
        <f t="shared" si="194"/>
        <v>0</v>
      </c>
      <c r="O162" s="61">
        <f t="shared" si="195"/>
        <v>0</v>
      </c>
      <c r="P162" s="61">
        <f t="shared" si="196"/>
        <v>0</v>
      </c>
      <c r="Q162" s="61">
        <f t="shared" si="197"/>
        <v>0</v>
      </c>
      <c r="R162" s="62" t="e">
        <f t="shared" si="198"/>
        <v>#DIV/0!</v>
      </c>
      <c r="S162" s="62" t="e">
        <f t="shared" si="169"/>
        <v>#DIV/0!</v>
      </c>
      <c r="T162" s="61" t="e">
        <f t="shared" si="170"/>
        <v>#DIV/0!</v>
      </c>
      <c r="U162" s="61" t="e">
        <f t="shared" si="199"/>
        <v>#DIV/0!</v>
      </c>
      <c r="V162" s="79"/>
      <c r="W162" s="61">
        <f t="shared" si="200"/>
        <v>0</v>
      </c>
      <c r="X162" s="24">
        <f t="shared" si="201"/>
        <v>0</v>
      </c>
      <c r="Y162" s="80">
        <f>IF(AND(I162=Overview!$D$14,'ECS Formula'!$D$38&lt;&gt;""),'ECS Formula'!$D$38,INDEX('FY 26'!Y:Y,MATCH('FY 26 - Changed'!I162,'FY 26'!I:I,0),0))</f>
        <v>478.52</v>
      </c>
      <c r="Z162" s="58"/>
      <c r="AA162" s="60"/>
      <c r="AB162" s="81">
        <f>IF(AND('FY 26 - Changed'!I162=Overview!$D$14, 'ECS Formula'!$K$20&lt;&gt;""),'ECS Formula'!$K$20,INDEX('FY 26'!AB:AB,MATCH('FY 26 - Changed'!I162,'FY 26'!I:I,0),0))</f>
        <v>138994.6</v>
      </c>
      <c r="AC162" s="10">
        <f t="shared" si="171"/>
        <v>0.54186400000000001</v>
      </c>
      <c r="AD162" s="79">
        <f>IF(AND('FY 26 - Changed'!I162=Overview!$D$14, 'ECS Formula'!$K$21&lt;&gt;""),'ECS Formula'!$K$21,INDEX('FY 26'!AD:AD,MATCH('FY 26 - Changed'!I162,'FY 26'!I:I,0),0))</f>
        <v>82703</v>
      </c>
      <c r="AE162" s="10">
        <f t="shared" si="172"/>
        <v>0.59958</v>
      </c>
      <c r="AF162" s="10">
        <f t="shared" si="219"/>
        <v>0.44082100000000002</v>
      </c>
      <c r="AG162" s="63">
        <f t="shared" si="173"/>
        <v>0.44082100000000002</v>
      </c>
      <c r="AH162" s="64">
        <f t="shared" si="174"/>
        <v>0</v>
      </c>
      <c r="AI162" s="65">
        <f t="shared" si="202"/>
        <v>0.44082100000000002</v>
      </c>
      <c r="AJ162" s="60">
        <v>0</v>
      </c>
      <c r="AK162">
        <v>0</v>
      </c>
      <c r="AL162" s="23">
        <f t="shared" si="203"/>
        <v>0</v>
      </c>
      <c r="AM162" s="60">
        <v>0</v>
      </c>
      <c r="AN162">
        <v>0</v>
      </c>
      <c r="AO162" s="23">
        <f t="shared" si="204"/>
        <v>0</v>
      </c>
      <c r="AP162" s="23">
        <f t="shared" si="175"/>
        <v>2431103</v>
      </c>
      <c r="AQ162" s="23">
        <f t="shared" si="205"/>
        <v>2431103</v>
      </c>
      <c r="AR162" s="66">
        <v>3196216</v>
      </c>
      <c r="AS162" s="66">
        <f t="shared" si="220"/>
        <v>2431103</v>
      </c>
      <c r="AT162" s="60">
        <v>3174585</v>
      </c>
      <c r="AU162" s="23">
        <f t="shared" si="221"/>
        <v>743482</v>
      </c>
      <c r="AV162" s="67" t="str">
        <f t="shared" si="222"/>
        <v>No</v>
      </c>
      <c r="AW162" s="66">
        <f t="shared" si="206"/>
        <v>0</v>
      </c>
      <c r="AX162" s="68">
        <f t="shared" si="207"/>
        <v>3174585</v>
      </c>
      <c r="AY162" s="69">
        <f t="shared" si="176"/>
        <v>3174585</v>
      </c>
      <c r="AZ162" s="70">
        <f t="shared" si="208"/>
        <v>0</v>
      </c>
      <c r="BA162" s="23"/>
      <c r="BC162" s="13">
        <f>($AI162*$AP$21*IF(AND($I162=Overview!$D$14,'ECS Formula'!F$38&lt;&gt;""),'ECS Formula'!F$38,INDEX('FY 26'!$Y:$Y,MATCH('FY 26 - Changed'!$I162,'FY 26'!$I:$I,0),0)))+$AL162+$AO162</f>
        <v>2431102.688203</v>
      </c>
      <c r="BD162" s="13">
        <f>($AI162*$AP$21*IF(AND($I162=Overview!$D$14,'ECS Formula'!G$38&lt;&gt;""),'ECS Formula'!G$38,INDEX('FY 26'!$Y:$Y,MATCH('FY 26 - Changed'!$I162,'FY 26'!$I:$I,0),0)))+$AL162+$AO162</f>
        <v>2431102.688203</v>
      </c>
      <c r="BE162" s="13">
        <f>($AI162*$AP$21*IF(AND($I162=Overview!$D$14,'ECS Formula'!H$38&lt;&gt;""),'ECS Formula'!H$38,INDEX('FY 26'!$Y:$Y,MATCH('FY 26 - Changed'!$I162,'FY 26'!$I:$I,0),0)))+$AL162+$AO162</f>
        <v>2431102.688203</v>
      </c>
      <c r="BF162" s="13">
        <f>($AI162*$AP$21*IF(AND($I162=Overview!$D$14,'ECS Formula'!I$38&lt;&gt;""),'ECS Formula'!I$38,INDEX('FY 26'!$Y:$Y,MATCH('FY 26 - Changed'!$I162,'FY 26'!$I:$I,0),0)))+$AL162+$AO162</f>
        <v>2431102.688203</v>
      </c>
      <c r="BG162" s="13">
        <f>($AI162*$AP$21*IF(AND($I162=Overview!$D$14,'ECS Formula'!J$38&lt;&gt;""),'ECS Formula'!J$38,INDEX('FY 26'!$Y:$Y,MATCH('FY 26 - Changed'!$I162,'FY 26'!$I:$I,0),0)))+$AL162+$AO162</f>
        <v>2431102.688203</v>
      </c>
      <c r="BH162" s="13">
        <f>($AI162*$AP$21*IF(AND($I162=Overview!$D$14,'ECS Formula'!K$38&lt;&gt;""),'ECS Formula'!K$38,INDEX('FY 26'!$Y:$Y,MATCH('FY 26 - Changed'!$I162,'FY 26'!$I:$I,0),0)))+$AL162+$AO162</f>
        <v>2431102.688203</v>
      </c>
      <c r="BI162" s="13">
        <f>($AI162*$AP$21*IF(AND($I162=Overview!$D$14,'ECS Formula'!L$38&lt;&gt;""),'ECS Formula'!L$38,INDEX('FY 26'!$Y:$Y,MATCH('FY 26 - Changed'!$I162,'FY 26'!$I:$I,0),0)))+$AL162+$AO162</f>
        <v>2431102.688203</v>
      </c>
      <c r="BJ162" s="13">
        <f>($AI162*$AP$21*IF(AND($I162=Overview!$D$14,'ECS Formula'!M$38&lt;&gt;""),'ECS Formula'!M$38,INDEX('FY 26'!$Y:$Y,MATCH('FY 26 - Changed'!$I162,'FY 26'!$I:$I,0),0)))+$AL162+$AO162</f>
        <v>2431102.688203</v>
      </c>
      <c r="BO162" s="71">
        <f t="shared" si="209"/>
        <v>743482</v>
      </c>
      <c r="BP162" s="71">
        <f t="shared" si="177"/>
        <v>-743482.311797</v>
      </c>
      <c r="BQ162" s="71">
        <f t="shared" si="178"/>
        <v>-743482.311797</v>
      </c>
      <c r="BR162" s="71">
        <f t="shared" si="179"/>
        <v>-637238.68944120873</v>
      </c>
      <c r="BS162" s="71">
        <f t="shared" si="180"/>
        <v>-531010.99991135905</v>
      </c>
      <c r="BT162" s="71">
        <f t="shared" si="181"/>
        <v>-424808.79992908705</v>
      </c>
      <c r="BU162" s="71">
        <f t="shared" si="182"/>
        <v>-318606.59994681505</v>
      </c>
      <c r="BV162" s="71">
        <f t="shared" si="183"/>
        <v>-212415.02018454159</v>
      </c>
      <c r="BW162" s="71">
        <f t="shared" si="184"/>
        <v>-106207.51009227103</v>
      </c>
      <c r="BX162" s="71"/>
      <c r="BZ162" s="71">
        <f t="shared" si="210"/>
        <v>0</v>
      </c>
      <c r="CA162" s="71">
        <f t="shared" si="211"/>
        <v>0</v>
      </c>
      <c r="CB162" s="71">
        <f t="shared" si="185"/>
        <v>-106243.6223557913</v>
      </c>
      <c r="CC162" s="71">
        <f t="shared" si="186"/>
        <v>-106227.68952984949</v>
      </c>
      <c r="CD162" s="71">
        <f t="shared" si="187"/>
        <v>-106202.19998227182</v>
      </c>
      <c r="CE162" s="71">
        <f t="shared" si="188"/>
        <v>-106202.19998227176</v>
      </c>
      <c r="CF162" s="71">
        <f t="shared" si="189"/>
        <v>-106191.57976227345</v>
      </c>
      <c r="CG162" s="71">
        <f t="shared" si="190"/>
        <v>-106207.51009227079</v>
      </c>
      <c r="CH162" s="71">
        <f t="shared" si="191"/>
        <v>-106207.51009227103</v>
      </c>
      <c r="CJ162" s="71">
        <f t="shared" si="192"/>
        <v>3174585</v>
      </c>
      <c r="CK162" s="71">
        <f t="shared" si="212"/>
        <v>3174585</v>
      </c>
      <c r="CL162" s="71">
        <f t="shared" si="213"/>
        <v>3068341.3776442087</v>
      </c>
      <c r="CM162" s="71">
        <f t="shared" si="214"/>
        <v>2962113.688114359</v>
      </c>
      <c r="CN162" s="71">
        <f t="shared" si="215"/>
        <v>2855911.488132087</v>
      </c>
      <c r="CO162" s="71">
        <f t="shared" si="216"/>
        <v>2749709.2881498151</v>
      </c>
      <c r="CP162" s="71">
        <f t="shared" si="217"/>
        <v>2643517.7083875416</v>
      </c>
      <c r="CQ162" s="71">
        <f t="shared" si="217"/>
        <v>2537310.198295271</v>
      </c>
      <c r="CR162" s="71">
        <f t="shared" si="217"/>
        <v>2431102.688203</v>
      </c>
      <c r="CS162" s="71"/>
      <c r="CT162" s="71">
        <f t="shared" si="193"/>
        <v>3174585</v>
      </c>
      <c r="CU162" s="71">
        <f t="shared" si="218"/>
        <v>3174585</v>
      </c>
      <c r="CV162" s="71">
        <f t="shared" si="218"/>
        <v>3068341.3776442087</v>
      </c>
      <c r="CW162" s="71">
        <f t="shared" si="218"/>
        <v>2962113.688114359</v>
      </c>
      <c r="CX162" s="71">
        <f t="shared" si="218"/>
        <v>2855911.488132087</v>
      </c>
      <c r="CY162" s="71">
        <f t="shared" si="218"/>
        <v>2749709.2881498151</v>
      </c>
      <c r="CZ162" s="71">
        <f t="shared" si="218"/>
        <v>2643517.7083875416</v>
      </c>
      <c r="DA162" s="71">
        <f t="shared" si="218"/>
        <v>2537310.198295271</v>
      </c>
      <c r="DB162" s="71">
        <f t="shared" si="218"/>
        <v>2431102.688203</v>
      </c>
    </row>
    <row r="163" spans="1:106" x14ac:dyDescent="0.2">
      <c r="A163" s="6" t="s">
        <v>179</v>
      </c>
      <c r="B163" s="6"/>
      <c r="C163" s="37"/>
      <c r="D163" s="37"/>
      <c r="E163" s="37"/>
      <c r="F163" s="2">
        <v>3</v>
      </c>
      <c r="G163">
        <v>0</v>
      </c>
      <c r="H163" s="6">
        <v>137</v>
      </c>
      <c r="I163" s="2" t="s">
        <v>314</v>
      </c>
      <c r="J163" s="57"/>
      <c r="K163" s="79"/>
      <c r="L163" s="59"/>
      <c r="M163" s="79"/>
      <c r="N163" s="61">
        <f t="shared" si="194"/>
        <v>0</v>
      </c>
      <c r="O163" s="61">
        <f t="shared" si="195"/>
        <v>0</v>
      </c>
      <c r="P163" s="61">
        <f t="shared" si="196"/>
        <v>0</v>
      </c>
      <c r="Q163" s="61">
        <f t="shared" si="197"/>
        <v>0</v>
      </c>
      <c r="R163" s="62" t="e">
        <f t="shared" si="198"/>
        <v>#DIV/0!</v>
      </c>
      <c r="S163" s="62" t="e">
        <f t="shared" si="169"/>
        <v>#DIV/0!</v>
      </c>
      <c r="T163" s="61" t="e">
        <f t="shared" si="170"/>
        <v>#DIV/0!</v>
      </c>
      <c r="U163" s="61" t="e">
        <f t="shared" si="199"/>
        <v>#DIV/0!</v>
      </c>
      <c r="V163" s="79"/>
      <c r="W163" s="61">
        <f t="shared" si="200"/>
        <v>0</v>
      </c>
      <c r="X163" s="24">
        <f t="shared" si="201"/>
        <v>0</v>
      </c>
      <c r="Y163" s="80">
        <f>IF(AND(I163=Overview!$D$14,'ECS Formula'!$D$38&lt;&gt;""),'ECS Formula'!$D$38,INDEX('FY 26'!Y:Y,MATCH('FY 26 - Changed'!I163,'FY 26'!I:I,0),0))</f>
        <v>1886.0300000000002</v>
      </c>
      <c r="Z163" s="58"/>
      <c r="AA163" s="60"/>
      <c r="AB163" s="81">
        <f>IF(AND('FY 26 - Changed'!I163=Overview!$D$14, 'ECS Formula'!$K$20&lt;&gt;""),'ECS Formula'!$K$20,INDEX('FY 26'!AB:AB,MATCH('FY 26 - Changed'!I163,'FY 26'!I:I,0),0))</f>
        <v>303424.71999999997</v>
      </c>
      <c r="AC163" s="10">
        <f t="shared" si="171"/>
        <v>1.1828860000000001</v>
      </c>
      <c r="AD163" s="79">
        <f>IF(AND('FY 26 - Changed'!I163=Overview!$D$14, 'ECS Formula'!$K$21&lt;&gt;""),'ECS Formula'!$K$21,INDEX('FY 26'!AD:AD,MATCH('FY 26 - Changed'!I163,'FY 26'!I:I,0),0))</f>
        <v>102174</v>
      </c>
      <c r="AE163" s="10">
        <f t="shared" si="172"/>
        <v>0.74074099999999998</v>
      </c>
      <c r="AF163" s="10">
        <f t="shared" si="219"/>
        <v>-5.0243000000000003E-2</v>
      </c>
      <c r="AG163" s="63">
        <f t="shared" si="173"/>
        <v>0.01</v>
      </c>
      <c r="AH163" s="64">
        <f t="shared" si="174"/>
        <v>0</v>
      </c>
      <c r="AI163" s="65">
        <f t="shared" si="202"/>
        <v>0.01</v>
      </c>
      <c r="AJ163" s="60">
        <v>0</v>
      </c>
      <c r="AK163">
        <v>0</v>
      </c>
      <c r="AL163" s="23">
        <f t="shared" si="203"/>
        <v>0</v>
      </c>
      <c r="AM163" s="60">
        <v>0</v>
      </c>
      <c r="AN163">
        <v>0</v>
      </c>
      <c r="AO163" s="23">
        <f t="shared" si="204"/>
        <v>0</v>
      </c>
      <c r="AP163" s="23">
        <f t="shared" si="175"/>
        <v>217365</v>
      </c>
      <c r="AQ163" s="23">
        <f t="shared" si="205"/>
        <v>217365</v>
      </c>
      <c r="AR163" s="66">
        <v>1649159</v>
      </c>
      <c r="AS163" s="66">
        <f t="shared" si="220"/>
        <v>217365</v>
      </c>
      <c r="AT163" s="60">
        <v>1073011</v>
      </c>
      <c r="AU163" s="23">
        <f t="shared" si="221"/>
        <v>855646</v>
      </c>
      <c r="AV163" s="67" t="str">
        <f t="shared" si="222"/>
        <v>No</v>
      </c>
      <c r="AW163" s="66">
        <f t="shared" si="206"/>
        <v>0</v>
      </c>
      <c r="AX163" s="68">
        <f t="shared" si="207"/>
        <v>1073011</v>
      </c>
      <c r="AY163" s="69">
        <f t="shared" si="176"/>
        <v>1073011</v>
      </c>
      <c r="AZ163" s="70">
        <f t="shared" si="208"/>
        <v>0</v>
      </c>
      <c r="BA163" s="23"/>
      <c r="BC163" s="13">
        <f>($AI163*$AP$21*IF(AND($I163=Overview!$D$14,'ECS Formula'!F$38&lt;&gt;""),'ECS Formula'!F$38,INDEX('FY 26'!$Y:$Y,MATCH('FY 26 - Changed'!$I163,'FY 26'!$I:$I,0),0)))+$AL163+$AO163</f>
        <v>217364.95750000002</v>
      </c>
      <c r="BD163" s="13">
        <f>($AI163*$AP$21*IF(AND($I163=Overview!$D$14,'ECS Formula'!G$38&lt;&gt;""),'ECS Formula'!G$38,INDEX('FY 26'!$Y:$Y,MATCH('FY 26 - Changed'!$I163,'FY 26'!$I:$I,0),0)))+$AL163+$AO163</f>
        <v>217364.95750000002</v>
      </c>
      <c r="BE163" s="13">
        <f>($AI163*$AP$21*IF(AND($I163=Overview!$D$14,'ECS Formula'!H$38&lt;&gt;""),'ECS Formula'!H$38,INDEX('FY 26'!$Y:$Y,MATCH('FY 26 - Changed'!$I163,'FY 26'!$I:$I,0),0)))+$AL163+$AO163</f>
        <v>217364.95750000002</v>
      </c>
      <c r="BF163" s="13">
        <f>($AI163*$AP$21*IF(AND($I163=Overview!$D$14,'ECS Formula'!I$38&lt;&gt;""),'ECS Formula'!I$38,INDEX('FY 26'!$Y:$Y,MATCH('FY 26 - Changed'!$I163,'FY 26'!$I:$I,0),0)))+$AL163+$AO163</f>
        <v>217364.95750000002</v>
      </c>
      <c r="BG163" s="13">
        <f>($AI163*$AP$21*IF(AND($I163=Overview!$D$14,'ECS Formula'!J$38&lt;&gt;""),'ECS Formula'!J$38,INDEX('FY 26'!$Y:$Y,MATCH('FY 26 - Changed'!$I163,'FY 26'!$I:$I,0),0)))+$AL163+$AO163</f>
        <v>217364.95750000002</v>
      </c>
      <c r="BH163" s="13">
        <f>($AI163*$AP$21*IF(AND($I163=Overview!$D$14,'ECS Formula'!K$38&lt;&gt;""),'ECS Formula'!K$38,INDEX('FY 26'!$Y:$Y,MATCH('FY 26 - Changed'!$I163,'FY 26'!$I:$I,0),0)))+$AL163+$AO163</f>
        <v>217364.95750000002</v>
      </c>
      <c r="BI163" s="13">
        <f>($AI163*$AP$21*IF(AND($I163=Overview!$D$14,'ECS Formula'!L$38&lt;&gt;""),'ECS Formula'!L$38,INDEX('FY 26'!$Y:$Y,MATCH('FY 26 - Changed'!$I163,'FY 26'!$I:$I,0),0)))+$AL163+$AO163</f>
        <v>217364.95750000002</v>
      </c>
      <c r="BJ163" s="13">
        <f>($AI163*$AP$21*IF(AND($I163=Overview!$D$14,'ECS Formula'!M$38&lt;&gt;""),'ECS Formula'!M$38,INDEX('FY 26'!$Y:$Y,MATCH('FY 26 - Changed'!$I163,'FY 26'!$I:$I,0),0)))+$AL163+$AO163</f>
        <v>217364.95750000002</v>
      </c>
      <c r="BO163" s="71">
        <f t="shared" si="209"/>
        <v>855646</v>
      </c>
      <c r="BP163" s="71">
        <f t="shared" si="177"/>
        <v>-855646.04249999998</v>
      </c>
      <c r="BQ163" s="71">
        <f t="shared" si="178"/>
        <v>-855646.04249999998</v>
      </c>
      <c r="BR163" s="71">
        <f t="shared" si="179"/>
        <v>-733374.22302675003</v>
      </c>
      <c r="BS163" s="71">
        <f t="shared" si="180"/>
        <v>-611120.74004819081</v>
      </c>
      <c r="BT163" s="71">
        <f t="shared" si="181"/>
        <v>-488896.59203855263</v>
      </c>
      <c r="BU163" s="71">
        <f t="shared" si="182"/>
        <v>-366672.44402891444</v>
      </c>
      <c r="BV163" s="71">
        <f t="shared" si="183"/>
        <v>-244460.51843407727</v>
      </c>
      <c r="BW163" s="71">
        <f t="shared" si="184"/>
        <v>-122230.25921703863</v>
      </c>
      <c r="BX163" s="71"/>
      <c r="BZ163" s="71">
        <f t="shared" si="210"/>
        <v>0</v>
      </c>
      <c r="CA163" s="71">
        <f t="shared" si="211"/>
        <v>0</v>
      </c>
      <c r="CB163" s="71">
        <f t="shared" si="185"/>
        <v>-122271.81947325</v>
      </c>
      <c r="CC163" s="71">
        <f t="shared" si="186"/>
        <v>-122253.48297855922</v>
      </c>
      <c r="CD163" s="71">
        <f t="shared" si="187"/>
        <v>-122224.14800963817</v>
      </c>
      <c r="CE163" s="71">
        <f t="shared" si="188"/>
        <v>-122224.14800963816</v>
      </c>
      <c r="CF163" s="71">
        <f t="shared" si="189"/>
        <v>-122211.92559483717</v>
      </c>
      <c r="CG163" s="71">
        <f t="shared" si="190"/>
        <v>-122230.25921703863</v>
      </c>
      <c r="CH163" s="71">
        <f t="shared" si="191"/>
        <v>-122230.25921703863</v>
      </c>
      <c r="CJ163" s="71">
        <f t="shared" si="192"/>
        <v>1073011</v>
      </c>
      <c r="CK163" s="71">
        <f t="shared" si="212"/>
        <v>1073011</v>
      </c>
      <c r="CL163" s="71">
        <f t="shared" si="213"/>
        <v>950739.18052675005</v>
      </c>
      <c r="CM163" s="71">
        <f t="shared" si="214"/>
        <v>828485.69754819083</v>
      </c>
      <c r="CN163" s="71">
        <f t="shared" si="215"/>
        <v>706261.54953855264</v>
      </c>
      <c r="CO163" s="71">
        <f t="shared" si="216"/>
        <v>584037.40152891446</v>
      </c>
      <c r="CP163" s="71">
        <f t="shared" si="217"/>
        <v>461825.47593407729</v>
      </c>
      <c r="CQ163" s="71">
        <f t="shared" si="217"/>
        <v>339595.21671703865</v>
      </c>
      <c r="CR163" s="71">
        <f t="shared" si="217"/>
        <v>217364.95750000002</v>
      </c>
      <c r="CS163" s="71"/>
      <c r="CT163" s="71">
        <f t="shared" si="193"/>
        <v>1073011</v>
      </c>
      <c r="CU163" s="71">
        <f t="shared" si="218"/>
        <v>1073011</v>
      </c>
      <c r="CV163" s="71">
        <f t="shared" si="218"/>
        <v>950739.18052675005</v>
      </c>
      <c r="CW163" s="71">
        <f t="shared" si="218"/>
        <v>828485.69754819083</v>
      </c>
      <c r="CX163" s="71">
        <f t="shared" si="218"/>
        <v>706261.54953855264</v>
      </c>
      <c r="CY163" s="71">
        <f t="shared" si="218"/>
        <v>584037.40152891446</v>
      </c>
      <c r="CZ163" s="71">
        <f t="shared" si="218"/>
        <v>461825.47593407729</v>
      </c>
      <c r="DA163" s="71">
        <f t="shared" si="218"/>
        <v>339595.21671703865</v>
      </c>
      <c r="DB163" s="71">
        <f t="shared" si="218"/>
        <v>217364.95750000002</v>
      </c>
    </row>
    <row r="164" spans="1:106" x14ac:dyDescent="0.2">
      <c r="A164" s="6" t="s">
        <v>184</v>
      </c>
      <c r="B164" s="6"/>
      <c r="C164" s="75">
        <v>1</v>
      </c>
      <c r="D164" s="75">
        <v>1</v>
      </c>
      <c r="E164" s="37"/>
      <c r="F164" s="2">
        <v>8</v>
      </c>
      <c r="G164">
        <v>20</v>
      </c>
      <c r="H164" s="6">
        <v>138</v>
      </c>
      <c r="I164" s="2" t="s">
        <v>315</v>
      </c>
      <c r="J164" s="57"/>
      <c r="K164" s="79"/>
      <c r="L164" s="73"/>
      <c r="M164" s="79"/>
      <c r="N164" s="61">
        <f t="shared" si="194"/>
        <v>0</v>
      </c>
      <c r="O164" s="61">
        <f t="shared" si="195"/>
        <v>0</v>
      </c>
      <c r="P164" s="61">
        <f t="shared" si="196"/>
        <v>0</v>
      </c>
      <c r="Q164" s="61">
        <f t="shared" si="197"/>
        <v>0</v>
      </c>
      <c r="R164" s="62" t="e">
        <f t="shared" si="198"/>
        <v>#DIV/0!</v>
      </c>
      <c r="S164" s="62" t="e">
        <f t="shared" si="169"/>
        <v>#DIV/0!</v>
      </c>
      <c r="T164" s="61" t="e">
        <f t="shared" si="170"/>
        <v>#DIV/0!</v>
      </c>
      <c r="U164" s="61" t="e">
        <f t="shared" si="199"/>
        <v>#DIV/0!</v>
      </c>
      <c r="V164" s="79"/>
      <c r="W164" s="61">
        <f t="shared" si="200"/>
        <v>0</v>
      </c>
      <c r="X164" s="24">
        <f t="shared" si="201"/>
        <v>0</v>
      </c>
      <c r="Y164" s="80">
        <f>IF(AND(I164=Overview!$D$14,'ECS Formula'!$D$38&lt;&gt;""),'ECS Formula'!$D$38,INDEX('FY 26'!Y:Y,MATCH('FY 26 - Changed'!I164,'FY 26'!I:I,0),0))</f>
        <v>7986.2000000000007</v>
      </c>
      <c r="Z164" s="58"/>
      <c r="AA164" s="60"/>
      <c r="AB164" s="81">
        <f>IF(AND('FY 26 - Changed'!I164=Overview!$D$14, 'ECS Formula'!$K$20&lt;&gt;""),'ECS Formula'!$K$20,INDEX('FY 26'!AB:AB,MATCH('FY 26 - Changed'!I164,'FY 26'!I:I,0),0))</f>
        <v>181161.67</v>
      </c>
      <c r="AC164" s="10">
        <f t="shared" si="171"/>
        <v>0.70625000000000004</v>
      </c>
      <c r="AD164" s="79">
        <f>IF(AND('FY 26 - Changed'!I164=Overview!$D$14, 'ECS Formula'!$K$21&lt;&gt;""),'ECS Formula'!$K$21,INDEX('FY 26'!AD:AD,MATCH('FY 26 - Changed'!I164,'FY 26'!I:I,0),0))</f>
        <v>91025</v>
      </c>
      <c r="AE164" s="10">
        <f t="shared" si="172"/>
        <v>0.65991299999999997</v>
      </c>
      <c r="AF164" s="10">
        <f t="shared" si="219"/>
        <v>0.30765100000000001</v>
      </c>
      <c r="AG164" s="63">
        <f t="shared" si="173"/>
        <v>0.30765100000000001</v>
      </c>
      <c r="AH164" s="64">
        <f t="shared" si="174"/>
        <v>0</v>
      </c>
      <c r="AI164" s="65">
        <f t="shared" si="202"/>
        <v>0.30765100000000001</v>
      </c>
      <c r="AJ164" s="60">
        <v>0</v>
      </c>
      <c r="AK164">
        <v>0</v>
      </c>
      <c r="AL164" s="23">
        <f t="shared" si="203"/>
        <v>0</v>
      </c>
      <c r="AM164" s="60">
        <v>0</v>
      </c>
      <c r="AN164">
        <v>0</v>
      </c>
      <c r="AO164" s="23">
        <f t="shared" si="204"/>
        <v>0</v>
      </c>
      <c r="AP164" s="23">
        <f t="shared" si="175"/>
        <v>28316492</v>
      </c>
      <c r="AQ164" s="23">
        <f t="shared" si="205"/>
        <v>28316492</v>
      </c>
      <c r="AR164" s="66">
        <v>21461782</v>
      </c>
      <c r="AS164" s="66">
        <f t="shared" si="220"/>
        <v>30304368</v>
      </c>
      <c r="AT164" s="60">
        <v>30304368</v>
      </c>
      <c r="AU164" s="23">
        <f t="shared" si="221"/>
        <v>1987876</v>
      </c>
      <c r="AV164" s="67" t="str">
        <f t="shared" si="222"/>
        <v>No</v>
      </c>
      <c r="AW164" s="66">
        <f t="shared" si="206"/>
        <v>0</v>
      </c>
      <c r="AX164" s="68">
        <f t="shared" si="207"/>
        <v>30304368</v>
      </c>
      <c r="AY164" s="69">
        <f t="shared" si="176"/>
        <v>30304368</v>
      </c>
      <c r="AZ164" s="70">
        <f t="shared" si="208"/>
        <v>0</v>
      </c>
      <c r="BA164" s="23"/>
      <c r="BC164" s="13">
        <f>($AI164*$AP$21*IF(AND($I164=Overview!$D$14,'ECS Formula'!F$38&lt;&gt;""),'ECS Formula'!F$38,INDEX('FY 26'!$Y:$Y,MATCH('FY 26 - Changed'!$I164,'FY 26'!$I:$I,0),0)))+$AL164+$AO164</f>
        <v>28316491.846705005</v>
      </c>
      <c r="BD164" s="13">
        <f>($AI164*$AP$21*IF(AND($I164=Overview!$D$14,'ECS Formula'!G$38&lt;&gt;""),'ECS Formula'!G$38,INDEX('FY 26'!$Y:$Y,MATCH('FY 26 - Changed'!$I164,'FY 26'!$I:$I,0),0)))+$AL164+$AO164</f>
        <v>28316491.846705005</v>
      </c>
      <c r="BE164" s="13">
        <f>($AI164*$AP$21*IF(AND($I164=Overview!$D$14,'ECS Formula'!H$38&lt;&gt;""),'ECS Formula'!H$38,INDEX('FY 26'!$Y:$Y,MATCH('FY 26 - Changed'!$I164,'FY 26'!$I:$I,0),0)))+$AL164+$AO164</f>
        <v>28316491.846705005</v>
      </c>
      <c r="BF164" s="13">
        <f>($AI164*$AP$21*IF(AND($I164=Overview!$D$14,'ECS Formula'!I$38&lt;&gt;""),'ECS Formula'!I$38,INDEX('FY 26'!$Y:$Y,MATCH('FY 26 - Changed'!$I164,'FY 26'!$I:$I,0),0)))+$AL164+$AO164</f>
        <v>28316491.846705005</v>
      </c>
      <c r="BG164" s="13">
        <f>($AI164*$AP$21*IF(AND($I164=Overview!$D$14,'ECS Formula'!J$38&lt;&gt;""),'ECS Formula'!J$38,INDEX('FY 26'!$Y:$Y,MATCH('FY 26 - Changed'!$I164,'FY 26'!$I:$I,0),0)))+$AL164+$AO164</f>
        <v>28316491.846705005</v>
      </c>
      <c r="BH164" s="13">
        <f>($AI164*$AP$21*IF(AND($I164=Overview!$D$14,'ECS Formula'!K$38&lt;&gt;""),'ECS Formula'!K$38,INDEX('FY 26'!$Y:$Y,MATCH('FY 26 - Changed'!$I164,'FY 26'!$I:$I,0),0)))+$AL164+$AO164</f>
        <v>28316491.846705005</v>
      </c>
      <c r="BI164" s="13">
        <f>($AI164*$AP$21*IF(AND($I164=Overview!$D$14,'ECS Formula'!L$38&lt;&gt;""),'ECS Formula'!L$38,INDEX('FY 26'!$Y:$Y,MATCH('FY 26 - Changed'!$I164,'FY 26'!$I:$I,0),0)))+$AL164+$AO164</f>
        <v>28316491.846705005</v>
      </c>
      <c r="BJ164" s="13">
        <f>($AI164*$AP$21*IF(AND($I164=Overview!$D$14,'ECS Formula'!M$38&lt;&gt;""),'ECS Formula'!M$38,INDEX('FY 26'!$Y:$Y,MATCH('FY 26 - Changed'!$I164,'FY 26'!$I:$I,0),0)))+$AL164+$AO164</f>
        <v>28316491.846705005</v>
      </c>
      <c r="BO164" s="71">
        <f t="shared" si="209"/>
        <v>1987876</v>
      </c>
      <c r="BP164" s="71">
        <f t="shared" si="177"/>
        <v>-1987876.1532949954</v>
      </c>
      <c r="BQ164" s="71">
        <f t="shared" si="178"/>
        <v>-1987876.1532949954</v>
      </c>
      <c r="BR164" s="71">
        <f t="shared" si="179"/>
        <v>-1987876.1532949954</v>
      </c>
      <c r="BS164" s="71">
        <f t="shared" si="180"/>
        <v>-1987876.1532949954</v>
      </c>
      <c r="BT164" s="71">
        <f t="shared" si="181"/>
        <v>-1987876.1532949954</v>
      </c>
      <c r="BU164" s="71">
        <f t="shared" si="182"/>
        <v>-1987876.1532949954</v>
      </c>
      <c r="BV164" s="71">
        <f t="shared" si="183"/>
        <v>-1987876.1532949954</v>
      </c>
      <c r="BW164" s="71">
        <f t="shared" si="184"/>
        <v>-1987876.1532949954</v>
      </c>
      <c r="BX164" s="71"/>
      <c r="BZ164" s="71">
        <f t="shared" si="210"/>
        <v>0</v>
      </c>
      <c r="CA164" s="71">
        <f t="shared" si="211"/>
        <v>0</v>
      </c>
      <c r="CB164" s="71">
        <f t="shared" si="185"/>
        <v>-284067.50230585487</v>
      </c>
      <c r="CC164" s="71">
        <f t="shared" si="186"/>
        <v>-331378.95475427574</v>
      </c>
      <c r="CD164" s="71">
        <f t="shared" si="187"/>
        <v>-397575.23065899912</v>
      </c>
      <c r="CE164" s="71">
        <f t="shared" si="188"/>
        <v>-496969.03832374886</v>
      </c>
      <c r="CF164" s="71">
        <f t="shared" si="189"/>
        <v>-662559.12189322198</v>
      </c>
      <c r="CG164" s="71">
        <f t="shared" si="190"/>
        <v>-993938.07664749771</v>
      </c>
      <c r="CH164" s="71">
        <f t="shared" si="191"/>
        <v>-1987876.1532949954</v>
      </c>
      <c r="CJ164" s="71">
        <f t="shared" si="192"/>
        <v>30304368</v>
      </c>
      <c r="CK164" s="71">
        <f t="shared" si="212"/>
        <v>30304368</v>
      </c>
      <c r="CL164" s="71">
        <f t="shared" si="213"/>
        <v>30020300.497694146</v>
      </c>
      <c r="CM164" s="71">
        <f t="shared" si="214"/>
        <v>29972989.045245726</v>
      </c>
      <c r="CN164" s="71">
        <f t="shared" si="215"/>
        <v>29906792.769340999</v>
      </c>
      <c r="CO164" s="71">
        <f t="shared" si="216"/>
        <v>29807398.961676251</v>
      </c>
      <c r="CP164" s="71">
        <f t="shared" si="217"/>
        <v>29641808.878106777</v>
      </c>
      <c r="CQ164" s="71">
        <f t="shared" si="217"/>
        <v>29310429.923352502</v>
      </c>
      <c r="CR164" s="71">
        <f t="shared" si="217"/>
        <v>28316491.846705005</v>
      </c>
      <c r="CS164" s="71"/>
      <c r="CT164" s="71">
        <f t="shared" si="193"/>
        <v>30304368</v>
      </c>
      <c r="CU164" s="71">
        <f t="shared" si="218"/>
        <v>30304368</v>
      </c>
      <c r="CV164" s="71">
        <f t="shared" si="218"/>
        <v>30304368</v>
      </c>
      <c r="CW164" s="71">
        <f t="shared" si="218"/>
        <v>30304368</v>
      </c>
      <c r="CX164" s="71">
        <f t="shared" si="218"/>
        <v>30304368</v>
      </c>
      <c r="CY164" s="71">
        <f t="shared" si="218"/>
        <v>30304368</v>
      </c>
      <c r="CZ164" s="71">
        <f t="shared" si="218"/>
        <v>30304368</v>
      </c>
      <c r="DA164" s="71">
        <f t="shared" si="218"/>
        <v>30304368</v>
      </c>
      <c r="DB164" s="71">
        <f t="shared" si="218"/>
        <v>30304368</v>
      </c>
    </row>
    <row r="165" spans="1:106" x14ac:dyDescent="0.2">
      <c r="A165" s="6" t="s">
        <v>169</v>
      </c>
      <c r="B165" s="6"/>
      <c r="C165" s="37"/>
      <c r="D165" s="37"/>
      <c r="E165" s="37"/>
      <c r="F165" s="2">
        <v>5</v>
      </c>
      <c r="G165">
        <v>0</v>
      </c>
      <c r="H165" s="6">
        <v>139</v>
      </c>
      <c r="I165" s="2" t="s">
        <v>316</v>
      </c>
      <c r="J165" s="57"/>
      <c r="K165" s="79"/>
      <c r="L165" s="59"/>
      <c r="M165" s="79"/>
      <c r="N165" s="61">
        <f t="shared" si="194"/>
        <v>0</v>
      </c>
      <c r="O165" s="61">
        <f t="shared" si="195"/>
        <v>0</v>
      </c>
      <c r="P165" s="61">
        <f t="shared" si="196"/>
        <v>0</v>
      </c>
      <c r="Q165" s="61">
        <f t="shared" si="197"/>
        <v>0</v>
      </c>
      <c r="R165" s="62" t="e">
        <f t="shared" si="198"/>
        <v>#DIV/0!</v>
      </c>
      <c r="S165" s="62" t="e">
        <f t="shared" si="169"/>
        <v>#DIV/0!</v>
      </c>
      <c r="T165" s="61" t="e">
        <f t="shared" si="170"/>
        <v>#DIV/0!</v>
      </c>
      <c r="U165" s="61" t="e">
        <f t="shared" si="199"/>
        <v>#DIV/0!</v>
      </c>
      <c r="V165" s="79"/>
      <c r="W165" s="61">
        <f t="shared" si="200"/>
        <v>0</v>
      </c>
      <c r="X165" s="24">
        <f t="shared" si="201"/>
        <v>0</v>
      </c>
      <c r="Y165" s="80">
        <f>IF(AND(I165=Overview!$D$14,'ECS Formula'!$D$38&lt;&gt;""),'ECS Formula'!$D$38,INDEX('FY 26'!Y:Y,MATCH('FY 26 - Changed'!I165,'FY 26'!I:I,0),0))</f>
        <v>2013.49</v>
      </c>
      <c r="Z165" s="58"/>
      <c r="AA165" s="60"/>
      <c r="AB165" s="81">
        <f>IF(AND('FY 26 - Changed'!I165=Overview!$D$14, 'ECS Formula'!$K$20&lt;&gt;""),'ECS Formula'!$K$20,INDEX('FY 26'!AB:AB,MATCH('FY 26 - Changed'!I165,'FY 26'!I:I,0),0))</f>
        <v>178557.44</v>
      </c>
      <c r="AC165" s="10">
        <f t="shared" si="171"/>
        <v>0.69609699999999997</v>
      </c>
      <c r="AD165" s="79">
        <f>IF(AND('FY 26 - Changed'!I165=Overview!$D$14, 'ECS Formula'!$K$21&lt;&gt;""),'ECS Formula'!$K$21,INDEX('FY 26'!AD:AD,MATCH('FY 26 - Changed'!I165,'FY 26'!I:I,0),0))</f>
        <v>121141</v>
      </c>
      <c r="AE165" s="10">
        <f t="shared" si="172"/>
        <v>0.87824800000000003</v>
      </c>
      <c r="AF165" s="10">
        <f t="shared" si="219"/>
        <v>0.24925800000000001</v>
      </c>
      <c r="AG165" s="63">
        <f t="shared" si="173"/>
        <v>0.24925800000000001</v>
      </c>
      <c r="AH165" s="64">
        <f t="shared" si="174"/>
        <v>0</v>
      </c>
      <c r="AI165" s="65">
        <f t="shared" si="202"/>
        <v>0.24925800000000001</v>
      </c>
      <c r="AJ165" s="60">
        <v>0</v>
      </c>
      <c r="AK165">
        <v>0</v>
      </c>
      <c r="AL165" s="23">
        <f t="shared" si="203"/>
        <v>0</v>
      </c>
      <c r="AM165" s="60">
        <v>0</v>
      </c>
      <c r="AN165">
        <v>0</v>
      </c>
      <c r="AO165" s="23">
        <f t="shared" si="204"/>
        <v>0</v>
      </c>
      <c r="AP165" s="23">
        <f t="shared" si="175"/>
        <v>5784150</v>
      </c>
      <c r="AQ165" s="23">
        <f t="shared" si="205"/>
        <v>5784150</v>
      </c>
      <c r="AR165" s="66">
        <v>6221145</v>
      </c>
      <c r="AS165" s="66">
        <f t="shared" si="220"/>
        <v>5784150</v>
      </c>
      <c r="AT165" s="60">
        <v>6163712</v>
      </c>
      <c r="AU165" s="23">
        <f t="shared" si="221"/>
        <v>379562</v>
      </c>
      <c r="AV165" s="67" t="str">
        <f t="shared" si="222"/>
        <v>No</v>
      </c>
      <c r="AW165" s="66">
        <f t="shared" si="206"/>
        <v>0</v>
      </c>
      <c r="AX165" s="68">
        <f t="shared" si="207"/>
        <v>6163712</v>
      </c>
      <c r="AY165" s="69">
        <f t="shared" si="176"/>
        <v>6163712</v>
      </c>
      <c r="AZ165" s="70">
        <f t="shared" si="208"/>
        <v>0</v>
      </c>
      <c r="BA165" s="23"/>
      <c r="BC165" s="13">
        <f>($AI165*$AP$21*IF(AND($I165=Overview!$D$14,'ECS Formula'!F$38&lt;&gt;""),'ECS Formula'!F$38,INDEX('FY 26'!$Y:$Y,MATCH('FY 26 - Changed'!$I165,'FY 26'!$I:$I,0),0)))+$AL165+$AO165</f>
        <v>5784149.6020904994</v>
      </c>
      <c r="BD165" s="13">
        <f>($AI165*$AP$21*IF(AND($I165=Overview!$D$14,'ECS Formula'!G$38&lt;&gt;""),'ECS Formula'!G$38,INDEX('FY 26'!$Y:$Y,MATCH('FY 26 - Changed'!$I165,'FY 26'!$I:$I,0),0)))+$AL165+$AO165</f>
        <v>5784149.6020904994</v>
      </c>
      <c r="BE165" s="13">
        <f>($AI165*$AP$21*IF(AND($I165=Overview!$D$14,'ECS Formula'!H$38&lt;&gt;""),'ECS Formula'!H$38,INDEX('FY 26'!$Y:$Y,MATCH('FY 26 - Changed'!$I165,'FY 26'!$I:$I,0),0)))+$AL165+$AO165</f>
        <v>5784149.6020904994</v>
      </c>
      <c r="BF165" s="13">
        <f>($AI165*$AP$21*IF(AND($I165=Overview!$D$14,'ECS Formula'!I$38&lt;&gt;""),'ECS Formula'!I$38,INDEX('FY 26'!$Y:$Y,MATCH('FY 26 - Changed'!$I165,'FY 26'!$I:$I,0),0)))+$AL165+$AO165</f>
        <v>5784149.6020904994</v>
      </c>
      <c r="BG165" s="13">
        <f>($AI165*$AP$21*IF(AND($I165=Overview!$D$14,'ECS Formula'!J$38&lt;&gt;""),'ECS Formula'!J$38,INDEX('FY 26'!$Y:$Y,MATCH('FY 26 - Changed'!$I165,'FY 26'!$I:$I,0),0)))+$AL165+$AO165</f>
        <v>5784149.6020904994</v>
      </c>
      <c r="BH165" s="13">
        <f>($AI165*$AP$21*IF(AND($I165=Overview!$D$14,'ECS Formula'!K$38&lt;&gt;""),'ECS Formula'!K$38,INDEX('FY 26'!$Y:$Y,MATCH('FY 26 - Changed'!$I165,'FY 26'!$I:$I,0),0)))+$AL165+$AO165</f>
        <v>5784149.6020904994</v>
      </c>
      <c r="BI165" s="13">
        <f>($AI165*$AP$21*IF(AND($I165=Overview!$D$14,'ECS Formula'!L$38&lt;&gt;""),'ECS Formula'!L$38,INDEX('FY 26'!$Y:$Y,MATCH('FY 26 - Changed'!$I165,'FY 26'!$I:$I,0),0)))+$AL165+$AO165</f>
        <v>5784149.6020904994</v>
      </c>
      <c r="BJ165" s="13">
        <f>($AI165*$AP$21*IF(AND($I165=Overview!$D$14,'ECS Formula'!M$38&lt;&gt;""),'ECS Formula'!M$38,INDEX('FY 26'!$Y:$Y,MATCH('FY 26 - Changed'!$I165,'FY 26'!$I:$I,0),0)))+$AL165+$AO165</f>
        <v>5784149.6020904994</v>
      </c>
      <c r="BO165" s="71">
        <f t="shared" si="209"/>
        <v>379562</v>
      </c>
      <c r="BP165" s="71">
        <f t="shared" si="177"/>
        <v>-379562.39790950064</v>
      </c>
      <c r="BQ165" s="71">
        <f t="shared" si="178"/>
        <v>-379562.39790950064</v>
      </c>
      <c r="BR165" s="71">
        <f t="shared" si="179"/>
        <v>-325322.93124823272</v>
      </c>
      <c r="BS165" s="71">
        <f t="shared" si="180"/>
        <v>-271091.59860915225</v>
      </c>
      <c r="BT165" s="71">
        <f t="shared" si="181"/>
        <v>-216873.27888732217</v>
      </c>
      <c r="BU165" s="71">
        <f t="shared" si="182"/>
        <v>-162654.9591654921</v>
      </c>
      <c r="BV165" s="71">
        <f t="shared" si="183"/>
        <v>-108442.06127563398</v>
      </c>
      <c r="BW165" s="71">
        <f t="shared" si="184"/>
        <v>-54221.030637816526</v>
      </c>
      <c r="BX165" s="71"/>
      <c r="BZ165" s="71">
        <f t="shared" si="210"/>
        <v>0</v>
      </c>
      <c r="CA165" s="71">
        <f t="shared" si="211"/>
        <v>0</v>
      </c>
      <c r="CB165" s="71">
        <f t="shared" si="185"/>
        <v>-54239.466661267637</v>
      </c>
      <c r="CC165" s="71">
        <f t="shared" si="186"/>
        <v>-54231.332639080392</v>
      </c>
      <c r="CD165" s="71">
        <f t="shared" si="187"/>
        <v>-54218.319721830456</v>
      </c>
      <c r="CE165" s="71">
        <f t="shared" si="188"/>
        <v>-54218.319721830543</v>
      </c>
      <c r="CF165" s="71">
        <f t="shared" si="189"/>
        <v>-54212.897889858512</v>
      </c>
      <c r="CG165" s="71">
        <f t="shared" si="190"/>
        <v>-54221.030637816992</v>
      </c>
      <c r="CH165" s="71">
        <f t="shared" si="191"/>
        <v>-54221.030637816526</v>
      </c>
      <c r="CJ165" s="71">
        <f t="shared" si="192"/>
        <v>6163712</v>
      </c>
      <c r="CK165" s="71">
        <f t="shared" si="212"/>
        <v>6163712</v>
      </c>
      <c r="CL165" s="71">
        <f t="shared" si="213"/>
        <v>6109472.5333387321</v>
      </c>
      <c r="CM165" s="71">
        <f t="shared" si="214"/>
        <v>6055241.2006996516</v>
      </c>
      <c r="CN165" s="71">
        <f t="shared" si="215"/>
        <v>6001022.8809778215</v>
      </c>
      <c r="CO165" s="71">
        <f t="shared" si="216"/>
        <v>5946804.5612559915</v>
      </c>
      <c r="CP165" s="71">
        <f t="shared" si="217"/>
        <v>5892591.6633661333</v>
      </c>
      <c r="CQ165" s="71">
        <f t="shared" si="217"/>
        <v>5838370.6327283159</v>
      </c>
      <c r="CR165" s="71">
        <f t="shared" si="217"/>
        <v>5784149.6020904994</v>
      </c>
      <c r="CS165" s="71"/>
      <c r="CT165" s="71">
        <f t="shared" si="193"/>
        <v>6163712</v>
      </c>
      <c r="CU165" s="71">
        <f t="shared" si="218"/>
        <v>6163712</v>
      </c>
      <c r="CV165" s="71">
        <f t="shared" si="218"/>
        <v>6109472.5333387321</v>
      </c>
      <c r="CW165" s="71">
        <f t="shared" si="218"/>
        <v>6055241.2006996516</v>
      </c>
      <c r="CX165" s="71">
        <f t="shared" si="218"/>
        <v>6001022.8809778215</v>
      </c>
      <c r="CY165" s="71">
        <f t="shared" si="218"/>
        <v>5946804.5612559915</v>
      </c>
      <c r="CZ165" s="71">
        <f t="shared" si="218"/>
        <v>5892591.6633661333</v>
      </c>
      <c r="DA165" s="71">
        <f t="shared" si="218"/>
        <v>5838370.6327283159</v>
      </c>
      <c r="DB165" s="71">
        <f t="shared" si="218"/>
        <v>5784149.6020904994</v>
      </c>
    </row>
    <row r="166" spans="1:106" x14ac:dyDescent="0.2">
      <c r="A166" s="6" t="s">
        <v>173</v>
      </c>
      <c r="B166" s="6"/>
      <c r="C166" s="37"/>
      <c r="D166" s="37"/>
      <c r="E166" s="37"/>
      <c r="F166" s="2">
        <v>9</v>
      </c>
      <c r="G166">
        <v>0</v>
      </c>
      <c r="H166" s="6">
        <v>140</v>
      </c>
      <c r="I166" s="2" t="s">
        <v>317</v>
      </c>
      <c r="J166" s="57"/>
      <c r="K166" s="79"/>
      <c r="L166" s="74"/>
      <c r="M166" s="79"/>
      <c r="N166" s="61">
        <f t="shared" si="194"/>
        <v>0</v>
      </c>
      <c r="O166" s="61">
        <f t="shared" si="195"/>
        <v>0</v>
      </c>
      <c r="P166" s="61">
        <f t="shared" si="196"/>
        <v>0</v>
      </c>
      <c r="Q166" s="61">
        <f t="shared" si="197"/>
        <v>0</v>
      </c>
      <c r="R166" s="62" t="e">
        <f t="shared" si="198"/>
        <v>#DIV/0!</v>
      </c>
      <c r="S166" s="62" t="e">
        <f t="shared" si="169"/>
        <v>#DIV/0!</v>
      </c>
      <c r="T166" s="61" t="e">
        <f t="shared" si="170"/>
        <v>#DIV/0!</v>
      </c>
      <c r="U166" s="61" t="e">
        <f t="shared" si="199"/>
        <v>#DIV/0!</v>
      </c>
      <c r="V166" s="79"/>
      <c r="W166" s="61">
        <f t="shared" si="200"/>
        <v>0</v>
      </c>
      <c r="X166" s="24">
        <f t="shared" si="201"/>
        <v>0</v>
      </c>
      <c r="Y166" s="80">
        <f>IF(AND(I166=Overview!$D$14,'ECS Formula'!$D$38&lt;&gt;""),'ECS Formula'!$D$38,INDEX('FY 26'!Y:Y,MATCH('FY 26 - Changed'!I166,'FY 26'!I:I,0),0))</f>
        <v>968.38</v>
      </c>
      <c r="Z166" s="58"/>
      <c r="AA166" s="60"/>
      <c r="AB166" s="81">
        <f>IF(AND('FY 26 - Changed'!I166=Overview!$D$14, 'ECS Formula'!$K$20&lt;&gt;""),'ECS Formula'!$K$20,INDEX('FY 26'!AB:AB,MATCH('FY 26 - Changed'!I166,'FY 26'!I:I,0),0))</f>
        <v>143883.13</v>
      </c>
      <c r="AC166" s="10">
        <f t="shared" si="171"/>
        <v>0.560921</v>
      </c>
      <c r="AD166" s="79">
        <f>IF(AND('FY 26 - Changed'!I166=Overview!$D$14, 'ECS Formula'!$K$21&lt;&gt;""),'ECS Formula'!$K$21,INDEX('FY 26'!AD:AD,MATCH('FY 26 - Changed'!I166,'FY 26'!I:I,0),0))</f>
        <v>91967</v>
      </c>
      <c r="AE166" s="10">
        <f t="shared" si="172"/>
        <v>0.66674199999999995</v>
      </c>
      <c r="AF166" s="10">
        <f t="shared" si="219"/>
        <v>0.407333</v>
      </c>
      <c r="AG166" s="63">
        <f t="shared" si="173"/>
        <v>0.407333</v>
      </c>
      <c r="AH166" s="64">
        <f t="shared" si="174"/>
        <v>0</v>
      </c>
      <c r="AI166" s="65">
        <f t="shared" si="202"/>
        <v>0.407333</v>
      </c>
      <c r="AJ166" s="60">
        <v>0</v>
      </c>
      <c r="AK166">
        <v>0</v>
      </c>
      <c r="AL166" s="23">
        <f t="shared" si="203"/>
        <v>0</v>
      </c>
      <c r="AM166" s="60">
        <v>0</v>
      </c>
      <c r="AN166">
        <v>0</v>
      </c>
      <c r="AO166" s="23">
        <f t="shared" si="204"/>
        <v>0</v>
      </c>
      <c r="AP166" s="23">
        <f t="shared" si="175"/>
        <v>4546072</v>
      </c>
      <c r="AQ166" s="23">
        <f t="shared" si="205"/>
        <v>4546072</v>
      </c>
      <c r="AR166" s="66">
        <v>5624815</v>
      </c>
      <c r="AS166" s="66">
        <f t="shared" si="220"/>
        <v>4546072</v>
      </c>
      <c r="AT166" s="60">
        <v>5481226</v>
      </c>
      <c r="AU166" s="23">
        <f t="shared" si="221"/>
        <v>935154</v>
      </c>
      <c r="AV166" s="67" t="str">
        <f t="shared" si="222"/>
        <v>No</v>
      </c>
      <c r="AW166" s="66">
        <f t="shared" si="206"/>
        <v>0</v>
      </c>
      <c r="AX166" s="68">
        <f t="shared" si="207"/>
        <v>5481226</v>
      </c>
      <c r="AY166" s="69">
        <f t="shared" si="176"/>
        <v>5481226</v>
      </c>
      <c r="AZ166" s="70">
        <f t="shared" si="208"/>
        <v>0</v>
      </c>
      <c r="BA166" s="23"/>
      <c r="BC166" s="13">
        <f>($AI166*$AP$21*IF(AND($I166=Overview!$D$14,'ECS Formula'!F$38&lt;&gt;""),'ECS Formula'!F$38,INDEX('FY 26'!$Y:$Y,MATCH('FY 26 - Changed'!$I166,'FY 26'!$I:$I,0),0)))+$AL166+$AO166</f>
        <v>4546072.3294735001</v>
      </c>
      <c r="BD166" s="13">
        <f>($AI166*$AP$21*IF(AND($I166=Overview!$D$14,'ECS Formula'!G$38&lt;&gt;""),'ECS Formula'!G$38,INDEX('FY 26'!$Y:$Y,MATCH('FY 26 - Changed'!$I166,'FY 26'!$I:$I,0),0)))+$AL166+$AO166</f>
        <v>4546072.3294735001</v>
      </c>
      <c r="BE166" s="13">
        <f>($AI166*$AP$21*IF(AND($I166=Overview!$D$14,'ECS Formula'!H$38&lt;&gt;""),'ECS Formula'!H$38,INDEX('FY 26'!$Y:$Y,MATCH('FY 26 - Changed'!$I166,'FY 26'!$I:$I,0),0)))+$AL166+$AO166</f>
        <v>4546072.3294735001</v>
      </c>
      <c r="BF166" s="13">
        <f>($AI166*$AP$21*IF(AND($I166=Overview!$D$14,'ECS Formula'!I$38&lt;&gt;""),'ECS Formula'!I$38,INDEX('FY 26'!$Y:$Y,MATCH('FY 26 - Changed'!$I166,'FY 26'!$I:$I,0),0)))+$AL166+$AO166</f>
        <v>4546072.3294735001</v>
      </c>
      <c r="BG166" s="13">
        <f>($AI166*$AP$21*IF(AND($I166=Overview!$D$14,'ECS Formula'!J$38&lt;&gt;""),'ECS Formula'!J$38,INDEX('FY 26'!$Y:$Y,MATCH('FY 26 - Changed'!$I166,'FY 26'!$I:$I,0),0)))+$AL166+$AO166</f>
        <v>4546072.3294735001</v>
      </c>
      <c r="BH166" s="13">
        <f>($AI166*$AP$21*IF(AND($I166=Overview!$D$14,'ECS Formula'!K$38&lt;&gt;""),'ECS Formula'!K$38,INDEX('FY 26'!$Y:$Y,MATCH('FY 26 - Changed'!$I166,'FY 26'!$I:$I,0),0)))+$AL166+$AO166</f>
        <v>4546072.3294735001</v>
      </c>
      <c r="BI166" s="13">
        <f>($AI166*$AP$21*IF(AND($I166=Overview!$D$14,'ECS Formula'!L$38&lt;&gt;""),'ECS Formula'!L$38,INDEX('FY 26'!$Y:$Y,MATCH('FY 26 - Changed'!$I166,'FY 26'!$I:$I,0),0)))+$AL166+$AO166</f>
        <v>4546072.3294735001</v>
      </c>
      <c r="BJ166" s="13">
        <f>($AI166*$AP$21*IF(AND($I166=Overview!$D$14,'ECS Formula'!M$38&lt;&gt;""),'ECS Formula'!M$38,INDEX('FY 26'!$Y:$Y,MATCH('FY 26 - Changed'!$I166,'FY 26'!$I:$I,0),0)))+$AL166+$AO166</f>
        <v>4546072.3294735001</v>
      </c>
      <c r="BO166" s="71">
        <f t="shared" si="209"/>
        <v>935154</v>
      </c>
      <c r="BP166" s="71">
        <f t="shared" si="177"/>
        <v>-935153.67052649986</v>
      </c>
      <c r="BQ166" s="71">
        <f t="shared" si="178"/>
        <v>-935153.67052649986</v>
      </c>
      <c r="BR166" s="71">
        <f t="shared" si="179"/>
        <v>-801520.21100826282</v>
      </c>
      <c r="BS166" s="71">
        <f t="shared" si="180"/>
        <v>-667906.79183318559</v>
      </c>
      <c r="BT166" s="71">
        <f t="shared" si="181"/>
        <v>-534325.4334665481</v>
      </c>
      <c r="BU166" s="71">
        <f t="shared" si="182"/>
        <v>-400744.07509991061</v>
      </c>
      <c r="BV166" s="71">
        <f t="shared" si="183"/>
        <v>-267176.07486911025</v>
      </c>
      <c r="BW166" s="71">
        <f t="shared" si="184"/>
        <v>-133588.03743455466</v>
      </c>
      <c r="BX166" s="71"/>
      <c r="BZ166" s="71">
        <f t="shared" si="210"/>
        <v>0</v>
      </c>
      <c r="CA166" s="71">
        <f t="shared" si="211"/>
        <v>0</v>
      </c>
      <c r="CB166" s="71">
        <f t="shared" si="185"/>
        <v>-133633.45951823684</v>
      </c>
      <c r="CC166" s="71">
        <f t="shared" si="186"/>
        <v>-133613.4191750774</v>
      </c>
      <c r="CD166" s="71">
        <f t="shared" si="187"/>
        <v>-133581.35836663711</v>
      </c>
      <c r="CE166" s="71">
        <f t="shared" si="188"/>
        <v>-133581.35836663703</v>
      </c>
      <c r="CF166" s="71">
        <f t="shared" si="189"/>
        <v>-133568.00023080019</v>
      </c>
      <c r="CG166" s="71">
        <f t="shared" si="190"/>
        <v>-133588.03743455512</v>
      </c>
      <c r="CH166" s="71">
        <f t="shared" si="191"/>
        <v>-133588.03743455466</v>
      </c>
      <c r="CJ166" s="71">
        <f t="shared" si="192"/>
        <v>5481226</v>
      </c>
      <c r="CK166" s="71">
        <f t="shared" si="212"/>
        <v>5481226</v>
      </c>
      <c r="CL166" s="71">
        <f t="shared" si="213"/>
        <v>5347592.540481763</v>
      </c>
      <c r="CM166" s="71">
        <f t="shared" si="214"/>
        <v>5213979.1213066857</v>
      </c>
      <c r="CN166" s="71">
        <f t="shared" si="215"/>
        <v>5080397.7629400482</v>
      </c>
      <c r="CO166" s="71">
        <f t="shared" si="216"/>
        <v>4946816.4045734107</v>
      </c>
      <c r="CP166" s="71">
        <f t="shared" si="217"/>
        <v>4813248.4043426104</v>
      </c>
      <c r="CQ166" s="71">
        <f t="shared" si="217"/>
        <v>4679660.3669080548</v>
      </c>
      <c r="CR166" s="71">
        <f t="shared" si="217"/>
        <v>4546072.3294735001</v>
      </c>
      <c r="CS166" s="71"/>
      <c r="CT166" s="71">
        <f t="shared" si="193"/>
        <v>5481226</v>
      </c>
      <c r="CU166" s="71">
        <f t="shared" si="218"/>
        <v>5481226</v>
      </c>
      <c r="CV166" s="71">
        <f t="shared" si="218"/>
        <v>5347592.540481763</v>
      </c>
      <c r="CW166" s="71">
        <f t="shared" si="218"/>
        <v>5213979.1213066857</v>
      </c>
      <c r="CX166" s="71">
        <f t="shared" si="218"/>
        <v>5080397.7629400482</v>
      </c>
      <c r="CY166" s="71">
        <f t="shared" si="218"/>
        <v>4946816.4045734107</v>
      </c>
      <c r="CZ166" s="71">
        <f t="shared" si="218"/>
        <v>4813248.4043426104</v>
      </c>
      <c r="DA166" s="71">
        <f t="shared" si="218"/>
        <v>4679660.3669080548</v>
      </c>
      <c r="DB166" s="71">
        <f t="shared" si="218"/>
        <v>4546072.3294735001</v>
      </c>
    </row>
    <row r="167" spans="1:106" x14ac:dyDescent="0.2">
      <c r="A167" s="6" t="s">
        <v>197</v>
      </c>
      <c r="B167" s="6"/>
      <c r="C167" s="37">
        <v>1</v>
      </c>
      <c r="D167" s="37">
        <v>0</v>
      </c>
      <c r="E167" s="37">
        <v>1</v>
      </c>
      <c r="F167" s="2">
        <v>9</v>
      </c>
      <c r="G167">
        <v>0</v>
      </c>
      <c r="H167" s="6">
        <v>141</v>
      </c>
      <c r="I167" s="2" t="s">
        <v>318</v>
      </c>
      <c r="J167" s="57"/>
      <c r="K167" s="79"/>
      <c r="L167" s="59"/>
      <c r="M167" s="79"/>
      <c r="N167" s="61">
        <f t="shared" si="194"/>
        <v>0</v>
      </c>
      <c r="O167" s="61">
        <f t="shared" si="195"/>
        <v>0</v>
      </c>
      <c r="P167" s="61">
        <f t="shared" si="196"/>
        <v>0</v>
      </c>
      <c r="Q167" s="61">
        <f t="shared" si="197"/>
        <v>0</v>
      </c>
      <c r="R167" s="62" t="e">
        <f t="shared" si="198"/>
        <v>#DIV/0!</v>
      </c>
      <c r="S167" s="62" t="e">
        <f t="shared" si="169"/>
        <v>#DIV/0!</v>
      </c>
      <c r="T167" s="61" t="e">
        <f t="shared" si="170"/>
        <v>#DIV/0!</v>
      </c>
      <c r="U167" s="61" t="e">
        <f t="shared" si="199"/>
        <v>#DIV/0!</v>
      </c>
      <c r="V167" s="79"/>
      <c r="W167" s="61">
        <f t="shared" si="200"/>
        <v>0</v>
      </c>
      <c r="X167" s="24">
        <f t="shared" si="201"/>
        <v>0</v>
      </c>
      <c r="Y167" s="80">
        <f>IF(AND(I167=Overview!$D$14,'ECS Formula'!$D$38&lt;&gt;""),'ECS Formula'!$D$38,INDEX('FY 26'!Y:Y,MATCH('FY 26 - Changed'!I167,'FY 26'!I:I,0),0))</f>
        <v>943.12</v>
      </c>
      <c r="Z167" s="58"/>
      <c r="AA167" s="60"/>
      <c r="AB167" s="81">
        <f>IF(AND('FY 26 - Changed'!I167=Overview!$D$14, 'ECS Formula'!$K$20&lt;&gt;""),'ECS Formula'!$K$20,INDEX('FY 26'!AB:AB,MATCH('FY 26 - Changed'!I167,'FY 26'!I:I,0),0))</f>
        <v>155669.93</v>
      </c>
      <c r="AC167" s="10">
        <f t="shared" si="171"/>
        <v>0.60687199999999997</v>
      </c>
      <c r="AD167" s="79">
        <f>IF(AND('FY 26 - Changed'!I167=Overview!$D$14, 'ECS Formula'!$K$21&lt;&gt;""),'ECS Formula'!$K$21,INDEX('FY 26'!AD:AD,MATCH('FY 26 - Changed'!I167,'FY 26'!I:I,0),0))</f>
        <v>95905</v>
      </c>
      <c r="AE167" s="10">
        <f t="shared" si="172"/>
        <v>0.69529200000000002</v>
      </c>
      <c r="AF167" s="10">
        <f t="shared" si="219"/>
        <v>0.36660199999999998</v>
      </c>
      <c r="AG167" s="63">
        <f t="shared" si="173"/>
        <v>0.36660199999999998</v>
      </c>
      <c r="AH167" s="64">
        <f t="shared" si="174"/>
        <v>0</v>
      </c>
      <c r="AI167" s="65">
        <f t="shared" si="202"/>
        <v>0.36660199999999998</v>
      </c>
      <c r="AJ167" s="60">
        <v>0</v>
      </c>
      <c r="AK167">
        <v>0</v>
      </c>
      <c r="AL167" s="23">
        <f t="shared" si="203"/>
        <v>0</v>
      </c>
      <c r="AM167" s="60">
        <v>0</v>
      </c>
      <c r="AN167">
        <v>0</v>
      </c>
      <c r="AO167" s="23">
        <f t="shared" si="204"/>
        <v>0</v>
      </c>
      <c r="AP167" s="23">
        <f t="shared" si="175"/>
        <v>3984765</v>
      </c>
      <c r="AQ167" s="23">
        <f t="shared" si="205"/>
        <v>3984765</v>
      </c>
      <c r="AR167" s="66">
        <v>7534704</v>
      </c>
      <c r="AS167" s="66">
        <f t="shared" si="220"/>
        <v>7534704</v>
      </c>
      <c r="AT167" s="60">
        <v>7534704</v>
      </c>
      <c r="AU167" s="23">
        <f t="shared" si="221"/>
        <v>3549939</v>
      </c>
      <c r="AV167" s="67" t="str">
        <f t="shared" si="222"/>
        <v>No</v>
      </c>
      <c r="AW167" s="66">
        <f t="shared" si="206"/>
        <v>0</v>
      </c>
      <c r="AX167" s="68">
        <f t="shared" si="207"/>
        <v>7534704</v>
      </c>
      <c r="AY167" s="69">
        <f t="shared" si="176"/>
        <v>7534704</v>
      </c>
      <c r="AZ167" s="70">
        <f t="shared" si="208"/>
        <v>0</v>
      </c>
      <c r="BA167" s="23"/>
      <c r="BC167" s="13">
        <f>($AI167*$AP$21*IF(AND($I167=Overview!$D$14,'ECS Formula'!F$38&lt;&gt;""),'ECS Formula'!F$38,INDEX('FY 26'!$Y:$Y,MATCH('FY 26 - Changed'!$I167,'FY 26'!$I:$I,0),0)))+$AL167+$AO167</f>
        <v>3984765.0417159996</v>
      </c>
      <c r="BD167" s="13">
        <f>($AI167*$AP$21*IF(AND($I167=Overview!$D$14,'ECS Formula'!G$38&lt;&gt;""),'ECS Formula'!G$38,INDEX('FY 26'!$Y:$Y,MATCH('FY 26 - Changed'!$I167,'FY 26'!$I:$I,0),0)))+$AL167+$AO167</f>
        <v>3984765.0417159996</v>
      </c>
      <c r="BE167" s="13">
        <f>($AI167*$AP$21*IF(AND($I167=Overview!$D$14,'ECS Formula'!H$38&lt;&gt;""),'ECS Formula'!H$38,INDEX('FY 26'!$Y:$Y,MATCH('FY 26 - Changed'!$I167,'FY 26'!$I:$I,0),0)))+$AL167+$AO167</f>
        <v>3984765.0417159996</v>
      </c>
      <c r="BF167" s="13">
        <f>($AI167*$AP$21*IF(AND($I167=Overview!$D$14,'ECS Formula'!I$38&lt;&gt;""),'ECS Formula'!I$38,INDEX('FY 26'!$Y:$Y,MATCH('FY 26 - Changed'!$I167,'FY 26'!$I:$I,0),0)))+$AL167+$AO167</f>
        <v>3984765.0417159996</v>
      </c>
      <c r="BG167" s="13">
        <f>($AI167*$AP$21*IF(AND($I167=Overview!$D$14,'ECS Formula'!J$38&lt;&gt;""),'ECS Formula'!J$38,INDEX('FY 26'!$Y:$Y,MATCH('FY 26 - Changed'!$I167,'FY 26'!$I:$I,0),0)))+$AL167+$AO167</f>
        <v>3984765.0417159996</v>
      </c>
      <c r="BH167" s="13">
        <f>($AI167*$AP$21*IF(AND($I167=Overview!$D$14,'ECS Formula'!K$38&lt;&gt;""),'ECS Formula'!K$38,INDEX('FY 26'!$Y:$Y,MATCH('FY 26 - Changed'!$I167,'FY 26'!$I:$I,0),0)))+$AL167+$AO167</f>
        <v>3984765.0417159996</v>
      </c>
      <c r="BI167" s="13">
        <f>($AI167*$AP$21*IF(AND($I167=Overview!$D$14,'ECS Formula'!L$38&lt;&gt;""),'ECS Formula'!L$38,INDEX('FY 26'!$Y:$Y,MATCH('FY 26 - Changed'!$I167,'FY 26'!$I:$I,0),0)))+$AL167+$AO167</f>
        <v>3984765.0417159996</v>
      </c>
      <c r="BJ167" s="13">
        <f>($AI167*$AP$21*IF(AND($I167=Overview!$D$14,'ECS Formula'!M$38&lt;&gt;""),'ECS Formula'!M$38,INDEX('FY 26'!$Y:$Y,MATCH('FY 26 - Changed'!$I167,'FY 26'!$I:$I,0),0)))+$AL167+$AO167</f>
        <v>3984765.0417159996</v>
      </c>
      <c r="BO167" s="71">
        <f t="shared" si="209"/>
        <v>3549939</v>
      </c>
      <c r="BP167" s="71">
        <f t="shared" si="177"/>
        <v>-3549938.9582840004</v>
      </c>
      <c r="BQ167" s="71">
        <f t="shared" si="178"/>
        <v>-3549938.9582840004</v>
      </c>
      <c r="BR167" s="71">
        <f t="shared" si="179"/>
        <v>-3549938.9582840004</v>
      </c>
      <c r="BS167" s="71">
        <f t="shared" si="180"/>
        <v>-3549938.9582840004</v>
      </c>
      <c r="BT167" s="71">
        <f t="shared" si="181"/>
        <v>-3549938.9582840004</v>
      </c>
      <c r="BU167" s="71">
        <f t="shared" si="182"/>
        <v>-3549938.9582840004</v>
      </c>
      <c r="BV167" s="71">
        <f t="shared" si="183"/>
        <v>-3549938.9582840004</v>
      </c>
      <c r="BW167" s="71">
        <f t="shared" si="184"/>
        <v>-3549938.9582840004</v>
      </c>
      <c r="BX167" s="71"/>
      <c r="BZ167" s="71">
        <f t="shared" si="210"/>
        <v>0</v>
      </c>
      <c r="CA167" s="71">
        <f t="shared" si="211"/>
        <v>0</v>
      </c>
      <c r="CB167" s="71">
        <f t="shared" si="185"/>
        <v>-507286.27713878365</v>
      </c>
      <c r="CC167" s="71">
        <f t="shared" si="186"/>
        <v>-591774.82434594282</v>
      </c>
      <c r="CD167" s="71">
        <f t="shared" si="187"/>
        <v>-709987.79165680008</v>
      </c>
      <c r="CE167" s="71">
        <f t="shared" si="188"/>
        <v>-887484.7395710001</v>
      </c>
      <c r="CF167" s="71">
        <f t="shared" si="189"/>
        <v>-1183194.6547960574</v>
      </c>
      <c r="CG167" s="71">
        <f t="shared" si="190"/>
        <v>-1774969.4791420002</v>
      </c>
      <c r="CH167" s="71">
        <f t="shared" si="191"/>
        <v>-3549938.9582840004</v>
      </c>
      <c r="CJ167" s="71">
        <f t="shared" si="192"/>
        <v>7534704</v>
      </c>
      <c r="CK167" s="71">
        <f t="shared" si="212"/>
        <v>7534704</v>
      </c>
      <c r="CL167" s="71">
        <f t="shared" si="213"/>
        <v>7027417.7228612164</v>
      </c>
      <c r="CM167" s="71">
        <f t="shared" si="214"/>
        <v>6942929.1756540574</v>
      </c>
      <c r="CN167" s="71">
        <f t="shared" si="215"/>
        <v>6824716.2083432004</v>
      </c>
      <c r="CO167" s="71">
        <f t="shared" si="216"/>
        <v>6647219.2604289996</v>
      </c>
      <c r="CP167" s="71">
        <f t="shared" si="217"/>
        <v>6351509.3452039426</v>
      </c>
      <c r="CQ167" s="71">
        <f t="shared" si="217"/>
        <v>5759734.520858</v>
      </c>
      <c r="CR167" s="71">
        <f t="shared" si="217"/>
        <v>3984765.0417159996</v>
      </c>
      <c r="CS167" s="71"/>
      <c r="CT167" s="71">
        <f t="shared" si="193"/>
        <v>7534704</v>
      </c>
      <c r="CU167" s="71">
        <f t="shared" si="218"/>
        <v>7534704</v>
      </c>
      <c r="CV167" s="71">
        <f t="shared" si="218"/>
        <v>7534704</v>
      </c>
      <c r="CW167" s="71">
        <f t="shared" si="218"/>
        <v>7534704</v>
      </c>
      <c r="CX167" s="71">
        <f t="shared" si="218"/>
        <v>7534704</v>
      </c>
      <c r="CY167" s="71">
        <f t="shared" si="218"/>
        <v>7534704</v>
      </c>
      <c r="CZ167" s="71">
        <f t="shared" si="218"/>
        <v>7534704</v>
      </c>
      <c r="DA167" s="71">
        <f t="shared" si="218"/>
        <v>7534704</v>
      </c>
      <c r="DB167" s="71">
        <f t="shared" si="218"/>
        <v>7534704</v>
      </c>
    </row>
    <row r="168" spans="1:106" x14ac:dyDescent="0.2">
      <c r="A168" s="6" t="s">
        <v>169</v>
      </c>
      <c r="B168" s="6"/>
      <c r="C168" s="37"/>
      <c r="D168" s="37"/>
      <c r="E168" s="37"/>
      <c r="F168" s="2">
        <v>5</v>
      </c>
      <c r="G168">
        <v>0</v>
      </c>
      <c r="H168" s="6">
        <v>142</v>
      </c>
      <c r="I168" s="2" t="s">
        <v>319</v>
      </c>
      <c r="J168" s="57"/>
      <c r="K168" s="79"/>
      <c r="L168" s="59"/>
      <c r="M168" s="79"/>
      <c r="N168" s="61">
        <f t="shared" si="194"/>
        <v>0</v>
      </c>
      <c r="O168" s="61">
        <f t="shared" si="195"/>
        <v>0</v>
      </c>
      <c r="P168" s="61">
        <f t="shared" si="196"/>
        <v>0</v>
      </c>
      <c r="Q168" s="61">
        <f t="shared" si="197"/>
        <v>0</v>
      </c>
      <c r="R168" s="62" t="e">
        <f t="shared" si="198"/>
        <v>#DIV/0!</v>
      </c>
      <c r="S168" s="62" t="e">
        <f t="shared" si="169"/>
        <v>#DIV/0!</v>
      </c>
      <c r="T168" s="61" t="e">
        <f t="shared" si="170"/>
        <v>#DIV/0!</v>
      </c>
      <c r="U168" s="61" t="e">
        <f t="shared" si="199"/>
        <v>#DIV/0!</v>
      </c>
      <c r="V168" s="79"/>
      <c r="W168" s="61">
        <f t="shared" si="200"/>
        <v>0</v>
      </c>
      <c r="X168" s="24">
        <f t="shared" si="201"/>
        <v>0</v>
      </c>
      <c r="Y168" s="80">
        <f>IF(AND(I168=Overview!$D$14,'ECS Formula'!$D$38&lt;&gt;""),'ECS Formula'!$D$38,INDEX('FY 26'!Y:Y,MATCH('FY 26 - Changed'!I168,'FY 26'!I:I,0),0))</f>
        <v>2300.7799999999997</v>
      </c>
      <c r="Z168" s="58"/>
      <c r="AA168" s="60"/>
      <c r="AB168" s="81">
        <f>IF(AND('FY 26 - Changed'!I168=Overview!$D$14, 'ECS Formula'!$K$20&lt;&gt;""),'ECS Formula'!$K$20,INDEX('FY 26'!AB:AB,MATCH('FY 26 - Changed'!I168,'FY 26'!I:I,0),0))</f>
        <v>163653.03</v>
      </c>
      <c r="AC168" s="10">
        <f t="shared" si="171"/>
        <v>0.63799300000000003</v>
      </c>
      <c r="AD168" s="79">
        <f>IF(AND('FY 26 - Changed'!I168=Overview!$D$14, 'ECS Formula'!$K$21&lt;&gt;""),'ECS Formula'!$K$21,INDEX('FY 26'!AD:AD,MATCH('FY 26 - Changed'!I168,'FY 26'!I:I,0),0))</f>
        <v>132846</v>
      </c>
      <c r="AE168" s="10">
        <f t="shared" si="172"/>
        <v>0.96310700000000005</v>
      </c>
      <c r="AF168" s="10">
        <f t="shared" si="219"/>
        <v>0.26447300000000001</v>
      </c>
      <c r="AG168" s="63">
        <f t="shared" si="173"/>
        <v>0.26447300000000001</v>
      </c>
      <c r="AH168" s="64">
        <f t="shared" si="174"/>
        <v>0</v>
      </c>
      <c r="AI168" s="65">
        <f t="shared" si="202"/>
        <v>0.26447300000000001</v>
      </c>
      <c r="AJ168" s="60">
        <v>0</v>
      </c>
      <c r="AK168">
        <v>0</v>
      </c>
      <c r="AL168" s="23">
        <f t="shared" si="203"/>
        <v>0</v>
      </c>
      <c r="AM168" s="60">
        <v>0</v>
      </c>
      <c r="AN168">
        <v>0</v>
      </c>
      <c r="AO168" s="23">
        <f t="shared" si="204"/>
        <v>0</v>
      </c>
      <c r="AP168" s="23">
        <f t="shared" si="175"/>
        <v>7012896</v>
      </c>
      <c r="AQ168" s="23">
        <f t="shared" si="205"/>
        <v>7012896</v>
      </c>
      <c r="AR168" s="66">
        <v>10699177</v>
      </c>
      <c r="AS168" s="66">
        <f t="shared" si="220"/>
        <v>7012896</v>
      </c>
      <c r="AT168" s="60">
        <v>9105528</v>
      </c>
      <c r="AU168" s="23">
        <f t="shared" si="221"/>
        <v>2092632</v>
      </c>
      <c r="AV168" s="67" t="str">
        <f t="shared" si="222"/>
        <v>No</v>
      </c>
      <c r="AW168" s="66">
        <f t="shared" si="206"/>
        <v>0</v>
      </c>
      <c r="AX168" s="68">
        <f t="shared" si="207"/>
        <v>9105528</v>
      </c>
      <c r="AY168" s="69">
        <f t="shared" si="176"/>
        <v>9105528</v>
      </c>
      <c r="AZ168" s="70">
        <f t="shared" si="208"/>
        <v>0</v>
      </c>
      <c r="BA168" s="23"/>
      <c r="BC168" s="13">
        <f>($AI168*$AP$21*IF(AND($I168=Overview!$D$14,'ECS Formula'!F$38&lt;&gt;""),'ECS Formula'!F$38,INDEX('FY 26'!$Y:$Y,MATCH('FY 26 - Changed'!$I168,'FY 26'!$I:$I,0),0)))+$AL168+$AO168</f>
        <v>7012895.5275335005</v>
      </c>
      <c r="BD168" s="13">
        <f>($AI168*$AP$21*IF(AND($I168=Overview!$D$14,'ECS Formula'!G$38&lt;&gt;""),'ECS Formula'!G$38,INDEX('FY 26'!$Y:$Y,MATCH('FY 26 - Changed'!$I168,'FY 26'!$I:$I,0),0)))+$AL168+$AO168</f>
        <v>7012895.5275335005</v>
      </c>
      <c r="BE168" s="13">
        <f>($AI168*$AP$21*IF(AND($I168=Overview!$D$14,'ECS Formula'!H$38&lt;&gt;""),'ECS Formula'!H$38,INDEX('FY 26'!$Y:$Y,MATCH('FY 26 - Changed'!$I168,'FY 26'!$I:$I,0),0)))+$AL168+$AO168</f>
        <v>7012895.5275335005</v>
      </c>
      <c r="BF168" s="13">
        <f>($AI168*$AP$21*IF(AND($I168=Overview!$D$14,'ECS Formula'!I$38&lt;&gt;""),'ECS Formula'!I$38,INDEX('FY 26'!$Y:$Y,MATCH('FY 26 - Changed'!$I168,'FY 26'!$I:$I,0),0)))+$AL168+$AO168</f>
        <v>7012895.5275335005</v>
      </c>
      <c r="BG168" s="13">
        <f>($AI168*$AP$21*IF(AND($I168=Overview!$D$14,'ECS Formula'!J$38&lt;&gt;""),'ECS Formula'!J$38,INDEX('FY 26'!$Y:$Y,MATCH('FY 26 - Changed'!$I168,'FY 26'!$I:$I,0),0)))+$AL168+$AO168</f>
        <v>7012895.5275335005</v>
      </c>
      <c r="BH168" s="13">
        <f>($AI168*$AP$21*IF(AND($I168=Overview!$D$14,'ECS Formula'!K$38&lt;&gt;""),'ECS Formula'!K$38,INDEX('FY 26'!$Y:$Y,MATCH('FY 26 - Changed'!$I168,'FY 26'!$I:$I,0),0)))+$AL168+$AO168</f>
        <v>7012895.5275335005</v>
      </c>
      <c r="BI168" s="13">
        <f>($AI168*$AP$21*IF(AND($I168=Overview!$D$14,'ECS Formula'!L$38&lt;&gt;""),'ECS Formula'!L$38,INDEX('FY 26'!$Y:$Y,MATCH('FY 26 - Changed'!$I168,'FY 26'!$I:$I,0),0)))+$AL168+$AO168</f>
        <v>7012895.5275335005</v>
      </c>
      <c r="BJ168" s="13">
        <f>($AI168*$AP$21*IF(AND($I168=Overview!$D$14,'ECS Formula'!M$38&lt;&gt;""),'ECS Formula'!M$38,INDEX('FY 26'!$Y:$Y,MATCH('FY 26 - Changed'!$I168,'FY 26'!$I:$I,0),0)))+$AL168+$AO168</f>
        <v>7012895.5275335005</v>
      </c>
      <c r="BO168" s="71">
        <f t="shared" si="209"/>
        <v>2092632</v>
      </c>
      <c r="BP168" s="71">
        <f t="shared" si="177"/>
        <v>-2092632.4724664995</v>
      </c>
      <c r="BQ168" s="71">
        <f t="shared" si="178"/>
        <v>-2092632.4724664995</v>
      </c>
      <c r="BR168" s="71">
        <f t="shared" si="179"/>
        <v>-1793595.2921510367</v>
      </c>
      <c r="BS168" s="71">
        <f t="shared" si="180"/>
        <v>-1494602.9569494585</v>
      </c>
      <c r="BT168" s="71">
        <f t="shared" si="181"/>
        <v>-1195682.3655595668</v>
      </c>
      <c r="BU168" s="71">
        <f t="shared" si="182"/>
        <v>-896761.77416967507</v>
      </c>
      <c r="BV168" s="71">
        <f t="shared" si="183"/>
        <v>-597871.07483892236</v>
      </c>
      <c r="BW168" s="71">
        <f t="shared" si="184"/>
        <v>-298935.53741946165</v>
      </c>
      <c r="BX168" s="71"/>
      <c r="BZ168" s="71">
        <f t="shared" si="210"/>
        <v>0</v>
      </c>
      <c r="CA168" s="71">
        <f t="shared" si="211"/>
        <v>0</v>
      </c>
      <c r="CB168" s="71">
        <f t="shared" si="185"/>
        <v>-299037.18031546276</v>
      </c>
      <c r="CC168" s="71">
        <f t="shared" si="186"/>
        <v>-298992.33520157781</v>
      </c>
      <c r="CD168" s="71">
        <f t="shared" si="187"/>
        <v>-298920.59138989169</v>
      </c>
      <c r="CE168" s="71">
        <f t="shared" si="188"/>
        <v>-298920.59138989169</v>
      </c>
      <c r="CF168" s="71">
        <f t="shared" si="189"/>
        <v>-298890.69933075272</v>
      </c>
      <c r="CG168" s="71">
        <f t="shared" si="190"/>
        <v>-298935.53741946118</v>
      </c>
      <c r="CH168" s="71">
        <f t="shared" si="191"/>
        <v>-298935.53741946165</v>
      </c>
      <c r="CJ168" s="71">
        <f t="shared" si="192"/>
        <v>9105528</v>
      </c>
      <c r="CK168" s="71">
        <f t="shared" si="212"/>
        <v>9105528</v>
      </c>
      <c r="CL168" s="71">
        <f t="shared" si="213"/>
        <v>8806490.8196845371</v>
      </c>
      <c r="CM168" s="71">
        <f t="shared" si="214"/>
        <v>8507498.4844829589</v>
      </c>
      <c r="CN168" s="71">
        <f t="shared" si="215"/>
        <v>8208577.8930930672</v>
      </c>
      <c r="CO168" s="71">
        <f t="shared" si="216"/>
        <v>7909657.3017031755</v>
      </c>
      <c r="CP168" s="71">
        <f t="shared" si="217"/>
        <v>7610766.6023724228</v>
      </c>
      <c r="CQ168" s="71">
        <f t="shared" si="217"/>
        <v>7311831.0649529621</v>
      </c>
      <c r="CR168" s="71">
        <f t="shared" si="217"/>
        <v>7012895.5275335005</v>
      </c>
      <c r="CS168" s="71"/>
      <c r="CT168" s="71">
        <f t="shared" si="193"/>
        <v>9105528</v>
      </c>
      <c r="CU168" s="71">
        <f t="shared" si="218"/>
        <v>9105528</v>
      </c>
      <c r="CV168" s="71">
        <f t="shared" si="218"/>
        <v>8806490.8196845371</v>
      </c>
      <c r="CW168" s="71">
        <f t="shared" si="218"/>
        <v>8507498.4844829589</v>
      </c>
      <c r="CX168" s="71">
        <f t="shared" si="218"/>
        <v>8208577.8930930672</v>
      </c>
      <c r="CY168" s="71">
        <f t="shared" si="218"/>
        <v>7909657.3017031755</v>
      </c>
      <c r="CZ168" s="71">
        <f t="shared" si="218"/>
        <v>7610766.6023724228</v>
      </c>
      <c r="DA168" s="71">
        <f t="shared" si="218"/>
        <v>7311831.0649529621</v>
      </c>
      <c r="DB168" s="71">
        <f t="shared" si="218"/>
        <v>7012895.5275335005</v>
      </c>
    </row>
    <row r="169" spans="1:106" x14ac:dyDescent="0.2">
      <c r="A169" s="6" t="s">
        <v>184</v>
      </c>
      <c r="B169" s="6"/>
      <c r="C169" s="37">
        <v>1</v>
      </c>
      <c r="D169" s="37">
        <v>1</v>
      </c>
      <c r="E169" s="37"/>
      <c r="F169" s="2">
        <v>10</v>
      </c>
      <c r="G169">
        <v>15</v>
      </c>
      <c r="H169" s="6">
        <v>143</v>
      </c>
      <c r="I169" s="2" t="s">
        <v>320</v>
      </c>
      <c r="J169" s="57"/>
      <c r="K169" s="79"/>
      <c r="L169" s="73"/>
      <c r="M169" s="79"/>
      <c r="N169" s="61">
        <f t="shared" si="194"/>
        <v>0</v>
      </c>
      <c r="O169" s="61">
        <f t="shared" si="195"/>
        <v>0</v>
      </c>
      <c r="P169" s="61">
        <f t="shared" si="196"/>
        <v>0</v>
      </c>
      <c r="Q169" s="61">
        <f t="shared" si="197"/>
        <v>0</v>
      </c>
      <c r="R169" s="62" t="e">
        <f t="shared" si="198"/>
        <v>#DIV/0!</v>
      </c>
      <c r="S169" s="62" t="e">
        <f t="shared" si="169"/>
        <v>#DIV/0!</v>
      </c>
      <c r="T169" s="61" t="e">
        <f t="shared" si="170"/>
        <v>#DIV/0!</v>
      </c>
      <c r="U169" s="61" t="e">
        <f t="shared" si="199"/>
        <v>#DIV/0!</v>
      </c>
      <c r="V169" s="79"/>
      <c r="W169" s="61">
        <f t="shared" si="200"/>
        <v>0</v>
      </c>
      <c r="X169" s="24">
        <f t="shared" si="201"/>
        <v>0</v>
      </c>
      <c r="Y169" s="80">
        <f>IF(AND(I169=Overview!$D$14,'ECS Formula'!$D$38&lt;&gt;""),'ECS Formula'!$D$38,INDEX('FY 26'!Y:Y,MATCH('FY 26 - Changed'!I169,'FY 26'!I:I,0),0))</f>
        <v>5229.5200000000004</v>
      </c>
      <c r="Z169" s="58"/>
      <c r="AA169" s="60"/>
      <c r="AB169" s="81">
        <f>IF(AND('FY 26 - Changed'!I169=Overview!$D$14, 'ECS Formula'!$K$20&lt;&gt;""),'ECS Formula'!$K$20,INDEX('FY 26'!AB:AB,MATCH('FY 26 - Changed'!I169,'FY 26'!I:I,0),0))</f>
        <v>117024.74</v>
      </c>
      <c r="AC169" s="10">
        <f t="shared" si="171"/>
        <v>0.45621499999999998</v>
      </c>
      <c r="AD169" s="79">
        <f>IF(AND('FY 26 - Changed'!I169=Overview!$D$14, 'ECS Formula'!$K$21&lt;&gt;""),'ECS Formula'!$K$21,INDEX('FY 26'!AD:AD,MATCH('FY 26 - Changed'!I169,'FY 26'!I:I,0),0))</f>
        <v>66616</v>
      </c>
      <c r="AE169" s="10">
        <f t="shared" si="172"/>
        <v>0.48295199999999999</v>
      </c>
      <c r="AF169" s="10">
        <f t="shared" si="219"/>
        <v>0.53576400000000002</v>
      </c>
      <c r="AG169" s="63">
        <f t="shared" si="173"/>
        <v>0.53576400000000002</v>
      </c>
      <c r="AH169" s="64">
        <f t="shared" si="174"/>
        <v>0.04</v>
      </c>
      <c r="AI169" s="65">
        <f t="shared" si="202"/>
        <v>0.57576400000000005</v>
      </c>
      <c r="AJ169" s="60">
        <v>0</v>
      </c>
      <c r="AK169">
        <v>0</v>
      </c>
      <c r="AL169" s="23">
        <f t="shared" si="203"/>
        <v>0</v>
      </c>
      <c r="AM169" s="60">
        <v>0</v>
      </c>
      <c r="AN169">
        <v>0</v>
      </c>
      <c r="AO169" s="23">
        <f t="shared" si="204"/>
        <v>0</v>
      </c>
      <c r="AP169" s="23">
        <f t="shared" si="175"/>
        <v>34701422</v>
      </c>
      <c r="AQ169" s="23">
        <f t="shared" si="205"/>
        <v>34701422</v>
      </c>
      <c r="AR169" s="66">
        <v>24482865</v>
      </c>
      <c r="AS169" s="66">
        <f t="shared" si="220"/>
        <v>34701422</v>
      </c>
      <c r="AT169" s="60">
        <v>33393085</v>
      </c>
      <c r="AU169" s="23">
        <f t="shared" si="221"/>
        <v>1308337</v>
      </c>
      <c r="AV169" s="67" t="str">
        <f t="shared" si="222"/>
        <v>Yes</v>
      </c>
      <c r="AW169" s="66">
        <f t="shared" si="206"/>
        <v>1308337</v>
      </c>
      <c r="AX169" s="68">
        <f t="shared" si="207"/>
        <v>34701422</v>
      </c>
      <c r="AY169" s="69">
        <f t="shared" si="176"/>
        <v>34701422</v>
      </c>
      <c r="AZ169" s="70">
        <f t="shared" si="208"/>
        <v>1308337</v>
      </c>
      <c r="BA169" s="23"/>
      <c r="BC169" s="13">
        <f>($AI169*$AP$21*IF(AND($I169=Overview!$D$14,'ECS Formula'!F$38&lt;&gt;""),'ECS Formula'!F$38,INDEX('FY 26'!$Y:$Y,MATCH('FY 26 - Changed'!$I169,'FY 26'!$I:$I,0),0)))+$AL169+$AO169</f>
        <v>34701421.796552002</v>
      </c>
      <c r="BD169" s="13">
        <f>($AI169*$AP$21*IF(AND($I169=Overview!$D$14,'ECS Formula'!G$38&lt;&gt;""),'ECS Formula'!G$38,INDEX('FY 26'!$Y:$Y,MATCH('FY 26 - Changed'!$I169,'FY 26'!$I:$I,0),0)))+$AL169+$AO169</f>
        <v>34701421.796552002</v>
      </c>
      <c r="BE169" s="13">
        <f>($AI169*$AP$21*IF(AND($I169=Overview!$D$14,'ECS Formula'!H$38&lt;&gt;""),'ECS Formula'!H$38,INDEX('FY 26'!$Y:$Y,MATCH('FY 26 - Changed'!$I169,'FY 26'!$I:$I,0),0)))+$AL169+$AO169</f>
        <v>34701421.796552002</v>
      </c>
      <c r="BF169" s="13">
        <f>($AI169*$AP$21*IF(AND($I169=Overview!$D$14,'ECS Formula'!I$38&lt;&gt;""),'ECS Formula'!I$38,INDEX('FY 26'!$Y:$Y,MATCH('FY 26 - Changed'!$I169,'FY 26'!$I:$I,0),0)))+$AL169+$AO169</f>
        <v>34701421.796552002</v>
      </c>
      <c r="BG169" s="13">
        <f>($AI169*$AP$21*IF(AND($I169=Overview!$D$14,'ECS Formula'!J$38&lt;&gt;""),'ECS Formula'!J$38,INDEX('FY 26'!$Y:$Y,MATCH('FY 26 - Changed'!$I169,'FY 26'!$I:$I,0),0)))+$AL169+$AO169</f>
        <v>34701421.796552002</v>
      </c>
      <c r="BH169" s="13">
        <f>($AI169*$AP$21*IF(AND($I169=Overview!$D$14,'ECS Formula'!K$38&lt;&gt;""),'ECS Formula'!K$38,INDEX('FY 26'!$Y:$Y,MATCH('FY 26 - Changed'!$I169,'FY 26'!$I:$I,0),0)))+$AL169+$AO169</f>
        <v>34701421.796552002</v>
      </c>
      <c r="BI169" s="13">
        <f>($AI169*$AP$21*IF(AND($I169=Overview!$D$14,'ECS Formula'!L$38&lt;&gt;""),'ECS Formula'!L$38,INDEX('FY 26'!$Y:$Y,MATCH('FY 26 - Changed'!$I169,'FY 26'!$I:$I,0),0)))+$AL169+$AO169</f>
        <v>34701421.796552002</v>
      </c>
      <c r="BJ169" s="13">
        <f>($AI169*$AP$21*IF(AND($I169=Overview!$D$14,'ECS Formula'!M$38&lt;&gt;""),'ECS Formula'!M$38,INDEX('FY 26'!$Y:$Y,MATCH('FY 26 - Changed'!$I169,'FY 26'!$I:$I,0),0)))+$AL169+$AO169</f>
        <v>34701421.796552002</v>
      </c>
      <c r="BO169" s="71">
        <f t="shared" si="209"/>
        <v>1308337</v>
      </c>
      <c r="BP169" s="71">
        <f t="shared" si="177"/>
        <v>-0.20344799757003784</v>
      </c>
      <c r="BQ169" s="71">
        <f t="shared" si="178"/>
        <v>-0.20344799757003784</v>
      </c>
      <c r="BR169" s="71">
        <f t="shared" si="179"/>
        <v>-0.20344799757003784</v>
      </c>
      <c r="BS169" s="71">
        <f t="shared" si="180"/>
        <v>-0.20344799757003784</v>
      </c>
      <c r="BT169" s="71">
        <f t="shared" si="181"/>
        <v>-0.20344799757003784</v>
      </c>
      <c r="BU169" s="71">
        <f t="shared" si="182"/>
        <v>-0.20344799757003784</v>
      </c>
      <c r="BV169" s="71">
        <f t="shared" si="183"/>
        <v>-0.20344799757003784</v>
      </c>
      <c r="BW169" s="71">
        <f t="shared" si="184"/>
        <v>-0.20344799757003784</v>
      </c>
      <c r="BX169" s="71"/>
      <c r="BZ169" s="71">
        <f t="shared" si="210"/>
        <v>1308337</v>
      </c>
      <c r="CA169" s="71">
        <f t="shared" si="211"/>
        <v>0</v>
      </c>
      <c r="CB169" s="71">
        <f t="shared" si="185"/>
        <v>-2.9072718852758406E-2</v>
      </c>
      <c r="CC169" s="71">
        <f t="shared" si="186"/>
        <v>-3.3914781194925303E-2</v>
      </c>
      <c r="CD169" s="71">
        <f t="shared" si="187"/>
        <v>-4.0689599514007573E-2</v>
      </c>
      <c r="CE169" s="71">
        <f t="shared" si="188"/>
        <v>-5.086199939250946E-2</v>
      </c>
      <c r="CF169" s="71">
        <f t="shared" si="189"/>
        <v>-6.7809217590093604E-2</v>
      </c>
      <c r="CG169" s="71">
        <f t="shared" si="190"/>
        <v>-0.10172399878501892</v>
      </c>
      <c r="CH169" s="71">
        <f t="shared" si="191"/>
        <v>-0.20344799757003784</v>
      </c>
      <c r="CJ169" s="71">
        <f t="shared" si="192"/>
        <v>34701422</v>
      </c>
      <c r="CK169" s="71">
        <f t="shared" si="212"/>
        <v>34701422</v>
      </c>
      <c r="CL169" s="71">
        <f t="shared" si="213"/>
        <v>34701421.970927283</v>
      </c>
      <c r="CM169" s="71">
        <f t="shared" si="214"/>
        <v>34701421.966085218</v>
      </c>
      <c r="CN169" s="71">
        <f t="shared" si="215"/>
        <v>34701421.959310398</v>
      </c>
      <c r="CO169" s="71">
        <f t="shared" si="216"/>
        <v>34701421.949138001</v>
      </c>
      <c r="CP169" s="71">
        <f t="shared" si="217"/>
        <v>34701421.932190783</v>
      </c>
      <c r="CQ169" s="71">
        <f t="shared" si="217"/>
        <v>34701421.898276001</v>
      </c>
      <c r="CR169" s="71">
        <f t="shared" si="217"/>
        <v>34701421.796552002</v>
      </c>
      <c r="CS169" s="71"/>
      <c r="CT169" s="71">
        <f t="shared" si="193"/>
        <v>34701422</v>
      </c>
      <c r="CU169" s="71">
        <f t="shared" si="218"/>
        <v>34701422</v>
      </c>
      <c r="CV169" s="71">
        <f t="shared" si="218"/>
        <v>34701422</v>
      </c>
      <c r="CW169" s="71">
        <f t="shared" si="218"/>
        <v>34701422</v>
      </c>
      <c r="CX169" s="71">
        <f t="shared" si="218"/>
        <v>34701422</v>
      </c>
      <c r="CY169" s="71">
        <f t="shared" si="218"/>
        <v>34701422</v>
      </c>
      <c r="CZ169" s="71">
        <f t="shared" si="218"/>
        <v>34701422</v>
      </c>
      <c r="DA169" s="71">
        <f t="shared" si="218"/>
        <v>34701422</v>
      </c>
      <c r="DB169" s="71">
        <f t="shared" si="218"/>
        <v>34701422</v>
      </c>
    </row>
    <row r="170" spans="1:106" x14ac:dyDescent="0.2">
      <c r="A170" s="6" t="s">
        <v>175</v>
      </c>
      <c r="B170" s="6"/>
      <c r="C170" s="37"/>
      <c r="D170" s="37"/>
      <c r="E170" s="37"/>
      <c r="F170" s="2">
        <v>3</v>
      </c>
      <c r="G170">
        <v>0</v>
      </c>
      <c r="H170" s="6">
        <v>144</v>
      </c>
      <c r="I170" s="2" t="s">
        <v>321</v>
      </c>
      <c r="J170" s="57"/>
      <c r="K170" s="79"/>
      <c r="L170" s="59"/>
      <c r="M170" s="79"/>
      <c r="N170" s="61">
        <f t="shared" si="194"/>
        <v>0</v>
      </c>
      <c r="O170" s="61">
        <f t="shared" si="195"/>
        <v>0</v>
      </c>
      <c r="P170" s="61">
        <f t="shared" si="196"/>
        <v>0</v>
      </c>
      <c r="Q170" s="61">
        <f t="shared" si="197"/>
        <v>0</v>
      </c>
      <c r="R170" s="62" t="e">
        <f t="shared" si="198"/>
        <v>#DIV/0!</v>
      </c>
      <c r="S170" s="62" t="e">
        <f t="shared" si="169"/>
        <v>#DIV/0!</v>
      </c>
      <c r="T170" s="61" t="e">
        <f t="shared" si="170"/>
        <v>#DIV/0!</v>
      </c>
      <c r="U170" s="61" t="e">
        <f t="shared" si="199"/>
        <v>#DIV/0!</v>
      </c>
      <c r="V170" s="79"/>
      <c r="W170" s="61">
        <f t="shared" si="200"/>
        <v>0</v>
      </c>
      <c r="X170" s="24">
        <f t="shared" si="201"/>
        <v>0</v>
      </c>
      <c r="Y170" s="80">
        <f>IF(AND(I170=Overview!$D$14,'ECS Formula'!$D$38&lt;&gt;""),'ECS Formula'!$D$38,INDEX('FY 26'!Y:Y,MATCH('FY 26 - Changed'!I170,'FY 26'!I:I,0),0))</f>
        <v>7260.98</v>
      </c>
      <c r="Z170" s="58"/>
      <c r="AA170" s="60"/>
      <c r="AB170" s="81">
        <f>IF(AND('FY 26 - Changed'!I170=Overview!$D$14, 'ECS Formula'!$K$20&lt;&gt;""),'ECS Formula'!$K$20,INDEX('FY 26'!AB:AB,MATCH('FY 26 - Changed'!I170,'FY 26'!I:I,0),0))</f>
        <v>229208.68</v>
      </c>
      <c r="AC170" s="10">
        <f t="shared" si="171"/>
        <v>0.89355899999999999</v>
      </c>
      <c r="AD170" s="79">
        <f>IF(AND('FY 26 - Changed'!I170=Overview!$D$14, 'ECS Formula'!$K$21&lt;&gt;""),'ECS Formula'!$K$21,INDEX('FY 26'!AD:AD,MATCH('FY 26 - Changed'!I170,'FY 26'!I:I,0),0))</f>
        <v>153846</v>
      </c>
      <c r="AE170" s="10">
        <f t="shared" si="172"/>
        <v>1.1153519999999999</v>
      </c>
      <c r="AF170" s="10">
        <f t="shared" si="219"/>
        <v>3.9903000000000001E-2</v>
      </c>
      <c r="AG170" s="63">
        <f t="shared" si="173"/>
        <v>3.9903000000000001E-2</v>
      </c>
      <c r="AH170" s="64">
        <f t="shared" si="174"/>
        <v>0</v>
      </c>
      <c r="AI170" s="65">
        <f t="shared" si="202"/>
        <v>3.9903000000000001E-2</v>
      </c>
      <c r="AJ170" s="60">
        <v>0</v>
      </c>
      <c r="AK170">
        <v>0</v>
      </c>
      <c r="AL170" s="23">
        <f t="shared" si="203"/>
        <v>0</v>
      </c>
      <c r="AM170" s="60">
        <v>0</v>
      </c>
      <c r="AN170">
        <v>0</v>
      </c>
      <c r="AO170" s="23">
        <f t="shared" si="204"/>
        <v>0</v>
      </c>
      <c r="AP170" s="23">
        <f t="shared" si="175"/>
        <v>3339195</v>
      </c>
      <c r="AQ170" s="23">
        <f t="shared" si="205"/>
        <v>3339195</v>
      </c>
      <c r="AR170" s="66">
        <v>3418401</v>
      </c>
      <c r="AS170" s="66">
        <f t="shared" si="220"/>
        <v>3339195</v>
      </c>
      <c r="AT170" s="60">
        <v>3417049</v>
      </c>
      <c r="AU170" s="23">
        <f t="shared" si="221"/>
        <v>77854</v>
      </c>
      <c r="AV170" s="67" t="str">
        <f t="shared" si="222"/>
        <v>No</v>
      </c>
      <c r="AW170" s="66">
        <f t="shared" si="206"/>
        <v>0</v>
      </c>
      <c r="AX170" s="68">
        <f t="shared" si="207"/>
        <v>3417049</v>
      </c>
      <c r="AY170" s="69">
        <f t="shared" si="176"/>
        <v>3417049</v>
      </c>
      <c r="AZ170" s="70">
        <f t="shared" si="208"/>
        <v>0</v>
      </c>
      <c r="BA170" s="23"/>
      <c r="BC170" s="13">
        <f>($AI170*$AP$21*IF(AND($I170=Overview!$D$14,'ECS Formula'!F$38&lt;&gt;""),'ECS Formula'!F$38,INDEX('FY 26'!$Y:$Y,MATCH('FY 26 - Changed'!$I170,'FY 26'!$I:$I,0),0)))+$AL170+$AO170</f>
        <v>3339194.5489334995</v>
      </c>
      <c r="BD170" s="13">
        <f>($AI170*$AP$21*IF(AND($I170=Overview!$D$14,'ECS Formula'!G$38&lt;&gt;""),'ECS Formula'!G$38,INDEX('FY 26'!$Y:$Y,MATCH('FY 26 - Changed'!$I170,'FY 26'!$I:$I,0),0)))+$AL170+$AO170</f>
        <v>3339194.5489334995</v>
      </c>
      <c r="BE170" s="13">
        <f>($AI170*$AP$21*IF(AND($I170=Overview!$D$14,'ECS Formula'!H$38&lt;&gt;""),'ECS Formula'!H$38,INDEX('FY 26'!$Y:$Y,MATCH('FY 26 - Changed'!$I170,'FY 26'!$I:$I,0),0)))+$AL170+$AO170</f>
        <v>3339194.5489334995</v>
      </c>
      <c r="BF170" s="13">
        <f>($AI170*$AP$21*IF(AND($I170=Overview!$D$14,'ECS Formula'!I$38&lt;&gt;""),'ECS Formula'!I$38,INDEX('FY 26'!$Y:$Y,MATCH('FY 26 - Changed'!$I170,'FY 26'!$I:$I,0),0)))+$AL170+$AO170</f>
        <v>3339194.5489334995</v>
      </c>
      <c r="BG170" s="13">
        <f>($AI170*$AP$21*IF(AND($I170=Overview!$D$14,'ECS Formula'!J$38&lt;&gt;""),'ECS Formula'!J$38,INDEX('FY 26'!$Y:$Y,MATCH('FY 26 - Changed'!$I170,'FY 26'!$I:$I,0),0)))+$AL170+$AO170</f>
        <v>3339194.5489334995</v>
      </c>
      <c r="BH170" s="13">
        <f>($AI170*$AP$21*IF(AND($I170=Overview!$D$14,'ECS Formula'!K$38&lt;&gt;""),'ECS Formula'!K$38,INDEX('FY 26'!$Y:$Y,MATCH('FY 26 - Changed'!$I170,'FY 26'!$I:$I,0),0)))+$AL170+$AO170</f>
        <v>3339194.5489334995</v>
      </c>
      <c r="BI170" s="13">
        <f>($AI170*$AP$21*IF(AND($I170=Overview!$D$14,'ECS Formula'!L$38&lt;&gt;""),'ECS Formula'!L$38,INDEX('FY 26'!$Y:$Y,MATCH('FY 26 - Changed'!$I170,'FY 26'!$I:$I,0),0)))+$AL170+$AO170</f>
        <v>3339194.5489334995</v>
      </c>
      <c r="BJ170" s="13">
        <f>($AI170*$AP$21*IF(AND($I170=Overview!$D$14,'ECS Formula'!M$38&lt;&gt;""),'ECS Formula'!M$38,INDEX('FY 26'!$Y:$Y,MATCH('FY 26 - Changed'!$I170,'FY 26'!$I:$I,0),0)))+$AL170+$AO170</f>
        <v>3339194.5489334995</v>
      </c>
      <c r="BO170" s="71">
        <f t="shared" si="209"/>
        <v>77854</v>
      </c>
      <c r="BP170" s="71">
        <f t="shared" si="177"/>
        <v>-77854.451066500507</v>
      </c>
      <c r="BQ170" s="71">
        <f t="shared" si="178"/>
        <v>-77854.451066500507</v>
      </c>
      <c r="BR170" s="71">
        <f t="shared" si="179"/>
        <v>-66729.050009097438</v>
      </c>
      <c r="BS170" s="71">
        <f t="shared" si="180"/>
        <v>-55605.31737258099</v>
      </c>
      <c r="BT170" s="71">
        <f t="shared" si="181"/>
        <v>-44484.253898064606</v>
      </c>
      <c r="BU170" s="71">
        <f t="shared" si="182"/>
        <v>-33363.190423548222</v>
      </c>
      <c r="BV170" s="71">
        <f t="shared" si="183"/>
        <v>-22243.23905537976</v>
      </c>
      <c r="BW170" s="71">
        <f t="shared" si="184"/>
        <v>-11121.619527690113</v>
      </c>
      <c r="BX170" s="71"/>
      <c r="BZ170" s="71">
        <f t="shared" si="210"/>
        <v>0</v>
      </c>
      <c r="CA170" s="71">
        <f t="shared" si="211"/>
        <v>0</v>
      </c>
      <c r="CB170" s="71">
        <f t="shared" si="185"/>
        <v>-11125.401057402922</v>
      </c>
      <c r="CC170" s="71">
        <f t="shared" si="186"/>
        <v>-11123.732636516543</v>
      </c>
      <c r="CD170" s="71">
        <f t="shared" si="187"/>
        <v>-11121.063474516199</v>
      </c>
      <c r="CE170" s="71">
        <f t="shared" si="188"/>
        <v>-11121.063474516151</v>
      </c>
      <c r="CF170" s="71">
        <f t="shared" si="189"/>
        <v>-11119.951368168622</v>
      </c>
      <c r="CG170" s="71">
        <f t="shared" si="190"/>
        <v>-11121.61952768988</v>
      </c>
      <c r="CH170" s="71">
        <f t="shared" si="191"/>
        <v>-11121.619527690113</v>
      </c>
      <c r="CJ170" s="71">
        <f t="shared" si="192"/>
        <v>3417049</v>
      </c>
      <c r="CK170" s="71">
        <f t="shared" si="212"/>
        <v>3417049</v>
      </c>
      <c r="CL170" s="71">
        <f t="shared" si="213"/>
        <v>3405923.5989425969</v>
      </c>
      <c r="CM170" s="71">
        <f t="shared" si="214"/>
        <v>3394799.8663060805</v>
      </c>
      <c r="CN170" s="71">
        <f t="shared" si="215"/>
        <v>3383678.8028315641</v>
      </c>
      <c r="CO170" s="71">
        <f t="shared" si="216"/>
        <v>3372557.7393570477</v>
      </c>
      <c r="CP170" s="71">
        <f t="shared" si="217"/>
        <v>3361437.7879888793</v>
      </c>
      <c r="CQ170" s="71">
        <f t="shared" si="217"/>
        <v>3350316.1684611896</v>
      </c>
      <c r="CR170" s="71">
        <f t="shared" si="217"/>
        <v>3339194.5489334995</v>
      </c>
      <c r="CS170" s="71"/>
      <c r="CT170" s="71">
        <f t="shared" si="193"/>
        <v>3417049</v>
      </c>
      <c r="CU170" s="71">
        <f t="shared" si="218"/>
        <v>3417049</v>
      </c>
      <c r="CV170" s="71">
        <f t="shared" si="218"/>
        <v>3405923.5989425969</v>
      </c>
      <c r="CW170" s="71">
        <f t="shared" si="218"/>
        <v>3394799.8663060805</v>
      </c>
      <c r="CX170" s="71">
        <f t="shared" si="218"/>
        <v>3383678.8028315641</v>
      </c>
      <c r="CY170" s="71">
        <f t="shared" si="218"/>
        <v>3372557.7393570477</v>
      </c>
      <c r="CZ170" s="71">
        <f t="shared" si="218"/>
        <v>3361437.7879888793</v>
      </c>
      <c r="DA170" s="71">
        <f t="shared" si="218"/>
        <v>3350316.1684611896</v>
      </c>
      <c r="DB170" s="71">
        <f t="shared" si="218"/>
        <v>3339194.5489334995</v>
      </c>
    </row>
    <row r="171" spans="1:106" x14ac:dyDescent="0.2">
      <c r="A171" s="6" t="s">
        <v>173</v>
      </c>
      <c r="B171" s="6"/>
      <c r="C171" s="37"/>
      <c r="D171" s="37"/>
      <c r="E171" s="37"/>
      <c r="F171" s="2">
        <v>4</v>
      </c>
      <c r="G171">
        <v>0</v>
      </c>
      <c r="H171" s="6">
        <v>145</v>
      </c>
      <c r="I171" s="2" t="s">
        <v>322</v>
      </c>
      <c r="J171" s="57"/>
      <c r="K171" s="79"/>
      <c r="L171" s="59"/>
      <c r="M171" s="79"/>
      <c r="N171" s="61">
        <f t="shared" si="194"/>
        <v>0</v>
      </c>
      <c r="O171" s="61">
        <f t="shared" si="195"/>
        <v>0</v>
      </c>
      <c r="P171" s="61">
        <f t="shared" si="196"/>
        <v>0</v>
      </c>
      <c r="Q171" s="61">
        <f t="shared" si="197"/>
        <v>0</v>
      </c>
      <c r="R171" s="62" t="e">
        <f t="shared" si="198"/>
        <v>#DIV/0!</v>
      </c>
      <c r="S171" s="62" t="e">
        <f t="shared" si="169"/>
        <v>#DIV/0!</v>
      </c>
      <c r="T171" s="61" t="e">
        <f t="shared" si="170"/>
        <v>#DIV/0!</v>
      </c>
      <c r="U171" s="61" t="e">
        <f t="shared" si="199"/>
        <v>#DIV/0!</v>
      </c>
      <c r="V171" s="79"/>
      <c r="W171" s="61">
        <f t="shared" si="200"/>
        <v>0</v>
      </c>
      <c r="X171" s="24">
        <f t="shared" si="201"/>
        <v>0</v>
      </c>
      <c r="Y171" s="80">
        <f>IF(AND(I171=Overview!$D$14,'ECS Formula'!$D$38&lt;&gt;""),'ECS Formula'!$D$38,INDEX('FY 26'!Y:Y,MATCH('FY 26 - Changed'!I171,'FY 26'!I:I,0),0))</f>
        <v>76.78</v>
      </c>
      <c r="Z171" s="58"/>
      <c r="AA171" s="60"/>
      <c r="AB171" s="81">
        <f>IF(AND('FY 26 - Changed'!I171=Overview!$D$14, 'ECS Formula'!$K$20&lt;&gt;""),'ECS Formula'!$K$20,INDEX('FY 26'!AB:AB,MATCH('FY 26 - Changed'!I171,'FY 26'!I:I,0),0))</f>
        <v>231682.93</v>
      </c>
      <c r="AC171" s="10">
        <f t="shared" si="171"/>
        <v>0.90320400000000001</v>
      </c>
      <c r="AD171" s="79">
        <f>IF(AND('FY 26 - Changed'!I171=Overview!$D$14, 'ECS Formula'!$K$21&lt;&gt;""),'ECS Formula'!$K$21,INDEX('FY 26'!AD:AD,MATCH('FY 26 - Changed'!I171,'FY 26'!I:I,0),0))</f>
        <v>100547</v>
      </c>
      <c r="AE171" s="10">
        <f t="shared" si="172"/>
        <v>0.72894499999999995</v>
      </c>
      <c r="AF171" s="10">
        <f t="shared" si="219"/>
        <v>0.14907400000000001</v>
      </c>
      <c r="AG171" s="63">
        <f t="shared" si="173"/>
        <v>0.14907400000000001</v>
      </c>
      <c r="AH171" s="64">
        <f t="shared" si="174"/>
        <v>0</v>
      </c>
      <c r="AI171" s="65">
        <f t="shared" si="202"/>
        <v>0.14907400000000001</v>
      </c>
      <c r="AJ171" s="60">
        <v>0</v>
      </c>
      <c r="AK171">
        <v>0</v>
      </c>
      <c r="AL171" s="23">
        <f t="shared" si="203"/>
        <v>0</v>
      </c>
      <c r="AM171" s="60">
        <v>23</v>
      </c>
      <c r="AN171">
        <v>4</v>
      </c>
      <c r="AO171" s="23">
        <f t="shared" si="204"/>
        <v>9200</v>
      </c>
      <c r="AP171" s="23">
        <f t="shared" si="175"/>
        <v>131914</v>
      </c>
      <c r="AQ171" s="23">
        <f t="shared" si="205"/>
        <v>141114</v>
      </c>
      <c r="AR171" s="66">
        <v>237166</v>
      </c>
      <c r="AS171" s="66">
        <f t="shared" si="220"/>
        <v>141114</v>
      </c>
      <c r="AT171" s="60">
        <v>211728</v>
      </c>
      <c r="AU171" s="23">
        <f t="shared" si="221"/>
        <v>70614</v>
      </c>
      <c r="AV171" s="67" t="str">
        <f t="shared" si="222"/>
        <v>No</v>
      </c>
      <c r="AW171" s="66">
        <f t="shared" si="206"/>
        <v>0</v>
      </c>
      <c r="AX171" s="68">
        <f t="shared" si="207"/>
        <v>211728</v>
      </c>
      <c r="AY171" s="69">
        <f t="shared" si="176"/>
        <v>211728</v>
      </c>
      <c r="AZ171" s="70">
        <f t="shared" si="208"/>
        <v>0</v>
      </c>
      <c r="BA171" s="23"/>
      <c r="BC171" s="13">
        <f>($AI171*$AP$21*IF(AND($I171=Overview!$D$14,'ECS Formula'!F$38&lt;&gt;""),'ECS Formula'!F$38,INDEX('FY 26'!$Y:$Y,MATCH('FY 26 - Changed'!$I171,'FY 26'!$I:$I,0),0)))+$AL171+$AO171</f>
        <v>141114.01732300001</v>
      </c>
      <c r="BD171" s="13">
        <f>($AI171*$AP$21*IF(AND($I171=Overview!$D$14,'ECS Formula'!G$38&lt;&gt;""),'ECS Formula'!G$38,INDEX('FY 26'!$Y:$Y,MATCH('FY 26 - Changed'!$I171,'FY 26'!$I:$I,0),0)))+$AL171+$AO171</f>
        <v>141114.01732300001</v>
      </c>
      <c r="BE171" s="13">
        <f>($AI171*$AP$21*IF(AND($I171=Overview!$D$14,'ECS Formula'!H$38&lt;&gt;""),'ECS Formula'!H$38,INDEX('FY 26'!$Y:$Y,MATCH('FY 26 - Changed'!$I171,'FY 26'!$I:$I,0),0)))+$AL171+$AO171</f>
        <v>141114.01732300001</v>
      </c>
      <c r="BF171" s="13">
        <f>($AI171*$AP$21*IF(AND($I171=Overview!$D$14,'ECS Formula'!I$38&lt;&gt;""),'ECS Formula'!I$38,INDEX('FY 26'!$Y:$Y,MATCH('FY 26 - Changed'!$I171,'FY 26'!$I:$I,0),0)))+$AL171+$AO171</f>
        <v>141114.01732300001</v>
      </c>
      <c r="BG171" s="13">
        <f>($AI171*$AP$21*IF(AND($I171=Overview!$D$14,'ECS Formula'!J$38&lt;&gt;""),'ECS Formula'!J$38,INDEX('FY 26'!$Y:$Y,MATCH('FY 26 - Changed'!$I171,'FY 26'!$I:$I,0),0)))+$AL171+$AO171</f>
        <v>141114.01732300001</v>
      </c>
      <c r="BH171" s="13">
        <f>($AI171*$AP$21*IF(AND($I171=Overview!$D$14,'ECS Formula'!K$38&lt;&gt;""),'ECS Formula'!K$38,INDEX('FY 26'!$Y:$Y,MATCH('FY 26 - Changed'!$I171,'FY 26'!$I:$I,0),0)))+$AL171+$AO171</f>
        <v>141114.01732300001</v>
      </c>
      <c r="BI171" s="13">
        <f>($AI171*$AP$21*IF(AND($I171=Overview!$D$14,'ECS Formula'!L$38&lt;&gt;""),'ECS Formula'!L$38,INDEX('FY 26'!$Y:$Y,MATCH('FY 26 - Changed'!$I171,'FY 26'!$I:$I,0),0)))+$AL171+$AO171</f>
        <v>141114.01732300001</v>
      </c>
      <c r="BJ171" s="13">
        <f>($AI171*$AP$21*IF(AND($I171=Overview!$D$14,'ECS Formula'!M$38&lt;&gt;""),'ECS Formula'!M$38,INDEX('FY 26'!$Y:$Y,MATCH('FY 26 - Changed'!$I171,'FY 26'!$I:$I,0),0)))+$AL171+$AO171</f>
        <v>141114.01732300001</v>
      </c>
      <c r="BO171" s="71">
        <f t="shared" si="209"/>
        <v>70614</v>
      </c>
      <c r="BP171" s="71">
        <f t="shared" si="177"/>
        <v>-70613.982676999993</v>
      </c>
      <c r="BQ171" s="71">
        <f t="shared" si="178"/>
        <v>-70613.982676999993</v>
      </c>
      <c r="BR171" s="71">
        <f t="shared" si="179"/>
        <v>-60523.244552456687</v>
      </c>
      <c r="BS171" s="71">
        <f t="shared" si="180"/>
        <v>-50434.019685562147</v>
      </c>
      <c r="BT171" s="71">
        <f t="shared" si="181"/>
        <v>-40347.215748449729</v>
      </c>
      <c r="BU171" s="71">
        <f t="shared" si="182"/>
        <v>-30260.411811337282</v>
      </c>
      <c r="BV171" s="71">
        <f t="shared" si="183"/>
        <v>-20174.61655461858</v>
      </c>
      <c r="BW171" s="71">
        <f t="shared" si="184"/>
        <v>-10087.30827730929</v>
      </c>
      <c r="BX171" s="71"/>
      <c r="BZ171" s="71">
        <f t="shared" si="210"/>
        <v>0</v>
      </c>
      <c r="CA171" s="71">
        <f t="shared" si="211"/>
        <v>0</v>
      </c>
      <c r="CB171" s="71">
        <f t="shared" si="185"/>
        <v>-10090.738124543299</v>
      </c>
      <c r="CC171" s="71">
        <f t="shared" si="186"/>
        <v>-10089.224866894529</v>
      </c>
      <c r="CD171" s="71">
        <f t="shared" si="187"/>
        <v>-10086.803937112431</v>
      </c>
      <c r="CE171" s="71">
        <f t="shared" si="188"/>
        <v>-10086.803937112432</v>
      </c>
      <c r="CF171" s="71">
        <f t="shared" si="189"/>
        <v>-10085.795256718715</v>
      </c>
      <c r="CG171" s="71">
        <f t="shared" si="190"/>
        <v>-10087.30827730929</v>
      </c>
      <c r="CH171" s="71">
        <f t="shared" si="191"/>
        <v>-10087.30827730929</v>
      </c>
      <c r="CJ171" s="71">
        <f t="shared" si="192"/>
        <v>211728</v>
      </c>
      <c r="CK171" s="71">
        <f t="shared" si="212"/>
        <v>211728</v>
      </c>
      <c r="CL171" s="71">
        <f t="shared" si="213"/>
        <v>201637.26187545669</v>
      </c>
      <c r="CM171" s="71">
        <f t="shared" si="214"/>
        <v>191548.03700856215</v>
      </c>
      <c r="CN171" s="71">
        <f t="shared" si="215"/>
        <v>181461.23307144974</v>
      </c>
      <c r="CO171" s="71">
        <f t="shared" si="216"/>
        <v>171374.42913433729</v>
      </c>
      <c r="CP171" s="71">
        <f t="shared" si="217"/>
        <v>161288.63387761859</v>
      </c>
      <c r="CQ171" s="71">
        <f t="shared" si="217"/>
        <v>151201.3256003093</v>
      </c>
      <c r="CR171" s="71">
        <f t="shared" si="217"/>
        <v>141114.01732300001</v>
      </c>
      <c r="CS171" s="71"/>
      <c r="CT171" s="71">
        <f t="shared" si="193"/>
        <v>211728</v>
      </c>
      <c r="CU171" s="71">
        <f t="shared" si="218"/>
        <v>211728</v>
      </c>
      <c r="CV171" s="71">
        <f t="shared" si="218"/>
        <v>201637.26187545669</v>
      </c>
      <c r="CW171" s="71">
        <f t="shared" si="218"/>
        <v>191548.03700856215</v>
      </c>
      <c r="CX171" s="71">
        <f t="shared" si="218"/>
        <v>181461.23307144974</v>
      </c>
      <c r="CY171" s="71">
        <f t="shared" si="218"/>
        <v>171374.42913433729</v>
      </c>
      <c r="CZ171" s="71">
        <f t="shared" si="218"/>
        <v>161288.63387761859</v>
      </c>
      <c r="DA171" s="71">
        <f t="shared" si="218"/>
        <v>151201.3256003093</v>
      </c>
      <c r="DB171" s="71">
        <f t="shared" si="218"/>
        <v>141114.01732300001</v>
      </c>
    </row>
    <row r="172" spans="1:106" x14ac:dyDescent="0.2">
      <c r="A172" s="6" t="s">
        <v>184</v>
      </c>
      <c r="B172" s="6"/>
      <c r="C172" s="37">
        <v>1</v>
      </c>
      <c r="D172" s="37">
        <v>1</v>
      </c>
      <c r="E172" s="37"/>
      <c r="F172" s="2">
        <v>9</v>
      </c>
      <c r="G172">
        <v>22</v>
      </c>
      <c r="H172" s="6">
        <v>146</v>
      </c>
      <c r="I172" s="2" t="s">
        <v>323</v>
      </c>
      <c r="J172" s="57"/>
      <c r="K172" s="79"/>
      <c r="L172" s="73"/>
      <c r="M172" s="79"/>
      <c r="N172" s="61">
        <f t="shared" si="194"/>
        <v>0</v>
      </c>
      <c r="O172" s="61">
        <f t="shared" si="195"/>
        <v>0</v>
      </c>
      <c r="P172" s="61">
        <f t="shared" si="196"/>
        <v>0</v>
      </c>
      <c r="Q172" s="61">
        <f t="shared" si="197"/>
        <v>0</v>
      </c>
      <c r="R172" s="62" t="e">
        <f t="shared" si="198"/>
        <v>#DIV/0!</v>
      </c>
      <c r="S172" s="62" t="e">
        <f t="shared" si="169"/>
        <v>#DIV/0!</v>
      </c>
      <c r="T172" s="61" t="e">
        <f t="shared" si="170"/>
        <v>#DIV/0!</v>
      </c>
      <c r="U172" s="61" t="e">
        <f t="shared" si="199"/>
        <v>#DIV/0!</v>
      </c>
      <c r="V172" s="79"/>
      <c r="W172" s="61">
        <f t="shared" si="200"/>
        <v>0</v>
      </c>
      <c r="X172" s="24">
        <f t="shared" si="201"/>
        <v>0</v>
      </c>
      <c r="Y172" s="80">
        <f>IF(AND(I172=Overview!$D$14,'ECS Formula'!$D$38&lt;&gt;""),'ECS Formula'!$D$38,INDEX('FY 26'!Y:Y,MATCH('FY 26 - Changed'!I172,'FY 26'!I:I,0),0))</f>
        <v>3985.92</v>
      </c>
      <c r="Z172" s="58"/>
      <c r="AA172" s="60"/>
      <c r="AB172" s="81">
        <f>IF(AND('FY 26 - Changed'!I172=Overview!$D$14, 'ECS Formula'!$K$20&lt;&gt;""),'ECS Formula'!$K$20,INDEX('FY 26'!AB:AB,MATCH('FY 26 - Changed'!I172,'FY 26'!I:I,0),0))</f>
        <v>115224.62</v>
      </c>
      <c r="AC172" s="10">
        <f t="shared" si="171"/>
        <v>0.44919700000000001</v>
      </c>
      <c r="AD172" s="79">
        <f>IF(AND('FY 26 - Changed'!I172=Overview!$D$14, 'ECS Formula'!$K$21&lt;&gt;""),'ECS Formula'!$K$21,INDEX('FY 26'!AD:AD,MATCH('FY 26 - Changed'!I172,'FY 26'!I:I,0),0))</f>
        <v>79875</v>
      </c>
      <c r="AE172" s="10">
        <f t="shared" si="172"/>
        <v>0.57907799999999998</v>
      </c>
      <c r="AF172" s="10">
        <f t="shared" si="219"/>
        <v>0.51183900000000004</v>
      </c>
      <c r="AG172" s="63">
        <f t="shared" si="173"/>
        <v>0.51183900000000004</v>
      </c>
      <c r="AH172" s="64">
        <f t="shared" si="174"/>
        <v>0</v>
      </c>
      <c r="AI172" s="65">
        <f t="shared" si="202"/>
        <v>0.51183900000000004</v>
      </c>
      <c r="AJ172" s="60">
        <v>0</v>
      </c>
      <c r="AK172">
        <v>0</v>
      </c>
      <c r="AL172" s="23">
        <f t="shared" si="203"/>
        <v>0</v>
      </c>
      <c r="AM172" s="60">
        <v>0</v>
      </c>
      <c r="AN172">
        <v>0</v>
      </c>
      <c r="AO172" s="23">
        <f t="shared" si="204"/>
        <v>0</v>
      </c>
      <c r="AP172" s="23">
        <f t="shared" si="175"/>
        <v>23512721</v>
      </c>
      <c r="AQ172" s="23">
        <f t="shared" si="205"/>
        <v>23512721</v>
      </c>
      <c r="AR172" s="66">
        <v>19250233</v>
      </c>
      <c r="AS172" s="66">
        <f t="shared" si="220"/>
        <v>23512721</v>
      </c>
      <c r="AT172" s="60">
        <v>23038115</v>
      </c>
      <c r="AU172" s="23">
        <f t="shared" si="221"/>
        <v>474606</v>
      </c>
      <c r="AV172" s="67" t="str">
        <f t="shared" si="222"/>
        <v>Yes</v>
      </c>
      <c r="AW172" s="66">
        <f t="shared" si="206"/>
        <v>474606</v>
      </c>
      <c r="AX172" s="68">
        <f t="shared" si="207"/>
        <v>23512721</v>
      </c>
      <c r="AY172" s="69">
        <f t="shared" si="176"/>
        <v>23512721</v>
      </c>
      <c r="AZ172" s="70">
        <f t="shared" si="208"/>
        <v>474606</v>
      </c>
      <c r="BA172" s="23"/>
      <c r="BC172" s="13">
        <f>($AI172*$AP$21*IF(AND($I172=Overview!$D$14,'ECS Formula'!F$38&lt;&gt;""),'ECS Formula'!F$38,INDEX('FY 26'!$Y:$Y,MATCH('FY 26 - Changed'!$I172,'FY 26'!$I:$I,0),0)))+$AL172+$AO172</f>
        <v>23512720.761792</v>
      </c>
      <c r="BD172" s="13">
        <f>($AI172*$AP$21*IF(AND($I172=Overview!$D$14,'ECS Formula'!G$38&lt;&gt;""),'ECS Formula'!G$38,INDEX('FY 26'!$Y:$Y,MATCH('FY 26 - Changed'!$I172,'FY 26'!$I:$I,0),0)))+$AL172+$AO172</f>
        <v>23512720.761792</v>
      </c>
      <c r="BE172" s="13">
        <f>($AI172*$AP$21*IF(AND($I172=Overview!$D$14,'ECS Formula'!H$38&lt;&gt;""),'ECS Formula'!H$38,INDEX('FY 26'!$Y:$Y,MATCH('FY 26 - Changed'!$I172,'FY 26'!$I:$I,0),0)))+$AL172+$AO172</f>
        <v>23512720.761792</v>
      </c>
      <c r="BF172" s="13">
        <f>($AI172*$AP$21*IF(AND($I172=Overview!$D$14,'ECS Formula'!I$38&lt;&gt;""),'ECS Formula'!I$38,INDEX('FY 26'!$Y:$Y,MATCH('FY 26 - Changed'!$I172,'FY 26'!$I:$I,0),0)))+$AL172+$AO172</f>
        <v>23512720.761792</v>
      </c>
      <c r="BG172" s="13">
        <f>($AI172*$AP$21*IF(AND($I172=Overview!$D$14,'ECS Formula'!J$38&lt;&gt;""),'ECS Formula'!J$38,INDEX('FY 26'!$Y:$Y,MATCH('FY 26 - Changed'!$I172,'FY 26'!$I:$I,0),0)))+$AL172+$AO172</f>
        <v>23512720.761792</v>
      </c>
      <c r="BH172" s="13">
        <f>($AI172*$AP$21*IF(AND($I172=Overview!$D$14,'ECS Formula'!K$38&lt;&gt;""),'ECS Formula'!K$38,INDEX('FY 26'!$Y:$Y,MATCH('FY 26 - Changed'!$I172,'FY 26'!$I:$I,0),0)))+$AL172+$AO172</f>
        <v>23512720.761792</v>
      </c>
      <c r="BI172" s="13">
        <f>($AI172*$AP$21*IF(AND($I172=Overview!$D$14,'ECS Formula'!L$38&lt;&gt;""),'ECS Formula'!L$38,INDEX('FY 26'!$Y:$Y,MATCH('FY 26 - Changed'!$I172,'FY 26'!$I:$I,0),0)))+$AL172+$AO172</f>
        <v>23512720.761792</v>
      </c>
      <c r="BJ172" s="13">
        <f>($AI172*$AP$21*IF(AND($I172=Overview!$D$14,'ECS Formula'!M$38&lt;&gt;""),'ECS Formula'!M$38,INDEX('FY 26'!$Y:$Y,MATCH('FY 26 - Changed'!$I172,'FY 26'!$I:$I,0),0)))+$AL172+$AO172</f>
        <v>23512720.761792</v>
      </c>
      <c r="BO172" s="71">
        <f t="shared" si="209"/>
        <v>474606</v>
      </c>
      <c r="BP172" s="71">
        <f t="shared" si="177"/>
        <v>-0.23820799961686134</v>
      </c>
      <c r="BQ172" s="71">
        <f t="shared" si="178"/>
        <v>-0.23820799961686134</v>
      </c>
      <c r="BR172" s="71">
        <f t="shared" si="179"/>
        <v>-0.23820799961686134</v>
      </c>
      <c r="BS172" s="71">
        <f t="shared" si="180"/>
        <v>-0.23820799961686134</v>
      </c>
      <c r="BT172" s="71">
        <f t="shared" si="181"/>
        <v>-0.23820799961686134</v>
      </c>
      <c r="BU172" s="71">
        <f t="shared" si="182"/>
        <v>-0.23820799961686134</v>
      </c>
      <c r="BV172" s="71">
        <f t="shared" si="183"/>
        <v>-0.23820799961686134</v>
      </c>
      <c r="BW172" s="71">
        <f t="shared" si="184"/>
        <v>-0.23820799961686134</v>
      </c>
      <c r="BX172" s="71"/>
      <c r="BZ172" s="71">
        <f t="shared" si="210"/>
        <v>474606</v>
      </c>
      <c r="CA172" s="71">
        <f t="shared" si="211"/>
        <v>0</v>
      </c>
      <c r="CB172" s="71">
        <f t="shared" si="185"/>
        <v>-3.4039923145249486E-2</v>
      </c>
      <c r="CC172" s="71">
        <f t="shared" si="186"/>
        <v>-3.9709273536130782E-2</v>
      </c>
      <c r="CD172" s="71">
        <f t="shared" si="187"/>
        <v>-4.7641599923372274E-2</v>
      </c>
      <c r="CE172" s="71">
        <f t="shared" si="188"/>
        <v>-5.9551999904215336E-2</v>
      </c>
      <c r="CF172" s="71">
        <f t="shared" si="189"/>
        <v>-7.9394726272299876E-2</v>
      </c>
      <c r="CG172" s="71">
        <f t="shared" si="190"/>
        <v>-0.11910399980843067</v>
      </c>
      <c r="CH172" s="71">
        <f t="shared" si="191"/>
        <v>-0.23820799961686134</v>
      </c>
      <c r="CJ172" s="71">
        <f t="shared" si="192"/>
        <v>23512721</v>
      </c>
      <c r="CK172" s="71">
        <f t="shared" si="212"/>
        <v>23512721</v>
      </c>
      <c r="CL172" s="71">
        <f t="shared" si="213"/>
        <v>23512720.965960078</v>
      </c>
      <c r="CM172" s="71">
        <f t="shared" si="214"/>
        <v>23512720.960290726</v>
      </c>
      <c r="CN172" s="71">
        <f t="shared" si="215"/>
        <v>23512720.952358399</v>
      </c>
      <c r="CO172" s="71">
        <f t="shared" si="216"/>
        <v>23512720.940448001</v>
      </c>
      <c r="CP172" s="71">
        <f t="shared" ref="CP172:CR187" si="223">CY172+CF172</f>
        <v>23512720.920605272</v>
      </c>
      <c r="CQ172" s="71">
        <f t="shared" si="223"/>
        <v>23512720.880896002</v>
      </c>
      <c r="CR172" s="71">
        <f t="shared" si="223"/>
        <v>23512720.761792</v>
      </c>
      <c r="CS172" s="71"/>
      <c r="CT172" s="71">
        <f t="shared" si="193"/>
        <v>23512721</v>
      </c>
      <c r="CU172" s="71">
        <f t="shared" ref="CU172:DB187" si="224">IF(OR($C172=1,$B172=1),MAX(CK172,CT172,$AR172),CK172)</f>
        <v>23512721</v>
      </c>
      <c r="CV172" s="71">
        <f t="shared" si="224"/>
        <v>23512721</v>
      </c>
      <c r="CW172" s="71">
        <f t="shared" si="224"/>
        <v>23512721</v>
      </c>
      <c r="CX172" s="71">
        <f t="shared" si="224"/>
        <v>23512721</v>
      </c>
      <c r="CY172" s="71">
        <f t="shared" si="224"/>
        <v>23512721</v>
      </c>
      <c r="CZ172" s="71">
        <f t="shared" si="224"/>
        <v>23512721</v>
      </c>
      <c r="DA172" s="71">
        <f t="shared" si="224"/>
        <v>23512721</v>
      </c>
      <c r="DB172" s="71">
        <f t="shared" si="224"/>
        <v>23512721</v>
      </c>
    </row>
    <row r="173" spans="1:106" x14ac:dyDescent="0.2">
      <c r="A173" s="6" t="s">
        <v>197</v>
      </c>
      <c r="B173" s="6"/>
      <c r="C173" s="37"/>
      <c r="D173" s="37"/>
      <c r="E173" s="37"/>
      <c r="F173" s="2">
        <v>8</v>
      </c>
      <c r="G173">
        <v>0</v>
      </c>
      <c r="H173" s="6">
        <v>147</v>
      </c>
      <c r="I173" s="2" t="s">
        <v>324</v>
      </c>
      <c r="J173" s="57"/>
      <c r="K173" s="79"/>
      <c r="L173" s="73"/>
      <c r="M173" s="79"/>
      <c r="N173" s="61">
        <f t="shared" si="194"/>
        <v>0</v>
      </c>
      <c r="O173" s="61">
        <f t="shared" si="195"/>
        <v>0</v>
      </c>
      <c r="P173" s="61">
        <f t="shared" si="196"/>
        <v>0</v>
      </c>
      <c r="Q173" s="61">
        <f t="shared" si="197"/>
        <v>0</v>
      </c>
      <c r="R173" s="62" t="e">
        <f t="shared" si="198"/>
        <v>#DIV/0!</v>
      </c>
      <c r="S173" s="62" t="e">
        <f t="shared" si="169"/>
        <v>#DIV/0!</v>
      </c>
      <c r="T173" s="61" t="e">
        <f t="shared" si="170"/>
        <v>#DIV/0!</v>
      </c>
      <c r="U173" s="61" t="e">
        <f t="shared" si="199"/>
        <v>#DIV/0!</v>
      </c>
      <c r="V173" s="79"/>
      <c r="W173" s="61">
        <f t="shared" si="200"/>
        <v>0</v>
      </c>
      <c r="X173" s="24">
        <f t="shared" si="201"/>
        <v>0</v>
      </c>
      <c r="Y173" s="80">
        <f>IF(AND(I173=Overview!$D$14,'ECS Formula'!$D$38&lt;&gt;""),'ECS Formula'!$D$38,INDEX('FY 26'!Y:Y,MATCH('FY 26 - Changed'!I173,'FY 26'!I:I,0),0))</f>
        <v>312.52999999999997</v>
      </c>
      <c r="Z173" s="58"/>
      <c r="AA173" s="60"/>
      <c r="AB173" s="81">
        <f>IF(AND('FY 26 - Changed'!I173=Overview!$D$14, 'ECS Formula'!$K$20&lt;&gt;""),'ECS Formula'!$K$20,INDEX('FY 26'!AB:AB,MATCH('FY 26 - Changed'!I173,'FY 26'!I:I,0),0))</f>
        <v>166672.04999999999</v>
      </c>
      <c r="AC173" s="10">
        <f t="shared" si="171"/>
        <v>0.64976299999999998</v>
      </c>
      <c r="AD173" s="79">
        <f>IF(AND('FY 26 - Changed'!I173=Overview!$D$14, 'ECS Formula'!$K$21&lt;&gt;""),'ECS Formula'!$K$21,INDEX('FY 26'!AD:AD,MATCH('FY 26 - Changed'!I173,'FY 26'!I:I,0),0))</f>
        <v>84250</v>
      </c>
      <c r="AE173" s="10">
        <f t="shared" si="172"/>
        <v>0.61079499999999998</v>
      </c>
      <c r="AF173" s="10">
        <f t="shared" si="219"/>
        <v>0.361927</v>
      </c>
      <c r="AG173" s="63">
        <f t="shared" si="173"/>
        <v>0.361927</v>
      </c>
      <c r="AH173" s="64">
        <f t="shared" si="174"/>
        <v>0</v>
      </c>
      <c r="AI173" s="65">
        <f t="shared" si="202"/>
        <v>0.361927</v>
      </c>
      <c r="AJ173" s="60">
        <v>0</v>
      </c>
      <c r="AK173">
        <v>0</v>
      </c>
      <c r="AL173" s="23">
        <f t="shared" si="203"/>
        <v>0</v>
      </c>
      <c r="AM173" s="60">
        <v>36</v>
      </c>
      <c r="AN173">
        <v>4</v>
      </c>
      <c r="AO173" s="23">
        <f t="shared" si="204"/>
        <v>14400</v>
      </c>
      <c r="AP173" s="23">
        <f t="shared" si="175"/>
        <v>1303628</v>
      </c>
      <c r="AQ173" s="23">
        <f t="shared" si="205"/>
        <v>1318028</v>
      </c>
      <c r="AR173" s="66">
        <v>2502621</v>
      </c>
      <c r="AS173" s="66">
        <f t="shared" si="220"/>
        <v>1318028</v>
      </c>
      <c r="AT173" s="60">
        <v>2117243</v>
      </c>
      <c r="AU173" s="23">
        <f t="shared" si="221"/>
        <v>799215</v>
      </c>
      <c r="AV173" s="67" t="str">
        <f t="shared" si="222"/>
        <v>No</v>
      </c>
      <c r="AW173" s="66">
        <f t="shared" si="206"/>
        <v>0</v>
      </c>
      <c r="AX173" s="68">
        <f t="shared" si="207"/>
        <v>2117243</v>
      </c>
      <c r="AY173" s="69">
        <f t="shared" si="176"/>
        <v>2117243</v>
      </c>
      <c r="AZ173" s="70">
        <f t="shared" si="208"/>
        <v>0</v>
      </c>
      <c r="BA173" s="23"/>
      <c r="BC173" s="13">
        <f>($AI173*$AP$21*IF(AND($I173=Overview!$D$14,'ECS Formula'!F$38&lt;&gt;""),'ECS Formula'!F$38,INDEX('FY 26'!$Y:$Y,MATCH('FY 26 - Changed'!$I173,'FY 26'!$I:$I,0),0)))+$AL173+$AO173</f>
        <v>1318027.8471977499</v>
      </c>
      <c r="BD173" s="13">
        <f>($AI173*$AP$21*IF(AND($I173=Overview!$D$14,'ECS Formula'!G$38&lt;&gt;""),'ECS Formula'!G$38,INDEX('FY 26'!$Y:$Y,MATCH('FY 26 - Changed'!$I173,'FY 26'!$I:$I,0),0)))+$AL173+$AO173</f>
        <v>1318027.8471977499</v>
      </c>
      <c r="BE173" s="13">
        <f>($AI173*$AP$21*IF(AND($I173=Overview!$D$14,'ECS Formula'!H$38&lt;&gt;""),'ECS Formula'!H$38,INDEX('FY 26'!$Y:$Y,MATCH('FY 26 - Changed'!$I173,'FY 26'!$I:$I,0),0)))+$AL173+$AO173</f>
        <v>1318027.8471977499</v>
      </c>
      <c r="BF173" s="13">
        <f>($AI173*$AP$21*IF(AND($I173=Overview!$D$14,'ECS Formula'!I$38&lt;&gt;""),'ECS Formula'!I$38,INDEX('FY 26'!$Y:$Y,MATCH('FY 26 - Changed'!$I173,'FY 26'!$I:$I,0),0)))+$AL173+$AO173</f>
        <v>1318027.8471977499</v>
      </c>
      <c r="BG173" s="13">
        <f>($AI173*$AP$21*IF(AND($I173=Overview!$D$14,'ECS Formula'!J$38&lt;&gt;""),'ECS Formula'!J$38,INDEX('FY 26'!$Y:$Y,MATCH('FY 26 - Changed'!$I173,'FY 26'!$I:$I,0),0)))+$AL173+$AO173</f>
        <v>1318027.8471977499</v>
      </c>
      <c r="BH173" s="13">
        <f>($AI173*$AP$21*IF(AND($I173=Overview!$D$14,'ECS Formula'!K$38&lt;&gt;""),'ECS Formula'!K$38,INDEX('FY 26'!$Y:$Y,MATCH('FY 26 - Changed'!$I173,'FY 26'!$I:$I,0),0)))+$AL173+$AO173</f>
        <v>1318027.8471977499</v>
      </c>
      <c r="BI173" s="13">
        <f>($AI173*$AP$21*IF(AND($I173=Overview!$D$14,'ECS Formula'!L$38&lt;&gt;""),'ECS Formula'!L$38,INDEX('FY 26'!$Y:$Y,MATCH('FY 26 - Changed'!$I173,'FY 26'!$I:$I,0),0)))+$AL173+$AO173</f>
        <v>1318027.8471977499</v>
      </c>
      <c r="BJ173" s="13">
        <f>($AI173*$AP$21*IF(AND($I173=Overview!$D$14,'ECS Formula'!M$38&lt;&gt;""),'ECS Formula'!M$38,INDEX('FY 26'!$Y:$Y,MATCH('FY 26 - Changed'!$I173,'FY 26'!$I:$I,0),0)))+$AL173+$AO173</f>
        <v>1318027.8471977499</v>
      </c>
      <c r="BO173" s="71">
        <f t="shared" si="209"/>
        <v>799215</v>
      </c>
      <c r="BP173" s="71">
        <f t="shared" si="177"/>
        <v>-799215.15280225012</v>
      </c>
      <c r="BQ173" s="71">
        <f t="shared" si="178"/>
        <v>-799215.15280225012</v>
      </c>
      <c r="BR173" s="71">
        <f t="shared" si="179"/>
        <v>-685007.30746680847</v>
      </c>
      <c r="BS173" s="71">
        <f t="shared" si="180"/>
        <v>-570816.58931209147</v>
      </c>
      <c r="BT173" s="71">
        <f t="shared" si="181"/>
        <v>-456653.27144967322</v>
      </c>
      <c r="BU173" s="71">
        <f t="shared" si="182"/>
        <v>-342489.95358725497</v>
      </c>
      <c r="BV173" s="71">
        <f t="shared" si="183"/>
        <v>-228338.05205662292</v>
      </c>
      <c r="BW173" s="71">
        <f t="shared" si="184"/>
        <v>-114169.02602831158</v>
      </c>
      <c r="BX173" s="71"/>
      <c r="BZ173" s="71">
        <f t="shared" si="210"/>
        <v>0</v>
      </c>
      <c r="CA173" s="71">
        <f t="shared" si="211"/>
        <v>0</v>
      </c>
      <c r="CB173" s="71">
        <f t="shared" si="185"/>
        <v>-114207.84533544154</v>
      </c>
      <c r="CC173" s="71">
        <f t="shared" si="186"/>
        <v>-114190.71815471696</v>
      </c>
      <c r="CD173" s="71">
        <f t="shared" si="187"/>
        <v>-114163.31786241831</v>
      </c>
      <c r="CE173" s="71">
        <f t="shared" si="188"/>
        <v>-114163.31786241831</v>
      </c>
      <c r="CF173" s="71">
        <f t="shared" si="189"/>
        <v>-114151.90153063208</v>
      </c>
      <c r="CG173" s="71">
        <f t="shared" si="190"/>
        <v>-114169.02602831146</v>
      </c>
      <c r="CH173" s="71">
        <f t="shared" si="191"/>
        <v>-114169.02602831158</v>
      </c>
      <c r="CJ173" s="71">
        <f t="shared" si="192"/>
        <v>2117243</v>
      </c>
      <c r="CK173" s="71">
        <f t="shared" si="212"/>
        <v>2117243</v>
      </c>
      <c r="CL173" s="71">
        <f t="shared" si="213"/>
        <v>2003035.1546645584</v>
      </c>
      <c r="CM173" s="71">
        <f t="shared" si="214"/>
        <v>1888844.4365098414</v>
      </c>
      <c r="CN173" s="71">
        <f t="shared" si="215"/>
        <v>1774681.1186474231</v>
      </c>
      <c r="CO173" s="71">
        <f t="shared" si="216"/>
        <v>1660517.8007850049</v>
      </c>
      <c r="CP173" s="71">
        <f t="shared" si="223"/>
        <v>1546365.8992543728</v>
      </c>
      <c r="CQ173" s="71">
        <f t="shared" si="223"/>
        <v>1432196.8732260615</v>
      </c>
      <c r="CR173" s="71">
        <f t="shared" si="223"/>
        <v>1318027.8471977499</v>
      </c>
      <c r="CS173" s="71"/>
      <c r="CT173" s="71">
        <f t="shared" si="193"/>
        <v>2117243</v>
      </c>
      <c r="CU173" s="71">
        <f t="shared" si="224"/>
        <v>2117243</v>
      </c>
      <c r="CV173" s="71">
        <f t="shared" si="224"/>
        <v>2003035.1546645584</v>
      </c>
      <c r="CW173" s="71">
        <f t="shared" si="224"/>
        <v>1888844.4365098414</v>
      </c>
      <c r="CX173" s="71">
        <f t="shared" si="224"/>
        <v>1774681.1186474231</v>
      </c>
      <c r="CY173" s="71">
        <f t="shared" si="224"/>
        <v>1660517.8007850049</v>
      </c>
      <c r="CZ173" s="71">
        <f t="shared" si="224"/>
        <v>1546365.8992543728</v>
      </c>
      <c r="DA173" s="71">
        <f t="shared" si="224"/>
        <v>1432196.8732260615</v>
      </c>
      <c r="DB173" s="71">
        <f t="shared" si="224"/>
        <v>1318027.8471977499</v>
      </c>
    </row>
    <row r="174" spans="1:106" x14ac:dyDescent="0.2">
      <c r="A174" s="6" t="s">
        <v>179</v>
      </c>
      <c r="B174" s="6"/>
      <c r="C174" s="37"/>
      <c r="D174" s="37"/>
      <c r="E174" s="37"/>
      <c r="F174" s="2">
        <v>6</v>
      </c>
      <c r="G174">
        <v>0</v>
      </c>
      <c r="H174" s="6">
        <v>148</v>
      </c>
      <c r="I174" s="2" t="s">
        <v>325</v>
      </c>
      <c r="J174" s="57"/>
      <c r="K174" s="79"/>
      <c r="L174" s="59"/>
      <c r="M174" s="79"/>
      <c r="N174" s="61">
        <f t="shared" si="194"/>
        <v>0</v>
      </c>
      <c r="O174" s="61">
        <f t="shared" si="195"/>
        <v>0</v>
      </c>
      <c r="P174" s="61">
        <f t="shared" si="196"/>
        <v>0</v>
      </c>
      <c r="Q174" s="61">
        <f t="shared" si="197"/>
        <v>0</v>
      </c>
      <c r="R174" s="62" t="e">
        <f t="shared" si="198"/>
        <v>#DIV/0!</v>
      </c>
      <c r="S174" s="62" t="e">
        <f t="shared" si="169"/>
        <v>#DIV/0!</v>
      </c>
      <c r="T174" s="61" t="e">
        <f t="shared" si="170"/>
        <v>#DIV/0!</v>
      </c>
      <c r="U174" s="61" t="e">
        <f t="shared" si="199"/>
        <v>#DIV/0!</v>
      </c>
      <c r="V174" s="79"/>
      <c r="W174" s="61">
        <f t="shared" si="200"/>
        <v>0</v>
      </c>
      <c r="X174" s="24">
        <f t="shared" si="201"/>
        <v>0</v>
      </c>
      <c r="Y174" s="80">
        <f>IF(AND(I174=Overview!$D$14,'ECS Formula'!$D$38&lt;&gt;""),'ECS Formula'!$D$38,INDEX('FY 26'!Y:Y,MATCH('FY 26 - Changed'!I174,'FY 26'!I:I,0),0))</f>
        <v>5905.8899999999994</v>
      </c>
      <c r="Z174" s="58"/>
      <c r="AA174" s="60"/>
      <c r="AB174" s="81">
        <f>IF(AND('FY 26 - Changed'!I174=Overview!$D$14, 'ECS Formula'!$K$20&lt;&gt;""),'ECS Formula'!$K$20,INDEX('FY 26'!AB:AB,MATCH('FY 26 - Changed'!I174,'FY 26'!I:I,0),0))</f>
        <v>175032.06</v>
      </c>
      <c r="AC174" s="10">
        <f t="shared" si="171"/>
        <v>0.68235400000000002</v>
      </c>
      <c r="AD174" s="79">
        <f>IF(AND('FY 26 - Changed'!I174=Overview!$D$14, 'ECS Formula'!$K$21&lt;&gt;""),'ECS Formula'!$K$21,INDEX('FY 26'!AD:AD,MATCH('FY 26 - Changed'!I174,'FY 26'!I:I,0),0))</f>
        <v>98465</v>
      </c>
      <c r="AE174" s="10">
        <f t="shared" si="172"/>
        <v>0.71385100000000001</v>
      </c>
      <c r="AF174" s="10">
        <f t="shared" si="219"/>
        <v>0.308197</v>
      </c>
      <c r="AG174" s="63">
        <f t="shared" si="173"/>
        <v>0.308197</v>
      </c>
      <c r="AH174" s="64">
        <f t="shared" si="174"/>
        <v>0</v>
      </c>
      <c r="AI174" s="65">
        <f t="shared" si="202"/>
        <v>0.308197</v>
      </c>
      <c r="AJ174" s="60">
        <v>0</v>
      </c>
      <c r="AK174">
        <v>0</v>
      </c>
      <c r="AL174" s="23">
        <f t="shared" si="203"/>
        <v>0</v>
      </c>
      <c r="AM174" s="60">
        <v>0</v>
      </c>
      <c r="AN174">
        <v>0</v>
      </c>
      <c r="AO174" s="23">
        <f t="shared" si="204"/>
        <v>0</v>
      </c>
      <c r="AP174" s="23">
        <f t="shared" si="175"/>
        <v>20977547</v>
      </c>
      <c r="AQ174" s="23">
        <f t="shared" si="205"/>
        <v>20977547</v>
      </c>
      <c r="AR174" s="66">
        <v>21301522</v>
      </c>
      <c r="AS174" s="66">
        <f t="shared" si="220"/>
        <v>20977547</v>
      </c>
      <c r="AT174" s="60">
        <v>21286162</v>
      </c>
      <c r="AU174" s="23">
        <f t="shared" si="221"/>
        <v>308615</v>
      </c>
      <c r="AV174" s="67" t="str">
        <f t="shared" si="222"/>
        <v>No</v>
      </c>
      <c r="AW174" s="66">
        <f t="shared" si="206"/>
        <v>0</v>
      </c>
      <c r="AX174" s="68">
        <f t="shared" si="207"/>
        <v>21286162</v>
      </c>
      <c r="AY174" s="69">
        <f t="shared" si="176"/>
        <v>21286162</v>
      </c>
      <c r="AZ174" s="70">
        <f t="shared" si="208"/>
        <v>0</v>
      </c>
      <c r="BA174" s="23"/>
      <c r="BC174" s="13">
        <f>($AI174*$AP$21*IF(AND($I174=Overview!$D$14,'ECS Formula'!F$38&lt;&gt;""),'ECS Formula'!F$38,INDEX('FY 26'!$Y:$Y,MATCH('FY 26 - Changed'!$I174,'FY 26'!$I:$I,0),0)))+$AL174+$AO174</f>
        <v>20977546.613303248</v>
      </c>
      <c r="BD174" s="13">
        <f>($AI174*$AP$21*IF(AND($I174=Overview!$D$14,'ECS Formula'!G$38&lt;&gt;""),'ECS Formula'!G$38,INDEX('FY 26'!$Y:$Y,MATCH('FY 26 - Changed'!$I174,'FY 26'!$I:$I,0),0)))+$AL174+$AO174</f>
        <v>20977546.613303248</v>
      </c>
      <c r="BE174" s="13">
        <f>($AI174*$AP$21*IF(AND($I174=Overview!$D$14,'ECS Formula'!H$38&lt;&gt;""),'ECS Formula'!H$38,INDEX('FY 26'!$Y:$Y,MATCH('FY 26 - Changed'!$I174,'FY 26'!$I:$I,0),0)))+$AL174+$AO174</f>
        <v>20977546.613303248</v>
      </c>
      <c r="BF174" s="13">
        <f>($AI174*$AP$21*IF(AND($I174=Overview!$D$14,'ECS Formula'!I$38&lt;&gt;""),'ECS Formula'!I$38,INDEX('FY 26'!$Y:$Y,MATCH('FY 26 - Changed'!$I174,'FY 26'!$I:$I,0),0)))+$AL174+$AO174</f>
        <v>20977546.613303248</v>
      </c>
      <c r="BG174" s="13">
        <f>($AI174*$AP$21*IF(AND($I174=Overview!$D$14,'ECS Formula'!J$38&lt;&gt;""),'ECS Formula'!J$38,INDEX('FY 26'!$Y:$Y,MATCH('FY 26 - Changed'!$I174,'FY 26'!$I:$I,0),0)))+$AL174+$AO174</f>
        <v>20977546.613303248</v>
      </c>
      <c r="BH174" s="13">
        <f>($AI174*$AP$21*IF(AND($I174=Overview!$D$14,'ECS Formula'!K$38&lt;&gt;""),'ECS Formula'!K$38,INDEX('FY 26'!$Y:$Y,MATCH('FY 26 - Changed'!$I174,'FY 26'!$I:$I,0),0)))+$AL174+$AO174</f>
        <v>20977546.613303248</v>
      </c>
      <c r="BI174" s="13">
        <f>($AI174*$AP$21*IF(AND($I174=Overview!$D$14,'ECS Formula'!L$38&lt;&gt;""),'ECS Formula'!L$38,INDEX('FY 26'!$Y:$Y,MATCH('FY 26 - Changed'!$I174,'FY 26'!$I:$I,0),0)))+$AL174+$AO174</f>
        <v>20977546.613303248</v>
      </c>
      <c r="BJ174" s="13">
        <f>($AI174*$AP$21*IF(AND($I174=Overview!$D$14,'ECS Formula'!M$38&lt;&gt;""),'ECS Formula'!M$38,INDEX('FY 26'!$Y:$Y,MATCH('FY 26 - Changed'!$I174,'FY 26'!$I:$I,0),0)))+$AL174+$AO174</f>
        <v>20977546.613303248</v>
      </c>
      <c r="BO174" s="71">
        <f t="shared" si="209"/>
        <v>308615</v>
      </c>
      <c r="BP174" s="71">
        <f t="shared" si="177"/>
        <v>-308615.38669675216</v>
      </c>
      <c r="BQ174" s="71">
        <f t="shared" si="178"/>
        <v>-308615.38669675216</v>
      </c>
      <c r="BR174" s="71">
        <f t="shared" si="179"/>
        <v>-264514.24793778732</v>
      </c>
      <c r="BS174" s="71">
        <f t="shared" si="180"/>
        <v>-220419.72280655801</v>
      </c>
      <c r="BT174" s="71">
        <f t="shared" si="181"/>
        <v>-176335.7782452479</v>
      </c>
      <c r="BU174" s="71">
        <f t="shared" si="182"/>
        <v>-132251.83368393406</v>
      </c>
      <c r="BV174" s="71">
        <f t="shared" si="183"/>
        <v>-88172.29751707986</v>
      </c>
      <c r="BW174" s="71">
        <f t="shared" si="184"/>
        <v>-44086.148758541793</v>
      </c>
      <c r="BX174" s="71"/>
      <c r="BZ174" s="71">
        <f t="shared" si="210"/>
        <v>0</v>
      </c>
      <c r="CA174" s="71">
        <f t="shared" si="211"/>
        <v>0</v>
      </c>
      <c r="CB174" s="71">
        <f t="shared" si="185"/>
        <v>-44101.138758965884</v>
      </c>
      <c r="CC174" s="71">
        <f t="shared" si="186"/>
        <v>-44094.525131229144</v>
      </c>
      <c r="CD174" s="71">
        <f t="shared" si="187"/>
        <v>-44083.944561311604</v>
      </c>
      <c r="CE174" s="71">
        <f t="shared" si="188"/>
        <v>-44083.944561311975</v>
      </c>
      <c r="CF174" s="71">
        <f t="shared" si="189"/>
        <v>-44079.536166855221</v>
      </c>
      <c r="CG174" s="71">
        <f t="shared" si="190"/>
        <v>-44086.14875853993</v>
      </c>
      <c r="CH174" s="71">
        <f t="shared" si="191"/>
        <v>-44086.148758541793</v>
      </c>
      <c r="CJ174" s="71">
        <f t="shared" si="192"/>
        <v>21286162</v>
      </c>
      <c r="CK174" s="71">
        <f t="shared" si="212"/>
        <v>21286162</v>
      </c>
      <c r="CL174" s="71">
        <f t="shared" si="213"/>
        <v>21242060.861241035</v>
      </c>
      <c r="CM174" s="71">
        <f t="shared" si="214"/>
        <v>21197966.336109806</v>
      </c>
      <c r="CN174" s="71">
        <f t="shared" si="215"/>
        <v>21153882.391548496</v>
      </c>
      <c r="CO174" s="71">
        <f t="shared" si="216"/>
        <v>21109798.446987182</v>
      </c>
      <c r="CP174" s="71">
        <f t="shared" si="223"/>
        <v>21065718.910820328</v>
      </c>
      <c r="CQ174" s="71">
        <f t="shared" si="223"/>
        <v>21021632.76206179</v>
      </c>
      <c r="CR174" s="71">
        <f t="shared" si="223"/>
        <v>20977546.613303248</v>
      </c>
      <c r="CS174" s="71"/>
      <c r="CT174" s="71">
        <f t="shared" si="193"/>
        <v>21286162</v>
      </c>
      <c r="CU174" s="71">
        <f t="shared" si="224"/>
        <v>21286162</v>
      </c>
      <c r="CV174" s="71">
        <f t="shared" si="224"/>
        <v>21242060.861241035</v>
      </c>
      <c r="CW174" s="71">
        <f t="shared" si="224"/>
        <v>21197966.336109806</v>
      </c>
      <c r="CX174" s="71">
        <f t="shared" si="224"/>
        <v>21153882.391548496</v>
      </c>
      <c r="CY174" s="71">
        <f t="shared" si="224"/>
        <v>21109798.446987182</v>
      </c>
      <c r="CZ174" s="71">
        <f t="shared" si="224"/>
        <v>21065718.910820328</v>
      </c>
      <c r="DA174" s="71">
        <f t="shared" si="224"/>
        <v>21021632.76206179</v>
      </c>
      <c r="DB174" s="71">
        <f t="shared" si="224"/>
        <v>20977546.613303248</v>
      </c>
    </row>
    <row r="175" spans="1:106" x14ac:dyDescent="0.2">
      <c r="A175" s="6" t="s">
        <v>173</v>
      </c>
      <c r="B175" s="6"/>
      <c r="C175" s="37"/>
      <c r="D175" s="37"/>
      <c r="E175" s="37"/>
      <c r="F175" s="2">
        <v>1</v>
      </c>
      <c r="G175">
        <v>0</v>
      </c>
      <c r="H175" s="6">
        <v>149</v>
      </c>
      <c r="I175" s="2" t="s">
        <v>326</v>
      </c>
      <c r="J175" s="57"/>
      <c r="K175" s="79"/>
      <c r="L175" s="59"/>
      <c r="M175" s="79"/>
      <c r="N175" s="61">
        <f t="shared" si="194"/>
        <v>0</v>
      </c>
      <c r="O175" s="61">
        <f t="shared" si="195"/>
        <v>0</v>
      </c>
      <c r="P175" s="61">
        <f t="shared" si="196"/>
        <v>0</v>
      </c>
      <c r="Q175" s="61">
        <f t="shared" si="197"/>
        <v>0</v>
      </c>
      <c r="R175" s="62" t="e">
        <f t="shared" si="198"/>
        <v>#DIV/0!</v>
      </c>
      <c r="S175" s="62" t="e">
        <f t="shared" si="169"/>
        <v>#DIV/0!</v>
      </c>
      <c r="T175" s="61" t="e">
        <f t="shared" si="170"/>
        <v>#DIV/0!</v>
      </c>
      <c r="U175" s="61" t="e">
        <f t="shared" si="199"/>
        <v>#DIV/0!</v>
      </c>
      <c r="V175" s="79"/>
      <c r="W175" s="61">
        <f t="shared" si="200"/>
        <v>0</v>
      </c>
      <c r="X175" s="24">
        <f t="shared" si="201"/>
        <v>0</v>
      </c>
      <c r="Y175" s="80">
        <f>IF(AND(I175=Overview!$D$14,'ECS Formula'!$D$38&lt;&gt;""),'ECS Formula'!$D$38,INDEX('FY 26'!Y:Y,MATCH('FY 26 - Changed'!I175,'FY 26'!I:I,0),0))</f>
        <v>131.37</v>
      </c>
      <c r="Z175" s="58"/>
      <c r="AA175" s="60"/>
      <c r="AB175" s="81">
        <f>IF(AND('FY 26 - Changed'!I175=Overview!$D$14, 'ECS Formula'!$K$20&lt;&gt;""),'ECS Formula'!$K$20,INDEX('FY 26'!AB:AB,MATCH('FY 26 - Changed'!I175,'FY 26'!I:I,0),0))</f>
        <v>554856.75</v>
      </c>
      <c r="AC175" s="10">
        <f t="shared" si="171"/>
        <v>2.1630820000000002</v>
      </c>
      <c r="AD175" s="79">
        <f>IF(AND('FY 26 - Changed'!I175=Overview!$D$14, 'ECS Formula'!$K$21&lt;&gt;""),'ECS Formula'!$K$21,INDEX('FY 26'!AD:AD,MATCH('FY 26 - Changed'!I175,'FY 26'!I:I,0),0))</f>
        <v>130156</v>
      </c>
      <c r="AE175" s="10">
        <f t="shared" si="172"/>
        <v>0.94360500000000003</v>
      </c>
      <c r="AF175" s="10">
        <f t="shared" si="219"/>
        <v>-0.79723900000000003</v>
      </c>
      <c r="AG175" s="63">
        <f t="shared" si="173"/>
        <v>0.01</v>
      </c>
      <c r="AH175" s="64">
        <f t="shared" si="174"/>
        <v>0</v>
      </c>
      <c r="AI175" s="65">
        <f t="shared" si="202"/>
        <v>0.01</v>
      </c>
      <c r="AJ175" s="60">
        <v>122</v>
      </c>
      <c r="AK175">
        <v>13</v>
      </c>
      <c r="AL175" s="23">
        <f t="shared" si="203"/>
        <v>158600</v>
      </c>
      <c r="AM175" s="60">
        <v>0</v>
      </c>
      <c r="AN175">
        <v>0</v>
      </c>
      <c r="AO175" s="23">
        <f t="shared" si="204"/>
        <v>0</v>
      </c>
      <c r="AP175" s="23">
        <f t="shared" si="175"/>
        <v>15140</v>
      </c>
      <c r="AQ175" s="23">
        <f t="shared" si="205"/>
        <v>173740</v>
      </c>
      <c r="AR175" s="66">
        <v>33205</v>
      </c>
      <c r="AS175" s="66">
        <f t="shared" si="220"/>
        <v>173740</v>
      </c>
      <c r="AT175" s="60">
        <v>137212</v>
      </c>
      <c r="AU175" s="23">
        <f t="shared" si="221"/>
        <v>36528</v>
      </c>
      <c r="AV175" s="67" t="str">
        <f t="shared" si="222"/>
        <v>Yes</v>
      </c>
      <c r="AW175" s="66">
        <f t="shared" si="206"/>
        <v>36528</v>
      </c>
      <c r="AX175" s="68">
        <f t="shared" si="207"/>
        <v>173740</v>
      </c>
      <c r="AY175" s="69">
        <f t="shared" si="176"/>
        <v>173740</v>
      </c>
      <c r="AZ175" s="70">
        <f t="shared" si="208"/>
        <v>36528</v>
      </c>
      <c r="BA175" s="23"/>
      <c r="BC175" s="13">
        <f>($AI175*$AP$21*IF(AND($I175=Overview!$D$14,'ECS Formula'!F$38&lt;&gt;""),'ECS Formula'!F$38,INDEX('FY 26'!$Y:$Y,MATCH('FY 26 - Changed'!$I175,'FY 26'!$I:$I,0),0)))+$AL175+$AO175</f>
        <v>173740.39249999999</v>
      </c>
      <c r="BD175" s="13">
        <f>($AI175*$AP$21*IF(AND($I175=Overview!$D$14,'ECS Formula'!G$38&lt;&gt;""),'ECS Formula'!G$38,INDEX('FY 26'!$Y:$Y,MATCH('FY 26 - Changed'!$I175,'FY 26'!$I:$I,0),0)))+$AL175+$AO175</f>
        <v>173740.39249999999</v>
      </c>
      <c r="BE175" s="13">
        <f>($AI175*$AP$21*IF(AND($I175=Overview!$D$14,'ECS Formula'!H$38&lt;&gt;""),'ECS Formula'!H$38,INDEX('FY 26'!$Y:$Y,MATCH('FY 26 - Changed'!$I175,'FY 26'!$I:$I,0),0)))+$AL175+$AO175</f>
        <v>173740.39249999999</v>
      </c>
      <c r="BF175" s="13">
        <f>($AI175*$AP$21*IF(AND($I175=Overview!$D$14,'ECS Formula'!I$38&lt;&gt;""),'ECS Formula'!I$38,INDEX('FY 26'!$Y:$Y,MATCH('FY 26 - Changed'!$I175,'FY 26'!$I:$I,0),0)))+$AL175+$AO175</f>
        <v>173740.39249999999</v>
      </c>
      <c r="BG175" s="13">
        <f>($AI175*$AP$21*IF(AND($I175=Overview!$D$14,'ECS Formula'!J$38&lt;&gt;""),'ECS Formula'!J$38,INDEX('FY 26'!$Y:$Y,MATCH('FY 26 - Changed'!$I175,'FY 26'!$I:$I,0),0)))+$AL175+$AO175</f>
        <v>173740.39249999999</v>
      </c>
      <c r="BH175" s="13">
        <f>($AI175*$AP$21*IF(AND($I175=Overview!$D$14,'ECS Formula'!K$38&lt;&gt;""),'ECS Formula'!K$38,INDEX('FY 26'!$Y:$Y,MATCH('FY 26 - Changed'!$I175,'FY 26'!$I:$I,0),0)))+$AL175+$AO175</f>
        <v>173740.39249999999</v>
      </c>
      <c r="BI175" s="13">
        <f>($AI175*$AP$21*IF(AND($I175=Overview!$D$14,'ECS Formula'!L$38&lt;&gt;""),'ECS Formula'!L$38,INDEX('FY 26'!$Y:$Y,MATCH('FY 26 - Changed'!$I175,'FY 26'!$I:$I,0),0)))+$AL175+$AO175</f>
        <v>173740.39249999999</v>
      </c>
      <c r="BJ175" s="13">
        <f>($AI175*$AP$21*IF(AND($I175=Overview!$D$14,'ECS Formula'!M$38&lt;&gt;""),'ECS Formula'!M$38,INDEX('FY 26'!$Y:$Y,MATCH('FY 26 - Changed'!$I175,'FY 26'!$I:$I,0),0)))+$AL175+$AO175</f>
        <v>173740.39249999999</v>
      </c>
      <c r="BO175" s="71">
        <f t="shared" si="209"/>
        <v>36528</v>
      </c>
      <c r="BP175" s="71">
        <f t="shared" si="177"/>
        <v>0.39249999998719431</v>
      </c>
      <c r="BQ175" s="71">
        <f t="shared" si="178"/>
        <v>0</v>
      </c>
      <c r="BR175" s="71">
        <f t="shared" si="179"/>
        <v>0</v>
      </c>
      <c r="BS175" s="71">
        <f t="shared" si="180"/>
        <v>0</v>
      </c>
      <c r="BT175" s="71">
        <f t="shared" si="181"/>
        <v>0</v>
      </c>
      <c r="BU175" s="71">
        <f t="shared" si="182"/>
        <v>0</v>
      </c>
      <c r="BV175" s="71">
        <f t="shared" si="183"/>
        <v>0</v>
      </c>
      <c r="BW175" s="71">
        <f t="shared" si="184"/>
        <v>0</v>
      </c>
      <c r="BX175" s="71"/>
      <c r="BZ175" s="71">
        <f t="shared" si="210"/>
        <v>36528</v>
      </c>
      <c r="CA175" s="71">
        <f t="shared" si="211"/>
        <v>0.39249999998719431</v>
      </c>
      <c r="CB175" s="71">
        <f t="shared" si="185"/>
        <v>0</v>
      </c>
      <c r="CC175" s="71">
        <f t="shared" si="186"/>
        <v>0</v>
      </c>
      <c r="CD175" s="71">
        <f t="shared" si="187"/>
        <v>0</v>
      </c>
      <c r="CE175" s="71">
        <f t="shared" si="188"/>
        <v>0</v>
      </c>
      <c r="CF175" s="71">
        <f t="shared" si="189"/>
        <v>0</v>
      </c>
      <c r="CG175" s="71">
        <f t="shared" si="190"/>
        <v>0</v>
      </c>
      <c r="CH175" s="71">
        <f t="shared" si="191"/>
        <v>0</v>
      </c>
      <c r="CJ175" s="71">
        <f t="shared" si="192"/>
        <v>173740</v>
      </c>
      <c r="CK175" s="71">
        <f t="shared" si="212"/>
        <v>173740.39249999999</v>
      </c>
      <c r="CL175" s="71">
        <f t="shared" si="213"/>
        <v>173740.39249999999</v>
      </c>
      <c r="CM175" s="71">
        <f t="shared" si="214"/>
        <v>173740.39249999999</v>
      </c>
      <c r="CN175" s="71">
        <f t="shared" si="215"/>
        <v>173740.39249999999</v>
      </c>
      <c r="CO175" s="71">
        <f t="shared" si="216"/>
        <v>173740.39249999999</v>
      </c>
      <c r="CP175" s="71">
        <f t="shared" si="223"/>
        <v>173740.39249999999</v>
      </c>
      <c r="CQ175" s="71">
        <f t="shared" si="223"/>
        <v>173740.39249999999</v>
      </c>
      <c r="CR175" s="71">
        <f t="shared" si="223"/>
        <v>173740.39249999999</v>
      </c>
      <c r="CS175" s="71"/>
      <c r="CT175" s="71">
        <f t="shared" si="193"/>
        <v>173740</v>
      </c>
      <c r="CU175" s="71">
        <f t="shared" si="224"/>
        <v>173740.39249999999</v>
      </c>
      <c r="CV175" s="71">
        <f t="shared" si="224"/>
        <v>173740.39249999999</v>
      </c>
      <c r="CW175" s="71">
        <f t="shared" si="224"/>
        <v>173740.39249999999</v>
      </c>
      <c r="CX175" s="71">
        <f t="shared" si="224"/>
        <v>173740.39249999999</v>
      </c>
      <c r="CY175" s="71">
        <f t="shared" si="224"/>
        <v>173740.39249999999</v>
      </c>
      <c r="CZ175" s="71">
        <f t="shared" si="224"/>
        <v>173740.39249999999</v>
      </c>
      <c r="DA175" s="71">
        <f t="shared" si="224"/>
        <v>173740.39249999999</v>
      </c>
      <c r="DB175" s="71">
        <f t="shared" si="224"/>
        <v>173740.39249999999</v>
      </c>
    </row>
    <row r="176" spans="1:106" x14ac:dyDescent="0.2">
      <c r="A176" s="6" t="s">
        <v>169</v>
      </c>
      <c r="B176" s="6"/>
      <c r="C176" s="37"/>
      <c r="D176" s="37"/>
      <c r="E176" s="37"/>
      <c r="F176" s="2">
        <v>1</v>
      </c>
      <c r="G176">
        <v>0</v>
      </c>
      <c r="H176" s="6">
        <v>150</v>
      </c>
      <c r="I176" s="2" t="s">
        <v>327</v>
      </c>
      <c r="J176" s="57"/>
      <c r="K176" s="79"/>
      <c r="L176" s="59"/>
      <c r="M176" s="79"/>
      <c r="N176" s="61">
        <f t="shared" si="194"/>
        <v>0</v>
      </c>
      <c r="O176" s="61">
        <f t="shared" si="195"/>
        <v>0</v>
      </c>
      <c r="P176" s="61">
        <f t="shared" si="196"/>
        <v>0</v>
      </c>
      <c r="Q176" s="61">
        <f t="shared" si="197"/>
        <v>0</v>
      </c>
      <c r="R176" s="62" t="e">
        <f t="shared" si="198"/>
        <v>#DIV/0!</v>
      </c>
      <c r="S176" s="62" t="e">
        <f t="shared" si="169"/>
        <v>#DIV/0!</v>
      </c>
      <c r="T176" s="61" t="e">
        <f t="shared" si="170"/>
        <v>#DIV/0!</v>
      </c>
      <c r="U176" s="61" t="e">
        <f t="shared" si="199"/>
        <v>#DIV/0!</v>
      </c>
      <c r="V176" s="79"/>
      <c r="W176" s="61">
        <f t="shared" si="200"/>
        <v>0</v>
      </c>
      <c r="X176" s="24">
        <f t="shared" si="201"/>
        <v>0</v>
      </c>
      <c r="Y176" s="80">
        <f>IF(AND(I176=Overview!$D$14,'ECS Formula'!$D$38&lt;&gt;""),'ECS Formula'!$D$38,INDEX('FY 26'!Y:Y,MATCH('FY 26 - Changed'!I176,'FY 26'!I:I,0),0))</f>
        <v>262.98</v>
      </c>
      <c r="Z176" s="58"/>
      <c r="AA176" s="60"/>
      <c r="AB176" s="81">
        <f>IF(AND('FY 26 - Changed'!I176=Overview!$D$14, 'ECS Formula'!$K$20&lt;&gt;""),'ECS Formula'!$K$20,INDEX('FY 26'!AB:AB,MATCH('FY 26 - Changed'!I176,'FY 26'!I:I,0),0))</f>
        <v>712535.72</v>
      </c>
      <c r="AC176" s="10">
        <f t="shared" si="171"/>
        <v>2.7777850000000002</v>
      </c>
      <c r="AD176" s="79">
        <f>IF(AND('FY 26 - Changed'!I176=Overview!$D$14, 'ECS Formula'!$K$21&lt;&gt;""),'ECS Formula'!$K$21,INDEX('FY 26'!AD:AD,MATCH('FY 26 - Changed'!I176,'FY 26'!I:I,0),0))</f>
        <v>85709</v>
      </c>
      <c r="AE176" s="10">
        <f t="shared" si="172"/>
        <v>0.62137299999999995</v>
      </c>
      <c r="AF176" s="10">
        <f t="shared" si="219"/>
        <v>-1.1308609999999999</v>
      </c>
      <c r="AG176" s="63">
        <f t="shared" si="173"/>
        <v>0.01</v>
      </c>
      <c r="AH176" s="64">
        <f t="shared" si="174"/>
        <v>0</v>
      </c>
      <c r="AI176" s="65">
        <f t="shared" si="202"/>
        <v>0.01</v>
      </c>
      <c r="AJ176" s="60">
        <v>236</v>
      </c>
      <c r="AK176">
        <v>13</v>
      </c>
      <c r="AL176" s="23">
        <f t="shared" si="203"/>
        <v>306800</v>
      </c>
      <c r="AM176" s="60">
        <v>0</v>
      </c>
      <c r="AN176">
        <v>0</v>
      </c>
      <c r="AO176" s="23">
        <f t="shared" si="204"/>
        <v>0</v>
      </c>
      <c r="AP176" s="23">
        <f t="shared" si="175"/>
        <v>30308</v>
      </c>
      <c r="AQ176" s="23">
        <f t="shared" si="205"/>
        <v>337108</v>
      </c>
      <c r="AR176" s="66">
        <v>50646</v>
      </c>
      <c r="AS176" s="66">
        <f t="shared" si="220"/>
        <v>337108</v>
      </c>
      <c r="AT176" s="60">
        <v>283590</v>
      </c>
      <c r="AU176" s="23">
        <f t="shared" si="221"/>
        <v>53518</v>
      </c>
      <c r="AV176" s="67" t="str">
        <f t="shared" si="222"/>
        <v>Yes</v>
      </c>
      <c r="AW176" s="66">
        <f t="shared" si="206"/>
        <v>53518</v>
      </c>
      <c r="AX176" s="68">
        <f t="shared" si="207"/>
        <v>337108</v>
      </c>
      <c r="AY176" s="69">
        <f t="shared" si="176"/>
        <v>337108</v>
      </c>
      <c r="AZ176" s="70">
        <f t="shared" si="208"/>
        <v>53518</v>
      </c>
      <c r="BA176" s="23"/>
      <c r="BC176" s="13">
        <f>($AI176*$AP$21*IF(AND($I176=Overview!$D$14,'ECS Formula'!F$38&lt;&gt;""),'ECS Formula'!F$38,INDEX('FY 26'!$Y:$Y,MATCH('FY 26 - Changed'!$I176,'FY 26'!$I:$I,0),0)))+$AL176+$AO176</f>
        <v>337108.44500000001</v>
      </c>
      <c r="BD176" s="13">
        <f>($AI176*$AP$21*IF(AND($I176=Overview!$D$14,'ECS Formula'!G$38&lt;&gt;""),'ECS Formula'!G$38,INDEX('FY 26'!$Y:$Y,MATCH('FY 26 - Changed'!$I176,'FY 26'!$I:$I,0),0)))+$AL176+$AO176</f>
        <v>337108.44500000001</v>
      </c>
      <c r="BE176" s="13">
        <f>($AI176*$AP$21*IF(AND($I176=Overview!$D$14,'ECS Formula'!H$38&lt;&gt;""),'ECS Formula'!H$38,INDEX('FY 26'!$Y:$Y,MATCH('FY 26 - Changed'!$I176,'FY 26'!$I:$I,0),0)))+$AL176+$AO176</f>
        <v>337108.44500000001</v>
      </c>
      <c r="BF176" s="13">
        <f>($AI176*$AP$21*IF(AND($I176=Overview!$D$14,'ECS Formula'!I$38&lt;&gt;""),'ECS Formula'!I$38,INDEX('FY 26'!$Y:$Y,MATCH('FY 26 - Changed'!$I176,'FY 26'!$I:$I,0),0)))+$AL176+$AO176</f>
        <v>337108.44500000001</v>
      </c>
      <c r="BG176" s="13">
        <f>($AI176*$AP$21*IF(AND($I176=Overview!$D$14,'ECS Formula'!J$38&lt;&gt;""),'ECS Formula'!J$38,INDEX('FY 26'!$Y:$Y,MATCH('FY 26 - Changed'!$I176,'FY 26'!$I:$I,0),0)))+$AL176+$AO176</f>
        <v>337108.44500000001</v>
      </c>
      <c r="BH176" s="13">
        <f>($AI176*$AP$21*IF(AND($I176=Overview!$D$14,'ECS Formula'!K$38&lt;&gt;""),'ECS Formula'!K$38,INDEX('FY 26'!$Y:$Y,MATCH('FY 26 - Changed'!$I176,'FY 26'!$I:$I,0),0)))+$AL176+$AO176</f>
        <v>337108.44500000001</v>
      </c>
      <c r="BI176" s="13">
        <f>($AI176*$AP$21*IF(AND($I176=Overview!$D$14,'ECS Formula'!L$38&lt;&gt;""),'ECS Formula'!L$38,INDEX('FY 26'!$Y:$Y,MATCH('FY 26 - Changed'!$I176,'FY 26'!$I:$I,0),0)))+$AL176+$AO176</f>
        <v>337108.44500000001</v>
      </c>
      <c r="BJ176" s="13">
        <f>($AI176*$AP$21*IF(AND($I176=Overview!$D$14,'ECS Formula'!M$38&lt;&gt;""),'ECS Formula'!M$38,INDEX('FY 26'!$Y:$Y,MATCH('FY 26 - Changed'!$I176,'FY 26'!$I:$I,0),0)))+$AL176+$AO176</f>
        <v>337108.44500000001</v>
      </c>
      <c r="BO176" s="71">
        <f t="shared" si="209"/>
        <v>53518</v>
      </c>
      <c r="BP176" s="71">
        <f t="shared" si="177"/>
        <v>0.44500000000698492</v>
      </c>
      <c r="BQ176" s="71">
        <f t="shared" si="178"/>
        <v>0</v>
      </c>
      <c r="BR176" s="71">
        <f t="shared" si="179"/>
        <v>0</v>
      </c>
      <c r="BS176" s="71">
        <f t="shared" si="180"/>
        <v>0</v>
      </c>
      <c r="BT176" s="71">
        <f t="shared" si="181"/>
        <v>0</v>
      </c>
      <c r="BU176" s="71">
        <f t="shared" si="182"/>
        <v>0</v>
      </c>
      <c r="BV176" s="71">
        <f t="shared" si="183"/>
        <v>0</v>
      </c>
      <c r="BW176" s="71">
        <f t="shared" si="184"/>
        <v>0</v>
      </c>
      <c r="BX176" s="71"/>
      <c r="BZ176" s="71">
        <f t="shared" si="210"/>
        <v>53518</v>
      </c>
      <c r="CA176" s="71">
        <f t="shared" si="211"/>
        <v>0.44500000000698492</v>
      </c>
      <c r="CB176" s="71">
        <f t="shared" si="185"/>
        <v>0</v>
      </c>
      <c r="CC176" s="71">
        <f t="shared" si="186"/>
        <v>0</v>
      </c>
      <c r="CD176" s="71">
        <f t="shared" si="187"/>
        <v>0</v>
      </c>
      <c r="CE176" s="71">
        <f t="shared" si="188"/>
        <v>0</v>
      </c>
      <c r="CF176" s="71">
        <f t="shared" si="189"/>
        <v>0</v>
      </c>
      <c r="CG176" s="71">
        <f t="shared" si="190"/>
        <v>0</v>
      </c>
      <c r="CH176" s="71">
        <f t="shared" si="191"/>
        <v>0</v>
      </c>
      <c r="CJ176" s="71">
        <f t="shared" si="192"/>
        <v>337108</v>
      </c>
      <c r="CK176" s="71">
        <f t="shared" si="212"/>
        <v>337108.44500000001</v>
      </c>
      <c r="CL176" s="71">
        <f t="shared" si="213"/>
        <v>337108.44500000001</v>
      </c>
      <c r="CM176" s="71">
        <f t="shared" si="214"/>
        <v>337108.44500000001</v>
      </c>
      <c r="CN176" s="71">
        <f t="shared" si="215"/>
        <v>337108.44500000001</v>
      </c>
      <c r="CO176" s="71">
        <f t="shared" si="216"/>
        <v>337108.44500000001</v>
      </c>
      <c r="CP176" s="71">
        <f t="shared" si="223"/>
        <v>337108.44500000001</v>
      </c>
      <c r="CQ176" s="71">
        <f t="shared" si="223"/>
        <v>337108.44500000001</v>
      </c>
      <c r="CR176" s="71">
        <f t="shared" si="223"/>
        <v>337108.44500000001</v>
      </c>
      <c r="CS176" s="71"/>
      <c r="CT176" s="71">
        <f t="shared" si="193"/>
        <v>337108</v>
      </c>
      <c r="CU176" s="71">
        <f t="shared" si="224"/>
        <v>337108.44500000001</v>
      </c>
      <c r="CV176" s="71">
        <f t="shared" si="224"/>
        <v>337108.44500000001</v>
      </c>
      <c r="CW176" s="71">
        <f t="shared" si="224"/>
        <v>337108.44500000001</v>
      </c>
      <c r="CX176" s="71">
        <f t="shared" si="224"/>
        <v>337108.44500000001</v>
      </c>
      <c r="CY176" s="71">
        <f t="shared" si="224"/>
        <v>337108.44500000001</v>
      </c>
      <c r="CZ176" s="71">
        <f t="shared" si="224"/>
        <v>337108.44500000001</v>
      </c>
      <c r="DA176" s="71">
        <f t="shared" si="224"/>
        <v>337108.44500000001</v>
      </c>
      <c r="DB176" s="71">
        <f t="shared" si="224"/>
        <v>337108.44500000001</v>
      </c>
    </row>
    <row r="177" spans="1:106" x14ac:dyDescent="0.2">
      <c r="A177" s="6" t="s">
        <v>189</v>
      </c>
      <c r="B177" s="6">
        <v>1</v>
      </c>
      <c r="C177" s="37">
        <v>1</v>
      </c>
      <c r="D177" s="37">
        <v>0</v>
      </c>
      <c r="E177" s="37">
        <v>1</v>
      </c>
      <c r="F177" s="2">
        <v>10</v>
      </c>
      <c r="G177">
        <v>2</v>
      </c>
      <c r="H177" s="6">
        <v>151</v>
      </c>
      <c r="I177" s="2" t="s">
        <v>328</v>
      </c>
      <c r="J177" s="57"/>
      <c r="K177" s="79"/>
      <c r="L177" s="73"/>
      <c r="M177" s="79"/>
      <c r="N177" s="61">
        <f t="shared" si="194"/>
        <v>0</v>
      </c>
      <c r="O177" s="61">
        <f t="shared" si="195"/>
        <v>0</v>
      </c>
      <c r="P177" s="61">
        <f t="shared" si="196"/>
        <v>0</v>
      </c>
      <c r="Q177" s="61">
        <f t="shared" si="197"/>
        <v>0</v>
      </c>
      <c r="R177" s="62" t="e">
        <f t="shared" si="198"/>
        <v>#DIV/0!</v>
      </c>
      <c r="S177" s="62" t="e">
        <f t="shared" si="169"/>
        <v>#DIV/0!</v>
      </c>
      <c r="T177" s="61" t="e">
        <f t="shared" si="170"/>
        <v>#DIV/0!</v>
      </c>
      <c r="U177" s="61" t="e">
        <f t="shared" si="199"/>
        <v>#DIV/0!</v>
      </c>
      <c r="V177" s="79"/>
      <c r="W177" s="61">
        <f t="shared" si="200"/>
        <v>0</v>
      </c>
      <c r="X177" s="24">
        <f t="shared" si="201"/>
        <v>0</v>
      </c>
      <c r="Y177" s="80">
        <f>IF(AND(I177=Overview!$D$14,'ECS Formula'!$D$38&lt;&gt;""),'ECS Formula'!$D$38,INDEX('FY 26'!Y:Y,MATCH('FY 26 - Changed'!I177,'FY 26'!I:I,0),0))</f>
        <v>24542.51</v>
      </c>
      <c r="Z177" s="58"/>
      <c r="AA177" s="60"/>
      <c r="AB177" s="81">
        <f>IF(AND('FY 26 - Changed'!I177=Overview!$D$14, 'ECS Formula'!$K$20&lt;&gt;""),'ECS Formula'!$K$20,INDEX('FY 26'!AB:AB,MATCH('FY 26 - Changed'!I177,'FY 26'!I:I,0),0))</f>
        <v>86869.54</v>
      </c>
      <c r="AC177" s="10">
        <f t="shared" si="171"/>
        <v>0.33865699999999999</v>
      </c>
      <c r="AD177" s="79">
        <f>IF(AND('FY 26 - Changed'!I177=Overview!$D$14, 'ECS Formula'!$K$21&lt;&gt;""),'ECS Formula'!$K$21,INDEX('FY 26'!AD:AD,MATCH('FY 26 - Changed'!I177,'FY 26'!I:I,0),0))</f>
        <v>51451</v>
      </c>
      <c r="AE177" s="10">
        <f t="shared" si="172"/>
        <v>0.37300899999999998</v>
      </c>
      <c r="AF177" s="10">
        <f t="shared" si="219"/>
        <v>0.65103699999999998</v>
      </c>
      <c r="AG177" s="63">
        <f t="shared" si="173"/>
        <v>0.65103699999999998</v>
      </c>
      <c r="AH177" s="64">
        <f t="shared" si="174"/>
        <v>0.06</v>
      </c>
      <c r="AI177" s="65">
        <f t="shared" si="202"/>
        <v>0.71103699999999992</v>
      </c>
      <c r="AJ177" s="60">
        <v>0</v>
      </c>
      <c r="AK177">
        <v>0</v>
      </c>
      <c r="AL177" s="23">
        <f t="shared" si="203"/>
        <v>0</v>
      </c>
      <c r="AM177" s="60">
        <v>0</v>
      </c>
      <c r="AN177">
        <v>0</v>
      </c>
      <c r="AO177" s="23">
        <f t="shared" si="204"/>
        <v>0</v>
      </c>
      <c r="AP177" s="23">
        <f t="shared" si="175"/>
        <v>201118542</v>
      </c>
      <c r="AQ177" s="23">
        <f t="shared" si="205"/>
        <v>201118542</v>
      </c>
      <c r="AR177" s="66">
        <v>133606066</v>
      </c>
      <c r="AS177" s="66">
        <f t="shared" si="220"/>
        <v>201118542</v>
      </c>
      <c r="AT177" s="60">
        <v>190361064</v>
      </c>
      <c r="AU177" s="23">
        <f t="shared" si="221"/>
        <v>10757478</v>
      </c>
      <c r="AV177" s="67" t="str">
        <f t="shared" si="222"/>
        <v>Yes</v>
      </c>
      <c r="AW177" s="66">
        <f t="shared" si="206"/>
        <v>10757478</v>
      </c>
      <c r="AX177" s="68">
        <f t="shared" si="207"/>
        <v>201118542</v>
      </c>
      <c r="AY177" s="69">
        <f t="shared" si="176"/>
        <v>201118542</v>
      </c>
      <c r="AZ177" s="70">
        <f t="shared" si="208"/>
        <v>10757478</v>
      </c>
      <c r="BA177" s="23"/>
      <c r="BC177" s="13">
        <f>($AI177*$AP$21*IF(AND($I177=Overview!$D$14,'ECS Formula'!F$38&lt;&gt;""),'ECS Formula'!F$38,INDEX('FY 26'!$Y:$Y,MATCH('FY 26 - Changed'!$I177,'FY 26'!$I:$I,0),0)))+$AL177+$AO177</f>
        <v>201118541.67007673</v>
      </c>
      <c r="BD177" s="13">
        <f>($AI177*$AP$21*IF(AND($I177=Overview!$D$14,'ECS Formula'!G$38&lt;&gt;""),'ECS Formula'!G$38,INDEX('FY 26'!$Y:$Y,MATCH('FY 26 - Changed'!$I177,'FY 26'!$I:$I,0),0)))+$AL177+$AO177</f>
        <v>201118541.67007673</v>
      </c>
      <c r="BE177" s="13">
        <f>($AI177*$AP$21*IF(AND($I177=Overview!$D$14,'ECS Formula'!H$38&lt;&gt;""),'ECS Formula'!H$38,INDEX('FY 26'!$Y:$Y,MATCH('FY 26 - Changed'!$I177,'FY 26'!$I:$I,0),0)))+$AL177+$AO177</f>
        <v>201118541.67007673</v>
      </c>
      <c r="BF177" s="13">
        <f>($AI177*$AP$21*IF(AND($I177=Overview!$D$14,'ECS Formula'!I$38&lt;&gt;""),'ECS Formula'!I$38,INDEX('FY 26'!$Y:$Y,MATCH('FY 26 - Changed'!$I177,'FY 26'!$I:$I,0),0)))+$AL177+$AO177</f>
        <v>201118541.67007673</v>
      </c>
      <c r="BG177" s="13">
        <f>($AI177*$AP$21*IF(AND($I177=Overview!$D$14,'ECS Formula'!J$38&lt;&gt;""),'ECS Formula'!J$38,INDEX('FY 26'!$Y:$Y,MATCH('FY 26 - Changed'!$I177,'FY 26'!$I:$I,0),0)))+$AL177+$AO177</f>
        <v>201118541.67007673</v>
      </c>
      <c r="BH177" s="13">
        <f>($AI177*$AP$21*IF(AND($I177=Overview!$D$14,'ECS Formula'!K$38&lt;&gt;""),'ECS Formula'!K$38,INDEX('FY 26'!$Y:$Y,MATCH('FY 26 - Changed'!$I177,'FY 26'!$I:$I,0),0)))+$AL177+$AO177</f>
        <v>201118541.67007673</v>
      </c>
      <c r="BI177" s="13">
        <f>($AI177*$AP$21*IF(AND($I177=Overview!$D$14,'ECS Formula'!L$38&lt;&gt;""),'ECS Formula'!L$38,INDEX('FY 26'!$Y:$Y,MATCH('FY 26 - Changed'!$I177,'FY 26'!$I:$I,0),0)))+$AL177+$AO177</f>
        <v>201118541.67007673</v>
      </c>
      <c r="BJ177" s="13">
        <f>($AI177*$AP$21*IF(AND($I177=Overview!$D$14,'ECS Formula'!M$38&lt;&gt;""),'ECS Formula'!M$38,INDEX('FY 26'!$Y:$Y,MATCH('FY 26 - Changed'!$I177,'FY 26'!$I:$I,0),0)))+$AL177+$AO177</f>
        <v>201118541.67007673</v>
      </c>
      <c r="BO177" s="71">
        <f t="shared" si="209"/>
        <v>10757478</v>
      </c>
      <c r="BP177" s="71">
        <f t="shared" si="177"/>
        <v>-0.32992327213287354</v>
      </c>
      <c r="BQ177" s="71">
        <f t="shared" si="178"/>
        <v>-0.32992327213287354</v>
      </c>
      <c r="BR177" s="71">
        <f t="shared" si="179"/>
        <v>-0.32992327213287354</v>
      </c>
      <c r="BS177" s="71">
        <f t="shared" si="180"/>
        <v>-0.32992327213287354</v>
      </c>
      <c r="BT177" s="71">
        <f t="shared" si="181"/>
        <v>-0.32992327213287354</v>
      </c>
      <c r="BU177" s="71">
        <f t="shared" si="182"/>
        <v>-0.32992327213287354</v>
      </c>
      <c r="BV177" s="71">
        <f t="shared" si="183"/>
        <v>-0.32992327213287354</v>
      </c>
      <c r="BW177" s="71">
        <f t="shared" si="184"/>
        <v>-0.32992327213287354</v>
      </c>
      <c r="BX177" s="71"/>
      <c r="BZ177" s="71">
        <f t="shared" si="210"/>
        <v>10757478</v>
      </c>
      <c r="CA177" s="71">
        <f t="shared" si="211"/>
        <v>0</v>
      </c>
      <c r="CB177" s="71">
        <f t="shared" si="185"/>
        <v>-4.7146035587787627E-2</v>
      </c>
      <c r="CC177" s="71">
        <f t="shared" si="186"/>
        <v>-5.4998209464550016E-2</v>
      </c>
      <c r="CD177" s="71">
        <f t="shared" si="187"/>
        <v>-6.598465442657471E-2</v>
      </c>
      <c r="CE177" s="71">
        <f t="shared" si="188"/>
        <v>-8.2480818033218384E-2</v>
      </c>
      <c r="CF177" s="71">
        <f t="shared" si="189"/>
        <v>-0.10996342660188674</v>
      </c>
      <c r="CG177" s="71">
        <f t="shared" si="190"/>
        <v>-0.16496163606643677</v>
      </c>
      <c r="CH177" s="71">
        <f t="shared" si="191"/>
        <v>-0.32992327213287354</v>
      </c>
      <c r="CJ177" s="71">
        <f t="shared" si="192"/>
        <v>201118542</v>
      </c>
      <c r="CK177" s="71">
        <f t="shared" si="212"/>
        <v>201118542</v>
      </c>
      <c r="CL177" s="71">
        <f t="shared" si="213"/>
        <v>201118541.95285398</v>
      </c>
      <c r="CM177" s="71">
        <f t="shared" si="214"/>
        <v>201118541.94500178</v>
      </c>
      <c r="CN177" s="71">
        <f t="shared" si="215"/>
        <v>201118541.93401533</v>
      </c>
      <c r="CO177" s="71">
        <f t="shared" si="216"/>
        <v>201118541.91751918</v>
      </c>
      <c r="CP177" s="71">
        <f t="shared" si="223"/>
        <v>201118541.89003658</v>
      </c>
      <c r="CQ177" s="71">
        <f t="shared" si="223"/>
        <v>201118541.83503836</v>
      </c>
      <c r="CR177" s="71">
        <f t="shared" si="223"/>
        <v>201118541.67007673</v>
      </c>
      <c r="CS177" s="71"/>
      <c r="CT177" s="71">
        <f t="shared" si="193"/>
        <v>201118542</v>
      </c>
      <c r="CU177" s="71">
        <f t="shared" si="224"/>
        <v>201118542</v>
      </c>
      <c r="CV177" s="71">
        <f t="shared" si="224"/>
        <v>201118542</v>
      </c>
      <c r="CW177" s="71">
        <f t="shared" si="224"/>
        <v>201118542</v>
      </c>
      <c r="CX177" s="71">
        <f t="shared" si="224"/>
        <v>201118542</v>
      </c>
      <c r="CY177" s="71">
        <f t="shared" si="224"/>
        <v>201118542</v>
      </c>
      <c r="CZ177" s="71">
        <f t="shared" si="224"/>
        <v>201118542</v>
      </c>
      <c r="DA177" s="71">
        <f t="shared" si="224"/>
        <v>201118542</v>
      </c>
      <c r="DB177" s="71">
        <f t="shared" si="224"/>
        <v>201118542</v>
      </c>
    </row>
    <row r="178" spans="1:106" x14ac:dyDescent="0.2">
      <c r="A178" s="6" t="s">
        <v>179</v>
      </c>
      <c r="B178" s="6"/>
      <c r="C178" s="37"/>
      <c r="D178" s="37"/>
      <c r="E178" s="37"/>
      <c r="F178" s="2">
        <v>2</v>
      </c>
      <c r="G178">
        <v>0</v>
      </c>
      <c r="H178" s="6">
        <v>152</v>
      </c>
      <c r="I178" s="2" t="s">
        <v>329</v>
      </c>
      <c r="J178" s="57"/>
      <c r="K178" s="79"/>
      <c r="L178" s="59"/>
      <c r="M178" s="79"/>
      <c r="N178" s="61">
        <f t="shared" si="194"/>
        <v>0</v>
      </c>
      <c r="O178" s="61">
        <f t="shared" si="195"/>
        <v>0</v>
      </c>
      <c r="P178" s="61">
        <f t="shared" si="196"/>
        <v>0</v>
      </c>
      <c r="Q178" s="61">
        <f t="shared" si="197"/>
        <v>0</v>
      </c>
      <c r="R178" s="62" t="e">
        <f t="shared" si="198"/>
        <v>#DIV/0!</v>
      </c>
      <c r="S178" s="62" t="e">
        <f t="shared" si="169"/>
        <v>#DIV/0!</v>
      </c>
      <c r="T178" s="61" t="e">
        <f t="shared" si="170"/>
        <v>#DIV/0!</v>
      </c>
      <c r="U178" s="61" t="e">
        <f t="shared" si="199"/>
        <v>#DIV/0!</v>
      </c>
      <c r="V178" s="79"/>
      <c r="W178" s="61">
        <f t="shared" si="200"/>
        <v>0</v>
      </c>
      <c r="X178" s="24">
        <f t="shared" si="201"/>
        <v>0</v>
      </c>
      <c r="Y178" s="80">
        <f>IF(AND(I178=Overview!$D$14,'ECS Formula'!$D$38&lt;&gt;""),'ECS Formula'!$D$38,INDEX('FY 26'!Y:Y,MATCH('FY 26 - Changed'!I178,'FY 26'!I:I,0),0))</f>
        <v>2721.58</v>
      </c>
      <c r="Z178" s="58"/>
      <c r="AA178" s="60"/>
      <c r="AB178" s="81">
        <f>IF(AND('FY 26 - Changed'!I178=Overview!$D$14, 'ECS Formula'!$K$20&lt;&gt;""),'ECS Formula'!$K$20,INDEX('FY 26'!AB:AB,MATCH('FY 26 - Changed'!I178,'FY 26'!I:I,0),0))</f>
        <v>305444.86</v>
      </c>
      <c r="AC178" s="10">
        <f t="shared" si="171"/>
        <v>1.1907620000000001</v>
      </c>
      <c r="AD178" s="79">
        <f>IF(AND('FY 26 - Changed'!I178=Overview!$D$14, 'ECS Formula'!$K$21&lt;&gt;""),'ECS Formula'!$K$21,INDEX('FY 26'!AD:AD,MATCH('FY 26 - Changed'!I178,'FY 26'!I:I,0),0))</f>
        <v>102906</v>
      </c>
      <c r="AE178" s="10">
        <f t="shared" si="172"/>
        <v>0.74604800000000004</v>
      </c>
      <c r="AF178" s="10">
        <f t="shared" si="219"/>
        <v>-5.7348000000000003E-2</v>
      </c>
      <c r="AG178" s="63">
        <f t="shared" si="173"/>
        <v>0.01</v>
      </c>
      <c r="AH178" s="64">
        <f t="shared" si="174"/>
        <v>0</v>
      </c>
      <c r="AI178" s="65">
        <f t="shared" si="202"/>
        <v>0.01</v>
      </c>
      <c r="AJ178" s="60">
        <v>0</v>
      </c>
      <c r="AK178">
        <v>0</v>
      </c>
      <c r="AL178" s="23">
        <f t="shared" si="203"/>
        <v>0</v>
      </c>
      <c r="AM178" s="60">
        <v>0</v>
      </c>
      <c r="AN178">
        <v>0</v>
      </c>
      <c r="AO178" s="23">
        <f t="shared" si="204"/>
        <v>0</v>
      </c>
      <c r="AP178" s="23">
        <f t="shared" si="175"/>
        <v>313662</v>
      </c>
      <c r="AQ178" s="23">
        <f t="shared" si="205"/>
        <v>313662</v>
      </c>
      <c r="AR178" s="66">
        <v>321279</v>
      </c>
      <c r="AS178" s="66">
        <f t="shared" si="220"/>
        <v>313662</v>
      </c>
      <c r="AT178" s="60">
        <v>326444</v>
      </c>
      <c r="AU178" s="23">
        <f t="shared" si="221"/>
        <v>12782</v>
      </c>
      <c r="AV178" s="67" t="str">
        <f t="shared" si="222"/>
        <v>No</v>
      </c>
      <c r="AW178" s="66">
        <f t="shared" si="206"/>
        <v>0</v>
      </c>
      <c r="AX178" s="68">
        <f t="shared" si="207"/>
        <v>326444</v>
      </c>
      <c r="AY178" s="69">
        <f t="shared" si="176"/>
        <v>326444</v>
      </c>
      <c r="AZ178" s="70">
        <f t="shared" si="208"/>
        <v>0</v>
      </c>
      <c r="BA178" s="23"/>
      <c r="BC178" s="13">
        <f>($AI178*$AP$21*IF(AND($I178=Overview!$D$14,'ECS Formula'!F$38&lt;&gt;""),'ECS Formula'!F$38,INDEX('FY 26'!$Y:$Y,MATCH('FY 26 - Changed'!$I178,'FY 26'!$I:$I,0),0)))+$AL178+$AO178</f>
        <v>313662.09499999997</v>
      </c>
      <c r="BD178" s="13">
        <f>($AI178*$AP$21*IF(AND($I178=Overview!$D$14,'ECS Formula'!G$38&lt;&gt;""),'ECS Formula'!G$38,INDEX('FY 26'!$Y:$Y,MATCH('FY 26 - Changed'!$I178,'FY 26'!$I:$I,0),0)))+$AL178+$AO178</f>
        <v>313662.09499999997</v>
      </c>
      <c r="BE178" s="13">
        <f>($AI178*$AP$21*IF(AND($I178=Overview!$D$14,'ECS Formula'!H$38&lt;&gt;""),'ECS Formula'!H$38,INDEX('FY 26'!$Y:$Y,MATCH('FY 26 - Changed'!$I178,'FY 26'!$I:$I,0),0)))+$AL178+$AO178</f>
        <v>313662.09499999997</v>
      </c>
      <c r="BF178" s="13">
        <f>($AI178*$AP$21*IF(AND($I178=Overview!$D$14,'ECS Formula'!I$38&lt;&gt;""),'ECS Formula'!I$38,INDEX('FY 26'!$Y:$Y,MATCH('FY 26 - Changed'!$I178,'FY 26'!$I:$I,0),0)))+$AL178+$AO178</f>
        <v>313662.09499999997</v>
      </c>
      <c r="BG178" s="13">
        <f>($AI178*$AP$21*IF(AND($I178=Overview!$D$14,'ECS Formula'!J$38&lt;&gt;""),'ECS Formula'!J$38,INDEX('FY 26'!$Y:$Y,MATCH('FY 26 - Changed'!$I178,'FY 26'!$I:$I,0),0)))+$AL178+$AO178</f>
        <v>313662.09499999997</v>
      </c>
      <c r="BH178" s="13">
        <f>($AI178*$AP$21*IF(AND($I178=Overview!$D$14,'ECS Formula'!K$38&lt;&gt;""),'ECS Formula'!K$38,INDEX('FY 26'!$Y:$Y,MATCH('FY 26 - Changed'!$I178,'FY 26'!$I:$I,0),0)))+$AL178+$AO178</f>
        <v>313662.09499999997</v>
      </c>
      <c r="BI178" s="13">
        <f>($AI178*$AP$21*IF(AND($I178=Overview!$D$14,'ECS Formula'!L$38&lt;&gt;""),'ECS Formula'!L$38,INDEX('FY 26'!$Y:$Y,MATCH('FY 26 - Changed'!$I178,'FY 26'!$I:$I,0),0)))+$AL178+$AO178</f>
        <v>313662.09499999997</v>
      </c>
      <c r="BJ178" s="13">
        <f>($AI178*$AP$21*IF(AND($I178=Overview!$D$14,'ECS Formula'!M$38&lt;&gt;""),'ECS Formula'!M$38,INDEX('FY 26'!$Y:$Y,MATCH('FY 26 - Changed'!$I178,'FY 26'!$I:$I,0),0)))+$AL178+$AO178</f>
        <v>313662.09499999997</v>
      </c>
      <c r="BO178" s="71">
        <f t="shared" si="209"/>
        <v>12782</v>
      </c>
      <c r="BP178" s="71">
        <f t="shared" si="177"/>
        <v>-12781.905000000028</v>
      </c>
      <c r="BQ178" s="71">
        <f t="shared" si="178"/>
        <v>-12781.905000000028</v>
      </c>
      <c r="BR178" s="71">
        <f t="shared" si="179"/>
        <v>-10955.370775500021</v>
      </c>
      <c r="BS178" s="71">
        <f t="shared" si="180"/>
        <v>-9129.110467224149</v>
      </c>
      <c r="BT178" s="71">
        <f t="shared" si="181"/>
        <v>-7303.2883737793309</v>
      </c>
      <c r="BU178" s="71">
        <f t="shared" si="182"/>
        <v>-5477.4662803345127</v>
      </c>
      <c r="BV178" s="71">
        <f t="shared" si="183"/>
        <v>-3651.8267690990469</v>
      </c>
      <c r="BW178" s="71">
        <f t="shared" si="184"/>
        <v>-1825.9133845495526</v>
      </c>
      <c r="BX178" s="71"/>
      <c r="BZ178" s="71">
        <f t="shared" si="210"/>
        <v>0</v>
      </c>
      <c r="CA178" s="71">
        <f t="shared" si="211"/>
        <v>0</v>
      </c>
      <c r="CB178" s="71">
        <f t="shared" si="185"/>
        <v>-1826.534224500004</v>
      </c>
      <c r="CC178" s="71">
        <f t="shared" si="186"/>
        <v>-1826.2603082758535</v>
      </c>
      <c r="CD178" s="71">
        <f t="shared" si="187"/>
        <v>-1825.82209344483</v>
      </c>
      <c r="CE178" s="71">
        <f t="shared" si="188"/>
        <v>-1825.8220934448327</v>
      </c>
      <c r="CF178" s="71">
        <f t="shared" si="189"/>
        <v>-1825.639511235493</v>
      </c>
      <c r="CG178" s="71">
        <f t="shared" si="190"/>
        <v>-1825.9133845495235</v>
      </c>
      <c r="CH178" s="71">
        <f t="shared" si="191"/>
        <v>-1825.9133845495526</v>
      </c>
      <c r="CJ178" s="71">
        <f t="shared" si="192"/>
        <v>326444</v>
      </c>
      <c r="CK178" s="71">
        <f t="shared" si="212"/>
        <v>326444</v>
      </c>
      <c r="CL178" s="71">
        <f t="shared" si="213"/>
        <v>324617.46577549999</v>
      </c>
      <c r="CM178" s="71">
        <f t="shared" si="214"/>
        <v>322791.20546722412</v>
      </c>
      <c r="CN178" s="71">
        <f t="shared" si="215"/>
        <v>320965.3833737793</v>
      </c>
      <c r="CO178" s="71">
        <f t="shared" si="216"/>
        <v>319139.56128033448</v>
      </c>
      <c r="CP178" s="71">
        <f t="shared" si="223"/>
        <v>317313.92176909902</v>
      </c>
      <c r="CQ178" s="71">
        <f t="shared" si="223"/>
        <v>315488.00838454952</v>
      </c>
      <c r="CR178" s="71">
        <f t="shared" si="223"/>
        <v>313662.09499999997</v>
      </c>
      <c r="CS178" s="71"/>
      <c r="CT178" s="71">
        <f t="shared" si="193"/>
        <v>326444</v>
      </c>
      <c r="CU178" s="71">
        <f t="shared" si="224"/>
        <v>326444</v>
      </c>
      <c r="CV178" s="71">
        <f t="shared" si="224"/>
        <v>324617.46577549999</v>
      </c>
      <c r="CW178" s="71">
        <f t="shared" si="224"/>
        <v>322791.20546722412</v>
      </c>
      <c r="CX178" s="71">
        <f t="shared" si="224"/>
        <v>320965.3833737793</v>
      </c>
      <c r="CY178" s="71">
        <f t="shared" si="224"/>
        <v>319139.56128033448</v>
      </c>
      <c r="CZ178" s="71">
        <f t="shared" si="224"/>
        <v>317313.92176909902</v>
      </c>
      <c r="DA178" s="71">
        <f t="shared" si="224"/>
        <v>315488.00838454952</v>
      </c>
      <c r="DB178" s="71">
        <f t="shared" si="224"/>
        <v>313662.09499999997</v>
      </c>
    </row>
    <row r="179" spans="1:106" x14ac:dyDescent="0.2">
      <c r="A179" s="6" t="s">
        <v>179</v>
      </c>
      <c r="B179" s="6"/>
      <c r="C179" s="37"/>
      <c r="D179" s="37"/>
      <c r="E179" s="37"/>
      <c r="F179" s="2">
        <v>7</v>
      </c>
      <c r="G179">
        <v>0</v>
      </c>
      <c r="H179" s="6">
        <v>153</v>
      </c>
      <c r="I179" s="2" t="s">
        <v>330</v>
      </c>
      <c r="J179" s="57"/>
      <c r="K179" s="79"/>
      <c r="L179" s="59"/>
      <c r="M179" s="79"/>
      <c r="N179" s="61">
        <f t="shared" si="194"/>
        <v>0</v>
      </c>
      <c r="O179" s="61">
        <f t="shared" si="195"/>
        <v>0</v>
      </c>
      <c r="P179" s="61">
        <f t="shared" si="196"/>
        <v>0</v>
      </c>
      <c r="Q179" s="61">
        <f t="shared" si="197"/>
        <v>0</v>
      </c>
      <c r="R179" s="62" t="e">
        <f t="shared" si="198"/>
        <v>#DIV/0!</v>
      </c>
      <c r="S179" s="62" t="e">
        <f t="shared" si="169"/>
        <v>#DIV/0!</v>
      </c>
      <c r="T179" s="61" t="e">
        <f t="shared" si="170"/>
        <v>#DIV/0!</v>
      </c>
      <c r="U179" s="61" t="e">
        <f t="shared" si="199"/>
        <v>#DIV/0!</v>
      </c>
      <c r="V179" s="79"/>
      <c r="W179" s="61">
        <f t="shared" si="200"/>
        <v>0</v>
      </c>
      <c r="X179" s="24">
        <f t="shared" si="201"/>
        <v>0</v>
      </c>
      <c r="Y179" s="80">
        <f>IF(AND(I179=Overview!$D$14,'ECS Formula'!$D$38&lt;&gt;""),'ECS Formula'!$D$38,INDEX('FY 26'!Y:Y,MATCH('FY 26 - Changed'!I179,'FY 26'!I:I,0),0))</f>
        <v>3020.97</v>
      </c>
      <c r="Z179" s="58"/>
      <c r="AA179" s="60"/>
      <c r="AB179" s="81">
        <f>IF(AND('FY 26 - Changed'!I179=Overview!$D$14, 'ECS Formula'!$K$20&lt;&gt;""),'ECS Formula'!$K$20,INDEX('FY 26'!AB:AB,MATCH('FY 26 - Changed'!I179,'FY 26'!I:I,0),0))</f>
        <v>162335.37</v>
      </c>
      <c r="AC179" s="10">
        <f t="shared" si="171"/>
        <v>0.63285599999999997</v>
      </c>
      <c r="AD179" s="79">
        <f>IF(AND('FY 26 - Changed'!I179=Overview!$D$14, 'ECS Formula'!$K$21&lt;&gt;""),'ECS Formula'!$K$21,INDEX('FY 26'!AD:AD,MATCH('FY 26 - Changed'!I179,'FY 26'!I:I,0),0))</f>
        <v>84536</v>
      </c>
      <c r="AE179" s="10">
        <f t="shared" si="172"/>
        <v>0.612869</v>
      </c>
      <c r="AF179" s="10">
        <f t="shared" si="219"/>
        <v>0.37314000000000003</v>
      </c>
      <c r="AG179" s="63">
        <f t="shared" si="173"/>
        <v>0.37314000000000003</v>
      </c>
      <c r="AH179" s="64">
        <f t="shared" si="174"/>
        <v>0</v>
      </c>
      <c r="AI179" s="65">
        <f t="shared" si="202"/>
        <v>0.37314000000000003</v>
      </c>
      <c r="AJ179" s="60">
        <v>0</v>
      </c>
      <c r="AK179">
        <v>0</v>
      </c>
      <c r="AL179" s="23">
        <f t="shared" si="203"/>
        <v>0</v>
      </c>
      <c r="AM179" s="60">
        <v>0</v>
      </c>
      <c r="AN179">
        <v>0</v>
      </c>
      <c r="AO179" s="23">
        <f t="shared" si="204"/>
        <v>0</v>
      </c>
      <c r="AP179" s="23">
        <f t="shared" si="175"/>
        <v>12991496</v>
      </c>
      <c r="AQ179" s="23">
        <f t="shared" si="205"/>
        <v>12991496</v>
      </c>
      <c r="AR179" s="66">
        <v>11753175</v>
      </c>
      <c r="AS179" s="66">
        <f t="shared" si="220"/>
        <v>12991496</v>
      </c>
      <c r="AT179" s="60">
        <v>12747426</v>
      </c>
      <c r="AU179" s="23">
        <f t="shared" si="221"/>
        <v>244070</v>
      </c>
      <c r="AV179" s="67" t="str">
        <f t="shared" si="222"/>
        <v>Yes</v>
      </c>
      <c r="AW179" s="66">
        <f t="shared" si="206"/>
        <v>244070</v>
      </c>
      <c r="AX179" s="68">
        <f t="shared" si="207"/>
        <v>12991496</v>
      </c>
      <c r="AY179" s="69">
        <f t="shared" si="176"/>
        <v>12991496</v>
      </c>
      <c r="AZ179" s="70">
        <f t="shared" si="208"/>
        <v>244070</v>
      </c>
      <c r="BA179" s="23"/>
      <c r="BC179" s="13">
        <f>($AI179*$AP$21*IF(AND($I179=Overview!$D$14,'ECS Formula'!F$38&lt;&gt;""),'ECS Formula'!F$38,INDEX('FY 26'!$Y:$Y,MATCH('FY 26 - Changed'!$I179,'FY 26'!$I:$I,0),0)))+$AL179+$AO179</f>
        <v>12991495.695344999</v>
      </c>
      <c r="BD179" s="13">
        <f>($AI179*$AP$21*IF(AND($I179=Overview!$D$14,'ECS Formula'!G$38&lt;&gt;""),'ECS Formula'!G$38,INDEX('FY 26'!$Y:$Y,MATCH('FY 26 - Changed'!$I179,'FY 26'!$I:$I,0),0)))+$AL179+$AO179</f>
        <v>12991495.695344999</v>
      </c>
      <c r="BE179" s="13">
        <f>($AI179*$AP$21*IF(AND($I179=Overview!$D$14,'ECS Formula'!H$38&lt;&gt;""),'ECS Formula'!H$38,INDEX('FY 26'!$Y:$Y,MATCH('FY 26 - Changed'!$I179,'FY 26'!$I:$I,0),0)))+$AL179+$AO179</f>
        <v>12991495.695344999</v>
      </c>
      <c r="BF179" s="13">
        <f>($AI179*$AP$21*IF(AND($I179=Overview!$D$14,'ECS Formula'!I$38&lt;&gt;""),'ECS Formula'!I$38,INDEX('FY 26'!$Y:$Y,MATCH('FY 26 - Changed'!$I179,'FY 26'!$I:$I,0),0)))+$AL179+$AO179</f>
        <v>12991495.695344999</v>
      </c>
      <c r="BG179" s="13">
        <f>($AI179*$AP$21*IF(AND($I179=Overview!$D$14,'ECS Formula'!J$38&lt;&gt;""),'ECS Formula'!J$38,INDEX('FY 26'!$Y:$Y,MATCH('FY 26 - Changed'!$I179,'FY 26'!$I:$I,0),0)))+$AL179+$AO179</f>
        <v>12991495.695344999</v>
      </c>
      <c r="BH179" s="13">
        <f>($AI179*$AP$21*IF(AND($I179=Overview!$D$14,'ECS Formula'!K$38&lt;&gt;""),'ECS Formula'!K$38,INDEX('FY 26'!$Y:$Y,MATCH('FY 26 - Changed'!$I179,'FY 26'!$I:$I,0),0)))+$AL179+$AO179</f>
        <v>12991495.695344999</v>
      </c>
      <c r="BI179" s="13">
        <f>($AI179*$AP$21*IF(AND($I179=Overview!$D$14,'ECS Formula'!L$38&lt;&gt;""),'ECS Formula'!L$38,INDEX('FY 26'!$Y:$Y,MATCH('FY 26 - Changed'!$I179,'FY 26'!$I:$I,0),0)))+$AL179+$AO179</f>
        <v>12991495.695344999</v>
      </c>
      <c r="BJ179" s="13">
        <f>($AI179*$AP$21*IF(AND($I179=Overview!$D$14,'ECS Formula'!M$38&lt;&gt;""),'ECS Formula'!M$38,INDEX('FY 26'!$Y:$Y,MATCH('FY 26 - Changed'!$I179,'FY 26'!$I:$I,0),0)))+$AL179+$AO179</f>
        <v>12991495.695344999</v>
      </c>
      <c r="BO179" s="71">
        <f t="shared" si="209"/>
        <v>244070</v>
      </c>
      <c r="BP179" s="71">
        <f t="shared" si="177"/>
        <v>-0.30465500056743622</v>
      </c>
      <c r="BQ179" s="71">
        <f t="shared" si="178"/>
        <v>-0.30465500056743622</v>
      </c>
      <c r="BR179" s="71">
        <f t="shared" si="179"/>
        <v>-0.26111980155110359</v>
      </c>
      <c r="BS179" s="71">
        <f t="shared" si="180"/>
        <v>-0.21759113110601902</v>
      </c>
      <c r="BT179" s="71">
        <f t="shared" si="181"/>
        <v>-0.17407290451228619</v>
      </c>
      <c r="BU179" s="71">
        <f t="shared" si="182"/>
        <v>-0.13055467791855335</v>
      </c>
      <c r="BV179" s="71">
        <f t="shared" si="183"/>
        <v>-8.7040804326534271E-2</v>
      </c>
      <c r="BW179" s="71">
        <f t="shared" si="184"/>
        <v>-4.3520402163267136E-2</v>
      </c>
      <c r="BX179" s="71"/>
      <c r="BZ179" s="71">
        <f t="shared" si="210"/>
        <v>244070</v>
      </c>
      <c r="CA179" s="71">
        <f t="shared" si="211"/>
        <v>0</v>
      </c>
      <c r="CB179" s="71">
        <f t="shared" si="185"/>
        <v>-4.3535199581086634E-2</v>
      </c>
      <c r="CC179" s="71">
        <f t="shared" si="186"/>
        <v>-4.3528670918568962E-2</v>
      </c>
      <c r="CD179" s="71">
        <f t="shared" si="187"/>
        <v>-4.3518226221203805E-2</v>
      </c>
      <c r="CE179" s="71">
        <f t="shared" si="188"/>
        <v>-4.3518226128071547E-2</v>
      </c>
      <c r="CF179" s="71">
        <f t="shared" si="189"/>
        <v>-4.3513874150253831E-2</v>
      </c>
      <c r="CG179" s="71">
        <f t="shared" si="190"/>
        <v>-4.3520402163267136E-2</v>
      </c>
      <c r="CH179" s="71">
        <f t="shared" si="191"/>
        <v>-4.3520402163267136E-2</v>
      </c>
      <c r="CJ179" s="71">
        <f t="shared" si="192"/>
        <v>12991496</v>
      </c>
      <c r="CK179" s="71">
        <f t="shared" si="212"/>
        <v>12991496</v>
      </c>
      <c r="CL179" s="71">
        <f t="shared" si="213"/>
        <v>12991495.956464801</v>
      </c>
      <c r="CM179" s="71">
        <f t="shared" si="214"/>
        <v>12991495.912936131</v>
      </c>
      <c r="CN179" s="71">
        <f t="shared" si="215"/>
        <v>12991495.869417904</v>
      </c>
      <c r="CO179" s="71">
        <f t="shared" si="216"/>
        <v>12991495.825899677</v>
      </c>
      <c r="CP179" s="71">
        <f t="shared" si="223"/>
        <v>12991495.782385804</v>
      </c>
      <c r="CQ179" s="71">
        <f t="shared" si="223"/>
        <v>12991495.738865402</v>
      </c>
      <c r="CR179" s="71">
        <f t="shared" si="223"/>
        <v>12991495.695344999</v>
      </c>
      <c r="CS179" s="71"/>
      <c r="CT179" s="71">
        <f t="shared" si="193"/>
        <v>12991496</v>
      </c>
      <c r="CU179" s="71">
        <f t="shared" si="224"/>
        <v>12991496</v>
      </c>
      <c r="CV179" s="71">
        <f t="shared" si="224"/>
        <v>12991495.956464801</v>
      </c>
      <c r="CW179" s="71">
        <f t="shared" si="224"/>
        <v>12991495.912936131</v>
      </c>
      <c r="CX179" s="71">
        <f t="shared" si="224"/>
        <v>12991495.869417904</v>
      </c>
      <c r="CY179" s="71">
        <f t="shared" si="224"/>
        <v>12991495.825899677</v>
      </c>
      <c r="CZ179" s="71">
        <f t="shared" si="224"/>
        <v>12991495.782385804</v>
      </c>
      <c r="DA179" s="71">
        <f t="shared" si="224"/>
        <v>12991495.738865402</v>
      </c>
      <c r="DB179" s="71">
        <f t="shared" si="224"/>
        <v>12991495.695344999</v>
      </c>
    </row>
    <row r="180" spans="1:106" x14ac:dyDescent="0.2">
      <c r="A180" s="6" t="s">
        <v>173</v>
      </c>
      <c r="B180" s="6"/>
      <c r="C180" s="37"/>
      <c r="D180" s="37"/>
      <c r="E180" s="37"/>
      <c r="F180" s="2">
        <v>2</v>
      </c>
      <c r="G180">
        <v>0</v>
      </c>
      <c r="H180" s="6">
        <v>154</v>
      </c>
      <c r="I180" s="2" t="s">
        <v>331</v>
      </c>
      <c r="J180" s="57"/>
      <c r="K180" s="79"/>
      <c r="L180" s="59"/>
      <c r="M180" s="79"/>
      <c r="N180" s="61">
        <f t="shared" si="194"/>
        <v>0</v>
      </c>
      <c r="O180" s="61">
        <f t="shared" si="195"/>
        <v>0</v>
      </c>
      <c r="P180" s="61">
        <f t="shared" si="196"/>
        <v>0</v>
      </c>
      <c r="Q180" s="61">
        <f t="shared" si="197"/>
        <v>0</v>
      </c>
      <c r="R180" s="62" t="e">
        <f t="shared" si="198"/>
        <v>#DIV/0!</v>
      </c>
      <c r="S180" s="62" t="e">
        <f t="shared" si="169"/>
        <v>#DIV/0!</v>
      </c>
      <c r="T180" s="61" t="e">
        <f t="shared" si="170"/>
        <v>#DIV/0!</v>
      </c>
      <c r="U180" s="61" t="e">
        <f t="shared" si="199"/>
        <v>#DIV/0!</v>
      </c>
      <c r="V180" s="79"/>
      <c r="W180" s="61">
        <f t="shared" si="200"/>
        <v>0</v>
      </c>
      <c r="X180" s="24">
        <f t="shared" si="201"/>
        <v>0</v>
      </c>
      <c r="Y180" s="80">
        <f>IF(AND(I180=Overview!$D$14,'ECS Formula'!$D$38&lt;&gt;""),'ECS Formula'!$D$38,INDEX('FY 26'!Y:Y,MATCH('FY 26 - Changed'!I180,'FY 26'!I:I,0),0))</f>
        <v>697.31</v>
      </c>
      <c r="Z180" s="58"/>
      <c r="AA180" s="60"/>
      <c r="AB180" s="81">
        <f>IF(AND('FY 26 - Changed'!I180=Overview!$D$14, 'ECS Formula'!$K$20&lt;&gt;""),'ECS Formula'!$K$20,INDEX('FY 26'!AB:AB,MATCH('FY 26 - Changed'!I180,'FY 26'!I:I,0),0))</f>
        <v>332759.77</v>
      </c>
      <c r="AC180" s="10">
        <f t="shared" si="171"/>
        <v>1.297248</v>
      </c>
      <c r="AD180" s="79">
        <f>IF(AND('FY 26 - Changed'!I180=Overview!$D$14, 'ECS Formula'!$K$21&lt;&gt;""),'ECS Formula'!$K$21,INDEX('FY 26'!AD:AD,MATCH('FY 26 - Changed'!I180,'FY 26'!I:I,0),0))</f>
        <v>76779</v>
      </c>
      <c r="AE180" s="10">
        <f t="shared" si="172"/>
        <v>0.55663200000000002</v>
      </c>
      <c r="AF180" s="10">
        <f t="shared" si="219"/>
        <v>-7.5063000000000005E-2</v>
      </c>
      <c r="AG180" s="63">
        <f t="shared" si="173"/>
        <v>0.01</v>
      </c>
      <c r="AH180" s="64">
        <f t="shared" si="174"/>
        <v>0</v>
      </c>
      <c r="AI180" s="65">
        <f t="shared" si="202"/>
        <v>0.01</v>
      </c>
      <c r="AJ180" s="60">
        <v>0</v>
      </c>
      <c r="AK180">
        <v>0</v>
      </c>
      <c r="AL180" s="23">
        <f t="shared" si="203"/>
        <v>0</v>
      </c>
      <c r="AM180" s="60">
        <v>0</v>
      </c>
      <c r="AN180">
        <v>0</v>
      </c>
      <c r="AO180" s="23">
        <f t="shared" si="204"/>
        <v>0</v>
      </c>
      <c r="AP180" s="23">
        <f t="shared" si="175"/>
        <v>80365</v>
      </c>
      <c r="AQ180" s="23">
        <f t="shared" si="205"/>
        <v>80365</v>
      </c>
      <c r="AR180" s="66">
        <v>70393</v>
      </c>
      <c r="AS180" s="66">
        <f t="shared" si="220"/>
        <v>80365</v>
      </c>
      <c r="AT180" s="60">
        <v>78973</v>
      </c>
      <c r="AU180" s="23">
        <f t="shared" si="221"/>
        <v>1392</v>
      </c>
      <c r="AV180" s="67" t="str">
        <f t="shared" si="222"/>
        <v>Yes</v>
      </c>
      <c r="AW180" s="66">
        <f t="shared" si="206"/>
        <v>1392</v>
      </c>
      <c r="AX180" s="68">
        <f t="shared" si="207"/>
        <v>80365</v>
      </c>
      <c r="AY180" s="69">
        <f t="shared" si="176"/>
        <v>80365</v>
      </c>
      <c r="AZ180" s="70">
        <f t="shared" si="208"/>
        <v>1392</v>
      </c>
      <c r="BA180" s="23"/>
      <c r="BC180" s="13">
        <f>($AI180*$AP$21*IF(AND($I180=Overview!$D$14,'ECS Formula'!F$38&lt;&gt;""),'ECS Formula'!F$38,INDEX('FY 26'!$Y:$Y,MATCH('FY 26 - Changed'!$I180,'FY 26'!$I:$I,0),0)))+$AL180+$AO180</f>
        <v>80364.977499999994</v>
      </c>
      <c r="BD180" s="13">
        <f>($AI180*$AP$21*IF(AND($I180=Overview!$D$14,'ECS Formula'!G$38&lt;&gt;""),'ECS Formula'!G$38,INDEX('FY 26'!$Y:$Y,MATCH('FY 26 - Changed'!$I180,'FY 26'!$I:$I,0),0)))+$AL180+$AO180</f>
        <v>80364.977499999994</v>
      </c>
      <c r="BE180" s="13">
        <f>($AI180*$AP$21*IF(AND($I180=Overview!$D$14,'ECS Formula'!H$38&lt;&gt;""),'ECS Formula'!H$38,INDEX('FY 26'!$Y:$Y,MATCH('FY 26 - Changed'!$I180,'FY 26'!$I:$I,0),0)))+$AL180+$AO180</f>
        <v>80364.977499999994</v>
      </c>
      <c r="BF180" s="13">
        <f>($AI180*$AP$21*IF(AND($I180=Overview!$D$14,'ECS Formula'!I$38&lt;&gt;""),'ECS Formula'!I$38,INDEX('FY 26'!$Y:$Y,MATCH('FY 26 - Changed'!$I180,'FY 26'!$I:$I,0),0)))+$AL180+$AO180</f>
        <v>80364.977499999994</v>
      </c>
      <c r="BG180" s="13">
        <f>($AI180*$AP$21*IF(AND($I180=Overview!$D$14,'ECS Formula'!J$38&lt;&gt;""),'ECS Formula'!J$38,INDEX('FY 26'!$Y:$Y,MATCH('FY 26 - Changed'!$I180,'FY 26'!$I:$I,0),0)))+$AL180+$AO180</f>
        <v>80364.977499999994</v>
      </c>
      <c r="BH180" s="13">
        <f>($AI180*$AP$21*IF(AND($I180=Overview!$D$14,'ECS Formula'!K$38&lt;&gt;""),'ECS Formula'!K$38,INDEX('FY 26'!$Y:$Y,MATCH('FY 26 - Changed'!$I180,'FY 26'!$I:$I,0),0)))+$AL180+$AO180</f>
        <v>80364.977499999994</v>
      </c>
      <c r="BI180" s="13">
        <f>($AI180*$AP$21*IF(AND($I180=Overview!$D$14,'ECS Formula'!L$38&lt;&gt;""),'ECS Formula'!L$38,INDEX('FY 26'!$Y:$Y,MATCH('FY 26 - Changed'!$I180,'FY 26'!$I:$I,0),0)))+$AL180+$AO180</f>
        <v>80364.977499999994</v>
      </c>
      <c r="BJ180" s="13">
        <f>($AI180*$AP$21*IF(AND($I180=Overview!$D$14,'ECS Formula'!M$38&lt;&gt;""),'ECS Formula'!M$38,INDEX('FY 26'!$Y:$Y,MATCH('FY 26 - Changed'!$I180,'FY 26'!$I:$I,0),0)))+$AL180+$AO180</f>
        <v>80364.977499999994</v>
      </c>
      <c r="BO180" s="71">
        <f t="shared" si="209"/>
        <v>1392</v>
      </c>
      <c r="BP180" s="71">
        <f t="shared" si="177"/>
        <v>-2.2500000006402843E-2</v>
      </c>
      <c r="BQ180" s="71">
        <f t="shared" si="178"/>
        <v>-2.2500000006402843E-2</v>
      </c>
      <c r="BR180" s="71">
        <f t="shared" si="179"/>
        <v>-1.9284750000224449E-2</v>
      </c>
      <c r="BS180" s="71">
        <f t="shared" si="180"/>
        <v>-1.6069982171757147E-2</v>
      </c>
      <c r="BT180" s="71">
        <f t="shared" si="181"/>
        <v>-1.28559857403161E-2</v>
      </c>
      <c r="BU180" s="71">
        <f t="shared" si="182"/>
        <v>-9.6419893088750541E-3</v>
      </c>
      <c r="BV180" s="71">
        <f t="shared" si="183"/>
        <v>-6.4283142710337415E-3</v>
      </c>
      <c r="BW180" s="71">
        <f t="shared" si="184"/>
        <v>-3.2141571427928284E-3</v>
      </c>
      <c r="BX180" s="71"/>
      <c r="BZ180" s="71">
        <f t="shared" si="210"/>
        <v>1392</v>
      </c>
      <c r="CA180" s="71">
        <f t="shared" si="211"/>
        <v>0</v>
      </c>
      <c r="CB180" s="71">
        <f t="shared" si="185"/>
        <v>-3.2152500009149662E-3</v>
      </c>
      <c r="CC180" s="71">
        <f t="shared" si="186"/>
        <v>-3.2147678250374154E-3</v>
      </c>
      <c r="CD180" s="71">
        <f t="shared" si="187"/>
        <v>-3.2139964343514296E-3</v>
      </c>
      <c r="CE180" s="71">
        <f t="shared" si="188"/>
        <v>-3.2139964350790251E-3</v>
      </c>
      <c r="CF180" s="71">
        <f t="shared" si="189"/>
        <v>-3.2136750366480553E-3</v>
      </c>
      <c r="CG180" s="71">
        <f t="shared" si="190"/>
        <v>-3.2141571355168708E-3</v>
      </c>
      <c r="CH180" s="71">
        <f t="shared" si="191"/>
        <v>-3.2141571427928284E-3</v>
      </c>
      <c r="CJ180" s="71">
        <f t="shared" si="192"/>
        <v>80365</v>
      </c>
      <c r="CK180" s="71">
        <f t="shared" si="212"/>
        <v>80365</v>
      </c>
      <c r="CL180" s="71">
        <f t="shared" si="213"/>
        <v>80364.996784749994</v>
      </c>
      <c r="CM180" s="71">
        <f t="shared" si="214"/>
        <v>80364.993569982165</v>
      </c>
      <c r="CN180" s="71">
        <f t="shared" si="215"/>
        <v>80364.990355985734</v>
      </c>
      <c r="CO180" s="71">
        <f t="shared" si="216"/>
        <v>80364.987141989302</v>
      </c>
      <c r="CP180" s="71">
        <f t="shared" si="223"/>
        <v>80364.983928314265</v>
      </c>
      <c r="CQ180" s="71">
        <f t="shared" si="223"/>
        <v>80364.980714157136</v>
      </c>
      <c r="CR180" s="71">
        <f t="shared" si="223"/>
        <v>80364.977499999994</v>
      </c>
      <c r="CS180" s="71"/>
      <c r="CT180" s="71">
        <f t="shared" si="193"/>
        <v>80365</v>
      </c>
      <c r="CU180" s="71">
        <f t="shared" si="224"/>
        <v>80365</v>
      </c>
      <c r="CV180" s="71">
        <f t="shared" si="224"/>
        <v>80364.996784749994</v>
      </c>
      <c r="CW180" s="71">
        <f t="shared" si="224"/>
        <v>80364.993569982165</v>
      </c>
      <c r="CX180" s="71">
        <f t="shared" si="224"/>
        <v>80364.990355985734</v>
      </c>
      <c r="CY180" s="71">
        <f t="shared" si="224"/>
        <v>80364.987141989302</v>
      </c>
      <c r="CZ180" s="71">
        <f t="shared" si="224"/>
        <v>80364.983928314265</v>
      </c>
      <c r="DA180" s="71">
        <f t="shared" si="224"/>
        <v>80364.980714157136</v>
      </c>
      <c r="DB180" s="71">
        <f t="shared" si="224"/>
        <v>80364.977499999994</v>
      </c>
    </row>
    <row r="181" spans="1:106" x14ac:dyDescent="0.2">
      <c r="A181" s="6" t="s">
        <v>175</v>
      </c>
      <c r="B181" s="6"/>
      <c r="C181" s="37"/>
      <c r="D181" s="37"/>
      <c r="E181" s="37"/>
      <c r="F181" s="2">
        <v>7</v>
      </c>
      <c r="G181">
        <v>0</v>
      </c>
      <c r="H181" s="6">
        <v>155</v>
      </c>
      <c r="I181" s="2" t="s">
        <v>332</v>
      </c>
      <c r="J181" s="57"/>
      <c r="K181" s="79"/>
      <c r="L181" s="59"/>
      <c r="M181" s="79"/>
      <c r="N181" s="61">
        <f t="shared" si="194"/>
        <v>0</v>
      </c>
      <c r="O181" s="61">
        <f t="shared" si="195"/>
        <v>0</v>
      </c>
      <c r="P181" s="61">
        <f t="shared" si="196"/>
        <v>0</v>
      </c>
      <c r="Q181" s="61">
        <f t="shared" si="197"/>
        <v>0</v>
      </c>
      <c r="R181" s="62" t="e">
        <f t="shared" si="198"/>
        <v>#DIV/0!</v>
      </c>
      <c r="S181" s="62" t="e">
        <f t="shared" si="169"/>
        <v>#DIV/0!</v>
      </c>
      <c r="T181" s="61" t="e">
        <f t="shared" si="170"/>
        <v>#DIV/0!</v>
      </c>
      <c r="U181" s="61" t="e">
        <f t="shared" si="199"/>
        <v>#DIV/0!</v>
      </c>
      <c r="V181" s="79"/>
      <c r="W181" s="61">
        <f t="shared" si="200"/>
        <v>0</v>
      </c>
      <c r="X181" s="24">
        <f t="shared" si="201"/>
        <v>0</v>
      </c>
      <c r="Y181" s="80">
        <f>IF(AND(I181=Overview!$D$14,'ECS Formula'!$D$38&lt;&gt;""),'ECS Formula'!$D$38,INDEX('FY 26'!Y:Y,MATCH('FY 26 - Changed'!I181,'FY 26'!I:I,0),0))</f>
        <v>10278.629999999999</v>
      </c>
      <c r="Z181" s="58"/>
      <c r="AA181" s="60"/>
      <c r="AB181" s="81">
        <f>IF(AND('FY 26 - Changed'!I181=Overview!$D$14, 'ECS Formula'!$K$20&lt;&gt;""),'ECS Formula'!$K$20,INDEX('FY 26'!AB:AB,MATCH('FY 26 - Changed'!I181,'FY 26'!I:I,0),0))</f>
        <v>188409.96</v>
      </c>
      <c r="AC181" s="10">
        <f t="shared" si="171"/>
        <v>0.73450700000000002</v>
      </c>
      <c r="AD181" s="79">
        <f>IF(AND('FY 26 - Changed'!I181=Overview!$D$14, 'ECS Formula'!$K$21&lt;&gt;""),'ECS Formula'!$K$21,INDEX('FY 26'!AD:AD,MATCH('FY 26 - Changed'!I181,'FY 26'!I:I,0),0))</f>
        <v>124150</v>
      </c>
      <c r="AE181" s="10">
        <f t="shared" si="172"/>
        <v>0.90006200000000003</v>
      </c>
      <c r="AF181" s="10">
        <f t="shared" si="219"/>
        <v>0.21582699999999999</v>
      </c>
      <c r="AG181" s="63">
        <f t="shared" si="173"/>
        <v>0.21582699999999999</v>
      </c>
      <c r="AH181" s="64">
        <f t="shared" si="174"/>
        <v>0</v>
      </c>
      <c r="AI181" s="65">
        <f t="shared" si="202"/>
        <v>0.21582699999999999</v>
      </c>
      <c r="AJ181" s="60">
        <v>0</v>
      </c>
      <c r="AK181">
        <v>0</v>
      </c>
      <c r="AL181" s="23">
        <f t="shared" si="203"/>
        <v>0</v>
      </c>
      <c r="AM181" s="60">
        <v>0</v>
      </c>
      <c r="AN181">
        <v>0</v>
      </c>
      <c r="AO181" s="23">
        <f t="shared" si="204"/>
        <v>0</v>
      </c>
      <c r="AP181" s="23">
        <f t="shared" si="175"/>
        <v>25567128</v>
      </c>
      <c r="AQ181" s="23">
        <f t="shared" si="205"/>
        <v>25567128</v>
      </c>
      <c r="AR181" s="66">
        <v>20961352</v>
      </c>
      <c r="AS181" s="66">
        <f t="shared" si="220"/>
        <v>25567128</v>
      </c>
      <c r="AT181" s="60">
        <v>25084678</v>
      </c>
      <c r="AU181" s="23">
        <f t="shared" si="221"/>
        <v>482450</v>
      </c>
      <c r="AV181" s="67" t="str">
        <f t="shared" si="222"/>
        <v>Yes</v>
      </c>
      <c r="AW181" s="66">
        <f t="shared" si="206"/>
        <v>482450</v>
      </c>
      <c r="AX181" s="68">
        <f t="shared" si="207"/>
        <v>25567128</v>
      </c>
      <c r="AY181" s="69">
        <f t="shared" si="176"/>
        <v>25567128</v>
      </c>
      <c r="AZ181" s="70">
        <f t="shared" si="208"/>
        <v>482450</v>
      </c>
      <c r="BA181" s="23"/>
      <c r="BC181" s="13">
        <f>($AI181*$AP$21*IF(AND($I181=Overview!$D$14,'ECS Formula'!F$38&lt;&gt;""),'ECS Formula'!F$38,INDEX('FY 26'!$Y:$Y,MATCH('FY 26 - Changed'!$I181,'FY 26'!$I:$I,0),0)))+$AL181+$AO181</f>
        <v>25567127.73254025</v>
      </c>
      <c r="BD181" s="13">
        <f>($AI181*$AP$21*IF(AND($I181=Overview!$D$14,'ECS Formula'!G$38&lt;&gt;""),'ECS Formula'!G$38,INDEX('FY 26'!$Y:$Y,MATCH('FY 26 - Changed'!$I181,'FY 26'!$I:$I,0),0)))+$AL181+$AO181</f>
        <v>25567127.73254025</v>
      </c>
      <c r="BE181" s="13">
        <f>($AI181*$AP$21*IF(AND($I181=Overview!$D$14,'ECS Formula'!H$38&lt;&gt;""),'ECS Formula'!H$38,INDEX('FY 26'!$Y:$Y,MATCH('FY 26 - Changed'!$I181,'FY 26'!$I:$I,0),0)))+$AL181+$AO181</f>
        <v>25567127.73254025</v>
      </c>
      <c r="BF181" s="13">
        <f>($AI181*$AP$21*IF(AND($I181=Overview!$D$14,'ECS Formula'!I$38&lt;&gt;""),'ECS Formula'!I$38,INDEX('FY 26'!$Y:$Y,MATCH('FY 26 - Changed'!$I181,'FY 26'!$I:$I,0),0)))+$AL181+$AO181</f>
        <v>25567127.73254025</v>
      </c>
      <c r="BG181" s="13">
        <f>($AI181*$AP$21*IF(AND($I181=Overview!$D$14,'ECS Formula'!J$38&lt;&gt;""),'ECS Formula'!J$38,INDEX('FY 26'!$Y:$Y,MATCH('FY 26 - Changed'!$I181,'FY 26'!$I:$I,0),0)))+$AL181+$AO181</f>
        <v>25567127.73254025</v>
      </c>
      <c r="BH181" s="13">
        <f>($AI181*$AP$21*IF(AND($I181=Overview!$D$14,'ECS Formula'!K$38&lt;&gt;""),'ECS Formula'!K$38,INDEX('FY 26'!$Y:$Y,MATCH('FY 26 - Changed'!$I181,'FY 26'!$I:$I,0),0)))+$AL181+$AO181</f>
        <v>25567127.73254025</v>
      </c>
      <c r="BI181" s="13">
        <f>($AI181*$AP$21*IF(AND($I181=Overview!$D$14,'ECS Formula'!L$38&lt;&gt;""),'ECS Formula'!L$38,INDEX('FY 26'!$Y:$Y,MATCH('FY 26 - Changed'!$I181,'FY 26'!$I:$I,0),0)))+$AL181+$AO181</f>
        <v>25567127.73254025</v>
      </c>
      <c r="BJ181" s="13">
        <f>($AI181*$AP$21*IF(AND($I181=Overview!$D$14,'ECS Formula'!M$38&lt;&gt;""),'ECS Formula'!M$38,INDEX('FY 26'!$Y:$Y,MATCH('FY 26 - Changed'!$I181,'FY 26'!$I:$I,0),0)))+$AL181+$AO181</f>
        <v>25567127.73254025</v>
      </c>
      <c r="BO181" s="71">
        <f t="shared" si="209"/>
        <v>482450</v>
      </c>
      <c r="BP181" s="71">
        <f t="shared" si="177"/>
        <v>-0.26745975017547607</v>
      </c>
      <c r="BQ181" s="71">
        <f t="shared" si="178"/>
        <v>-0.26745975017547607</v>
      </c>
      <c r="BR181" s="71">
        <f t="shared" si="179"/>
        <v>-0.22923975065350533</v>
      </c>
      <c r="BS181" s="71">
        <f t="shared" si="180"/>
        <v>-0.19102548435330391</v>
      </c>
      <c r="BT181" s="71">
        <f t="shared" si="181"/>
        <v>-0.15282038599252701</v>
      </c>
      <c r="BU181" s="71">
        <f t="shared" si="182"/>
        <v>-0.11461529135704041</v>
      </c>
      <c r="BV181" s="71">
        <f t="shared" si="183"/>
        <v>-7.6414015144109726E-2</v>
      </c>
      <c r="BW181" s="71">
        <f t="shared" si="184"/>
        <v>-3.8207009434700012E-2</v>
      </c>
      <c r="BX181" s="71"/>
      <c r="BZ181" s="71">
        <f t="shared" si="210"/>
        <v>482450</v>
      </c>
      <c r="CA181" s="71">
        <f t="shared" si="211"/>
        <v>0</v>
      </c>
      <c r="CB181" s="71">
        <f t="shared" si="185"/>
        <v>-3.8219998300075532E-2</v>
      </c>
      <c r="CC181" s="71">
        <f t="shared" si="186"/>
        <v>-3.8214266433939333E-2</v>
      </c>
      <c r="CD181" s="71">
        <f t="shared" si="187"/>
        <v>-3.8205096870660787E-2</v>
      </c>
      <c r="CE181" s="71">
        <f t="shared" si="188"/>
        <v>-3.8205096498131752E-2</v>
      </c>
      <c r="CF181" s="71">
        <f t="shared" si="189"/>
        <v>-3.8201276609301567E-2</v>
      </c>
      <c r="CG181" s="71">
        <f t="shared" si="190"/>
        <v>-3.8207007572054863E-2</v>
      </c>
      <c r="CH181" s="71">
        <f t="shared" si="191"/>
        <v>-3.8207009434700012E-2</v>
      </c>
      <c r="CJ181" s="71">
        <f t="shared" si="192"/>
        <v>25567128</v>
      </c>
      <c r="CK181" s="71">
        <f t="shared" si="212"/>
        <v>25567128</v>
      </c>
      <c r="CL181" s="71">
        <f t="shared" si="213"/>
        <v>25567127.96178</v>
      </c>
      <c r="CM181" s="71">
        <f t="shared" si="214"/>
        <v>25567127.923565734</v>
      </c>
      <c r="CN181" s="71">
        <f t="shared" si="215"/>
        <v>25567127.885360636</v>
      </c>
      <c r="CO181" s="71">
        <f t="shared" si="216"/>
        <v>25567127.847155541</v>
      </c>
      <c r="CP181" s="71">
        <f t="shared" si="223"/>
        <v>25567127.808954265</v>
      </c>
      <c r="CQ181" s="71">
        <f t="shared" si="223"/>
        <v>25567127.770747259</v>
      </c>
      <c r="CR181" s="71">
        <f t="shared" si="223"/>
        <v>25567127.73254025</v>
      </c>
      <c r="CS181" s="71"/>
      <c r="CT181" s="71">
        <f t="shared" si="193"/>
        <v>25567128</v>
      </c>
      <c r="CU181" s="71">
        <f t="shared" si="224"/>
        <v>25567128</v>
      </c>
      <c r="CV181" s="71">
        <f t="shared" si="224"/>
        <v>25567127.96178</v>
      </c>
      <c r="CW181" s="71">
        <f t="shared" si="224"/>
        <v>25567127.923565734</v>
      </c>
      <c r="CX181" s="71">
        <f t="shared" si="224"/>
        <v>25567127.885360636</v>
      </c>
      <c r="CY181" s="71">
        <f t="shared" si="224"/>
        <v>25567127.847155541</v>
      </c>
      <c r="CZ181" s="71">
        <f t="shared" si="224"/>
        <v>25567127.808954265</v>
      </c>
      <c r="DA181" s="71">
        <f t="shared" si="224"/>
        <v>25567127.770747259</v>
      </c>
      <c r="DB181" s="71">
        <f t="shared" si="224"/>
        <v>25567127.73254025</v>
      </c>
    </row>
    <row r="182" spans="1:106" x14ac:dyDescent="0.2">
      <c r="A182" s="6" t="s">
        <v>171</v>
      </c>
      <c r="B182" s="6"/>
      <c r="C182" s="37">
        <v>1</v>
      </c>
      <c r="D182" s="37">
        <v>1</v>
      </c>
      <c r="E182" s="37"/>
      <c r="F182" s="2">
        <v>10</v>
      </c>
      <c r="G182">
        <v>14</v>
      </c>
      <c r="H182" s="6">
        <v>156</v>
      </c>
      <c r="I182" s="2" t="s">
        <v>333</v>
      </c>
      <c r="J182" s="57"/>
      <c r="K182" s="79"/>
      <c r="L182" s="73"/>
      <c r="M182" s="79"/>
      <c r="N182" s="61">
        <f t="shared" si="194"/>
        <v>0</v>
      </c>
      <c r="O182" s="61">
        <f t="shared" si="195"/>
        <v>0</v>
      </c>
      <c r="P182" s="61">
        <f t="shared" si="196"/>
        <v>0</v>
      </c>
      <c r="Q182" s="61">
        <f t="shared" si="197"/>
        <v>0</v>
      </c>
      <c r="R182" s="62" t="e">
        <f t="shared" si="198"/>
        <v>#DIV/0!</v>
      </c>
      <c r="S182" s="62" t="e">
        <f t="shared" si="169"/>
        <v>#DIV/0!</v>
      </c>
      <c r="T182" s="61" t="e">
        <f t="shared" si="170"/>
        <v>#DIV/0!</v>
      </c>
      <c r="U182" s="61" t="e">
        <f t="shared" si="199"/>
        <v>#DIV/0!</v>
      </c>
      <c r="V182" s="79"/>
      <c r="W182" s="61">
        <f t="shared" si="200"/>
        <v>0</v>
      </c>
      <c r="X182" s="24">
        <f t="shared" si="201"/>
        <v>0</v>
      </c>
      <c r="Y182" s="80">
        <f>IF(AND(I182=Overview!$D$14,'ECS Formula'!$D$38&lt;&gt;""),'ECS Formula'!$D$38,INDEX('FY 26'!Y:Y,MATCH('FY 26 - Changed'!I182,'FY 26'!I:I,0),0))</f>
        <v>8455.5</v>
      </c>
      <c r="Z182" s="58"/>
      <c r="AA182" s="60"/>
      <c r="AB182" s="81">
        <f>IF(AND('FY 26 - Changed'!I182=Overview!$D$14, 'ECS Formula'!$K$20&lt;&gt;""),'ECS Formula'!$K$20,INDEX('FY 26'!AB:AB,MATCH('FY 26 - Changed'!I182,'FY 26'!I:I,0),0))</f>
        <v>101181.78</v>
      </c>
      <c r="AC182" s="10">
        <f t="shared" si="171"/>
        <v>0.39445200000000002</v>
      </c>
      <c r="AD182" s="79">
        <f>IF(AND('FY 26 - Changed'!I182=Overview!$D$14, 'ECS Formula'!$K$21&lt;&gt;""),'ECS Formula'!$K$21,INDEX('FY 26'!AD:AD,MATCH('FY 26 - Changed'!I182,'FY 26'!I:I,0),0))</f>
        <v>72827</v>
      </c>
      <c r="AE182" s="10">
        <f t="shared" si="172"/>
        <v>0.52798100000000003</v>
      </c>
      <c r="AF182" s="10">
        <f t="shared" si="219"/>
        <v>0.56548900000000002</v>
      </c>
      <c r="AG182" s="63">
        <f t="shared" si="173"/>
        <v>0.56548900000000002</v>
      </c>
      <c r="AH182" s="64">
        <f t="shared" si="174"/>
        <v>0.04</v>
      </c>
      <c r="AI182" s="65">
        <f t="shared" si="202"/>
        <v>0.60548900000000005</v>
      </c>
      <c r="AJ182" s="60">
        <v>0</v>
      </c>
      <c r="AK182">
        <v>0</v>
      </c>
      <c r="AL182" s="23">
        <f t="shared" si="203"/>
        <v>0</v>
      </c>
      <c r="AM182" s="60">
        <v>0</v>
      </c>
      <c r="AN182">
        <v>0</v>
      </c>
      <c r="AO182" s="23">
        <f t="shared" si="204"/>
        <v>0</v>
      </c>
      <c r="AP182" s="23">
        <f t="shared" si="175"/>
        <v>59004684</v>
      </c>
      <c r="AQ182" s="23">
        <f t="shared" si="205"/>
        <v>59004684</v>
      </c>
      <c r="AR182" s="66">
        <v>45140487</v>
      </c>
      <c r="AS182" s="66">
        <f t="shared" si="220"/>
        <v>59004684</v>
      </c>
      <c r="AT182" s="60">
        <v>56011585</v>
      </c>
      <c r="AU182" s="23">
        <f t="shared" si="221"/>
        <v>2993099</v>
      </c>
      <c r="AV182" s="67" t="str">
        <f t="shared" si="222"/>
        <v>Yes</v>
      </c>
      <c r="AW182" s="66">
        <f t="shared" si="206"/>
        <v>2993099</v>
      </c>
      <c r="AX182" s="68">
        <f t="shared" si="207"/>
        <v>59004684</v>
      </c>
      <c r="AY182" s="69">
        <f t="shared" si="176"/>
        <v>59004684</v>
      </c>
      <c r="AZ182" s="70">
        <f t="shared" si="208"/>
        <v>2993099</v>
      </c>
      <c r="BA182" s="23"/>
      <c r="BC182" s="13">
        <f>($AI182*$AP$21*IF(AND($I182=Overview!$D$14,'ECS Formula'!F$38&lt;&gt;""),'ECS Formula'!F$38,INDEX('FY 26'!$Y:$Y,MATCH('FY 26 - Changed'!$I182,'FY 26'!$I:$I,0),0)))+$AL182+$AO182</f>
        <v>59004683.560237512</v>
      </c>
      <c r="BD182" s="13">
        <f>($AI182*$AP$21*IF(AND($I182=Overview!$D$14,'ECS Formula'!G$38&lt;&gt;""),'ECS Formula'!G$38,INDEX('FY 26'!$Y:$Y,MATCH('FY 26 - Changed'!$I182,'FY 26'!$I:$I,0),0)))+$AL182+$AO182</f>
        <v>59004683.560237512</v>
      </c>
      <c r="BE182" s="13">
        <f>($AI182*$AP$21*IF(AND($I182=Overview!$D$14,'ECS Formula'!H$38&lt;&gt;""),'ECS Formula'!H$38,INDEX('FY 26'!$Y:$Y,MATCH('FY 26 - Changed'!$I182,'FY 26'!$I:$I,0),0)))+$AL182+$AO182</f>
        <v>59004683.560237512</v>
      </c>
      <c r="BF182" s="13">
        <f>($AI182*$AP$21*IF(AND($I182=Overview!$D$14,'ECS Formula'!I$38&lt;&gt;""),'ECS Formula'!I$38,INDEX('FY 26'!$Y:$Y,MATCH('FY 26 - Changed'!$I182,'FY 26'!$I:$I,0),0)))+$AL182+$AO182</f>
        <v>59004683.560237512</v>
      </c>
      <c r="BG182" s="13">
        <f>($AI182*$AP$21*IF(AND($I182=Overview!$D$14,'ECS Formula'!J$38&lt;&gt;""),'ECS Formula'!J$38,INDEX('FY 26'!$Y:$Y,MATCH('FY 26 - Changed'!$I182,'FY 26'!$I:$I,0),0)))+$AL182+$AO182</f>
        <v>59004683.560237512</v>
      </c>
      <c r="BH182" s="13">
        <f>($AI182*$AP$21*IF(AND($I182=Overview!$D$14,'ECS Formula'!K$38&lt;&gt;""),'ECS Formula'!K$38,INDEX('FY 26'!$Y:$Y,MATCH('FY 26 - Changed'!$I182,'FY 26'!$I:$I,0),0)))+$AL182+$AO182</f>
        <v>59004683.560237512</v>
      </c>
      <c r="BI182" s="13">
        <f>($AI182*$AP$21*IF(AND($I182=Overview!$D$14,'ECS Formula'!L$38&lt;&gt;""),'ECS Formula'!L$38,INDEX('FY 26'!$Y:$Y,MATCH('FY 26 - Changed'!$I182,'FY 26'!$I:$I,0),0)))+$AL182+$AO182</f>
        <v>59004683.560237512</v>
      </c>
      <c r="BJ182" s="13">
        <f>($AI182*$AP$21*IF(AND($I182=Overview!$D$14,'ECS Formula'!M$38&lt;&gt;""),'ECS Formula'!M$38,INDEX('FY 26'!$Y:$Y,MATCH('FY 26 - Changed'!$I182,'FY 26'!$I:$I,0),0)))+$AL182+$AO182</f>
        <v>59004683.560237512</v>
      </c>
      <c r="BO182" s="71">
        <f t="shared" si="209"/>
        <v>2993099</v>
      </c>
      <c r="BP182" s="71">
        <f t="shared" si="177"/>
        <v>-0.43976248800754547</v>
      </c>
      <c r="BQ182" s="71">
        <f t="shared" si="178"/>
        <v>-0.43976248800754547</v>
      </c>
      <c r="BR182" s="71">
        <f t="shared" si="179"/>
        <v>-0.43976248800754547</v>
      </c>
      <c r="BS182" s="71">
        <f t="shared" si="180"/>
        <v>-0.43976248800754547</v>
      </c>
      <c r="BT182" s="71">
        <f t="shared" si="181"/>
        <v>-0.43976248800754547</v>
      </c>
      <c r="BU182" s="71">
        <f t="shared" si="182"/>
        <v>-0.43976248800754547</v>
      </c>
      <c r="BV182" s="71">
        <f t="shared" si="183"/>
        <v>-0.43976248800754547</v>
      </c>
      <c r="BW182" s="71">
        <f t="shared" si="184"/>
        <v>-0.43976248800754547</v>
      </c>
      <c r="BX182" s="71"/>
      <c r="BZ182" s="71">
        <f t="shared" si="210"/>
        <v>2993099</v>
      </c>
      <c r="CA182" s="71">
        <f t="shared" si="211"/>
        <v>0</v>
      </c>
      <c r="CB182" s="71">
        <f t="shared" si="185"/>
        <v>-6.284205953627825E-2</v>
      </c>
      <c r="CC182" s="71">
        <f t="shared" si="186"/>
        <v>-7.3308406750857827E-2</v>
      </c>
      <c r="CD182" s="71">
        <f t="shared" si="187"/>
        <v>-8.7952497601509097E-2</v>
      </c>
      <c r="CE182" s="71">
        <f t="shared" si="188"/>
        <v>-0.10994062200188637</v>
      </c>
      <c r="CF182" s="71">
        <f t="shared" si="189"/>
        <v>-0.14657283725291489</v>
      </c>
      <c r="CG182" s="71">
        <f t="shared" si="190"/>
        <v>-0.21988124400377274</v>
      </c>
      <c r="CH182" s="71">
        <f t="shared" si="191"/>
        <v>-0.43976248800754547</v>
      </c>
      <c r="CJ182" s="71">
        <f t="shared" si="192"/>
        <v>59004684</v>
      </c>
      <c r="CK182" s="71">
        <f t="shared" si="212"/>
        <v>59004684</v>
      </c>
      <c r="CL182" s="71">
        <f t="shared" si="213"/>
        <v>59004683.937157944</v>
      </c>
      <c r="CM182" s="71">
        <f t="shared" si="214"/>
        <v>59004683.926691592</v>
      </c>
      <c r="CN182" s="71">
        <f t="shared" si="215"/>
        <v>59004683.912047505</v>
      </c>
      <c r="CO182" s="71">
        <f t="shared" si="216"/>
        <v>59004683.890059382</v>
      </c>
      <c r="CP182" s="71">
        <f t="shared" si="223"/>
        <v>59004683.853427164</v>
      </c>
      <c r="CQ182" s="71">
        <f t="shared" si="223"/>
        <v>59004683.780118756</v>
      </c>
      <c r="CR182" s="71">
        <f t="shared" si="223"/>
        <v>59004683.560237512</v>
      </c>
      <c r="CS182" s="71"/>
      <c r="CT182" s="71">
        <f t="shared" si="193"/>
        <v>59004684</v>
      </c>
      <c r="CU182" s="71">
        <f t="shared" si="224"/>
        <v>59004684</v>
      </c>
      <c r="CV182" s="71">
        <f t="shared" si="224"/>
        <v>59004684</v>
      </c>
      <c r="CW182" s="71">
        <f t="shared" si="224"/>
        <v>59004684</v>
      </c>
      <c r="CX182" s="71">
        <f t="shared" si="224"/>
        <v>59004684</v>
      </c>
      <c r="CY182" s="71">
        <f t="shared" si="224"/>
        <v>59004684</v>
      </c>
      <c r="CZ182" s="71">
        <f t="shared" si="224"/>
        <v>59004684</v>
      </c>
      <c r="DA182" s="71">
        <f t="shared" si="224"/>
        <v>59004684</v>
      </c>
      <c r="DB182" s="71">
        <f t="shared" si="224"/>
        <v>59004684</v>
      </c>
    </row>
    <row r="183" spans="1:106" x14ac:dyDescent="0.2">
      <c r="A183" s="6" t="s">
        <v>211</v>
      </c>
      <c r="B183" s="6"/>
      <c r="C183" s="37"/>
      <c r="D183" s="37"/>
      <c r="E183" s="37"/>
      <c r="F183" s="2">
        <v>1</v>
      </c>
      <c r="G183">
        <v>0</v>
      </c>
      <c r="H183" s="6">
        <v>157</v>
      </c>
      <c r="I183" s="2" t="s">
        <v>334</v>
      </c>
      <c r="J183" s="57"/>
      <c r="K183" s="79"/>
      <c r="L183" s="59"/>
      <c r="M183" s="79"/>
      <c r="N183" s="61">
        <f t="shared" si="194"/>
        <v>0</v>
      </c>
      <c r="O183" s="61">
        <f t="shared" si="195"/>
        <v>0</v>
      </c>
      <c r="P183" s="61">
        <f t="shared" si="196"/>
        <v>0</v>
      </c>
      <c r="Q183" s="61">
        <f t="shared" si="197"/>
        <v>0</v>
      </c>
      <c r="R183" s="62" t="e">
        <f t="shared" si="198"/>
        <v>#DIV/0!</v>
      </c>
      <c r="S183" s="62" t="e">
        <f t="shared" si="169"/>
        <v>#DIV/0!</v>
      </c>
      <c r="T183" s="61" t="e">
        <f t="shared" si="170"/>
        <v>#DIV/0!</v>
      </c>
      <c r="U183" s="61" t="e">
        <f t="shared" si="199"/>
        <v>#DIV/0!</v>
      </c>
      <c r="V183" s="79"/>
      <c r="W183" s="61">
        <f t="shared" si="200"/>
        <v>0</v>
      </c>
      <c r="X183" s="24">
        <f t="shared" si="201"/>
        <v>0</v>
      </c>
      <c r="Y183" s="80">
        <f>IF(AND(I183=Overview!$D$14,'ECS Formula'!$D$38&lt;&gt;""),'ECS Formula'!$D$38,INDEX('FY 26'!Y:Y,MATCH('FY 26 - Changed'!I183,'FY 26'!I:I,0),0))</f>
        <v>2070.0499999999997</v>
      </c>
      <c r="Z183" s="58"/>
      <c r="AA183" s="60"/>
      <c r="AB183" s="81">
        <f>IF(AND('FY 26 - Changed'!I183=Overview!$D$14, 'ECS Formula'!$K$20&lt;&gt;""),'ECS Formula'!$K$20,INDEX('FY 26'!AB:AB,MATCH('FY 26 - Changed'!I183,'FY 26'!I:I,0),0))</f>
        <v>425887.9</v>
      </c>
      <c r="AC183" s="10">
        <f t="shared" si="171"/>
        <v>1.6603030000000001</v>
      </c>
      <c r="AD183" s="79">
        <f>IF(AND('FY 26 - Changed'!I183=Overview!$D$14, 'ECS Formula'!$K$21&lt;&gt;""),'ECS Formula'!$K$21,INDEX('FY 26'!AD:AD,MATCH('FY 26 - Changed'!I183,'FY 26'!I:I,0),0))</f>
        <v>220754</v>
      </c>
      <c r="AE183" s="10">
        <f t="shared" si="172"/>
        <v>1.600422</v>
      </c>
      <c r="AF183" s="10">
        <f t="shared" si="219"/>
        <v>-0.64233899999999999</v>
      </c>
      <c r="AG183" s="63">
        <f t="shared" si="173"/>
        <v>0.01</v>
      </c>
      <c r="AH183" s="64">
        <f t="shared" si="174"/>
        <v>0</v>
      </c>
      <c r="AI183" s="65">
        <f t="shared" si="202"/>
        <v>0.01</v>
      </c>
      <c r="AJ183" s="60">
        <v>0</v>
      </c>
      <c r="AK183">
        <v>0</v>
      </c>
      <c r="AL183" s="23">
        <f t="shared" si="203"/>
        <v>0</v>
      </c>
      <c r="AM183" s="60">
        <v>0</v>
      </c>
      <c r="AN183">
        <v>0</v>
      </c>
      <c r="AO183" s="23">
        <f t="shared" si="204"/>
        <v>0</v>
      </c>
      <c r="AP183" s="23">
        <f t="shared" si="175"/>
        <v>238573</v>
      </c>
      <c r="AQ183" s="23">
        <f t="shared" si="205"/>
        <v>238573</v>
      </c>
      <c r="AR183" s="66">
        <v>263431</v>
      </c>
      <c r="AS183" s="66">
        <f t="shared" si="220"/>
        <v>238573</v>
      </c>
      <c r="AT183" s="60">
        <v>263792</v>
      </c>
      <c r="AU183" s="23">
        <f t="shared" si="221"/>
        <v>25219</v>
      </c>
      <c r="AV183" s="67" t="str">
        <f t="shared" si="222"/>
        <v>No</v>
      </c>
      <c r="AW183" s="66">
        <f t="shared" si="206"/>
        <v>0</v>
      </c>
      <c r="AX183" s="68">
        <f t="shared" si="207"/>
        <v>263792</v>
      </c>
      <c r="AY183" s="69">
        <f t="shared" si="176"/>
        <v>263792</v>
      </c>
      <c r="AZ183" s="70">
        <f t="shared" si="208"/>
        <v>0</v>
      </c>
      <c r="BA183" s="23"/>
      <c r="BC183" s="13">
        <f>($AI183*$AP$21*IF(AND($I183=Overview!$D$14,'ECS Formula'!F$38&lt;&gt;""),'ECS Formula'!F$38,INDEX('FY 26'!$Y:$Y,MATCH('FY 26 - Changed'!$I183,'FY 26'!$I:$I,0),0)))+$AL183+$AO183</f>
        <v>238573.26249999998</v>
      </c>
      <c r="BD183" s="13">
        <f>($AI183*$AP$21*IF(AND($I183=Overview!$D$14,'ECS Formula'!G$38&lt;&gt;""),'ECS Formula'!G$38,INDEX('FY 26'!$Y:$Y,MATCH('FY 26 - Changed'!$I183,'FY 26'!$I:$I,0),0)))+$AL183+$AO183</f>
        <v>238573.26249999998</v>
      </c>
      <c r="BE183" s="13">
        <f>($AI183*$AP$21*IF(AND($I183=Overview!$D$14,'ECS Formula'!H$38&lt;&gt;""),'ECS Formula'!H$38,INDEX('FY 26'!$Y:$Y,MATCH('FY 26 - Changed'!$I183,'FY 26'!$I:$I,0),0)))+$AL183+$AO183</f>
        <v>238573.26249999998</v>
      </c>
      <c r="BF183" s="13">
        <f>($AI183*$AP$21*IF(AND($I183=Overview!$D$14,'ECS Formula'!I$38&lt;&gt;""),'ECS Formula'!I$38,INDEX('FY 26'!$Y:$Y,MATCH('FY 26 - Changed'!$I183,'FY 26'!$I:$I,0),0)))+$AL183+$AO183</f>
        <v>238573.26249999998</v>
      </c>
      <c r="BG183" s="13">
        <f>($AI183*$AP$21*IF(AND($I183=Overview!$D$14,'ECS Formula'!J$38&lt;&gt;""),'ECS Formula'!J$38,INDEX('FY 26'!$Y:$Y,MATCH('FY 26 - Changed'!$I183,'FY 26'!$I:$I,0),0)))+$AL183+$AO183</f>
        <v>238573.26249999998</v>
      </c>
      <c r="BH183" s="13">
        <f>($AI183*$AP$21*IF(AND($I183=Overview!$D$14,'ECS Formula'!K$38&lt;&gt;""),'ECS Formula'!K$38,INDEX('FY 26'!$Y:$Y,MATCH('FY 26 - Changed'!$I183,'FY 26'!$I:$I,0),0)))+$AL183+$AO183</f>
        <v>238573.26249999998</v>
      </c>
      <c r="BI183" s="13">
        <f>($AI183*$AP$21*IF(AND($I183=Overview!$D$14,'ECS Formula'!L$38&lt;&gt;""),'ECS Formula'!L$38,INDEX('FY 26'!$Y:$Y,MATCH('FY 26 - Changed'!$I183,'FY 26'!$I:$I,0),0)))+$AL183+$AO183</f>
        <v>238573.26249999998</v>
      </c>
      <c r="BJ183" s="13">
        <f>($AI183*$AP$21*IF(AND($I183=Overview!$D$14,'ECS Formula'!M$38&lt;&gt;""),'ECS Formula'!M$38,INDEX('FY 26'!$Y:$Y,MATCH('FY 26 - Changed'!$I183,'FY 26'!$I:$I,0),0)))+$AL183+$AO183</f>
        <v>238573.26249999998</v>
      </c>
      <c r="BO183" s="71">
        <f t="shared" si="209"/>
        <v>25219</v>
      </c>
      <c r="BP183" s="71">
        <f t="shared" si="177"/>
        <v>-25218.737500000017</v>
      </c>
      <c r="BQ183" s="71">
        <f t="shared" si="178"/>
        <v>-25218.737500000017</v>
      </c>
      <c r="BR183" s="71">
        <f t="shared" si="179"/>
        <v>-21614.979911250004</v>
      </c>
      <c r="BS183" s="71">
        <f t="shared" si="180"/>
        <v>-18011.762760044629</v>
      </c>
      <c r="BT183" s="71">
        <f t="shared" si="181"/>
        <v>-14409.410208035697</v>
      </c>
      <c r="BU183" s="71">
        <f t="shared" si="182"/>
        <v>-10807.057656026765</v>
      </c>
      <c r="BV183" s="71">
        <f t="shared" si="183"/>
        <v>-7205.0653392730455</v>
      </c>
      <c r="BW183" s="71">
        <f t="shared" si="184"/>
        <v>-3602.5326696365082</v>
      </c>
      <c r="BX183" s="71"/>
      <c r="BZ183" s="71">
        <f t="shared" si="210"/>
        <v>0</v>
      </c>
      <c r="CA183" s="71">
        <f t="shared" si="211"/>
        <v>0</v>
      </c>
      <c r="CB183" s="71">
        <f t="shared" si="185"/>
        <v>-3603.7575887500025</v>
      </c>
      <c r="CC183" s="71">
        <f t="shared" si="186"/>
        <v>-3603.2171512053756</v>
      </c>
      <c r="CD183" s="71">
        <f t="shared" si="187"/>
        <v>-3602.3525520089261</v>
      </c>
      <c r="CE183" s="71">
        <f t="shared" si="188"/>
        <v>-3602.3525520089242</v>
      </c>
      <c r="CF183" s="71">
        <f t="shared" si="189"/>
        <v>-3601.9923167537208</v>
      </c>
      <c r="CG183" s="71">
        <f t="shared" si="190"/>
        <v>-3602.5326696365228</v>
      </c>
      <c r="CH183" s="71">
        <f t="shared" si="191"/>
        <v>-3602.5326696365082</v>
      </c>
      <c r="CJ183" s="71">
        <f t="shared" si="192"/>
        <v>263792</v>
      </c>
      <c r="CK183" s="71">
        <f t="shared" si="212"/>
        <v>263792</v>
      </c>
      <c r="CL183" s="71">
        <f t="shared" si="213"/>
        <v>260188.24241124999</v>
      </c>
      <c r="CM183" s="71">
        <f t="shared" si="214"/>
        <v>256585.02526004461</v>
      </c>
      <c r="CN183" s="71">
        <f t="shared" si="215"/>
        <v>252982.67270803568</v>
      </c>
      <c r="CO183" s="71">
        <f t="shared" si="216"/>
        <v>249380.32015602675</v>
      </c>
      <c r="CP183" s="71">
        <f t="shared" si="223"/>
        <v>245778.32783927303</v>
      </c>
      <c r="CQ183" s="71">
        <f t="shared" si="223"/>
        <v>242175.79516963649</v>
      </c>
      <c r="CR183" s="71">
        <f t="shared" si="223"/>
        <v>238573.26249999998</v>
      </c>
      <c r="CS183" s="71"/>
      <c r="CT183" s="71">
        <f t="shared" si="193"/>
        <v>263792</v>
      </c>
      <c r="CU183" s="71">
        <f t="shared" si="224"/>
        <v>263792</v>
      </c>
      <c r="CV183" s="71">
        <f t="shared" si="224"/>
        <v>260188.24241124999</v>
      </c>
      <c r="CW183" s="71">
        <f t="shared" si="224"/>
        <v>256585.02526004461</v>
      </c>
      <c r="CX183" s="71">
        <f t="shared" si="224"/>
        <v>252982.67270803568</v>
      </c>
      <c r="CY183" s="71">
        <f t="shared" si="224"/>
        <v>249380.32015602675</v>
      </c>
      <c r="CZ183" s="71">
        <f t="shared" si="224"/>
        <v>245778.32783927303</v>
      </c>
      <c r="DA183" s="71">
        <f t="shared" si="224"/>
        <v>242175.79516963649</v>
      </c>
      <c r="DB183" s="71">
        <f t="shared" si="224"/>
        <v>238573.26249999998</v>
      </c>
    </row>
    <row r="184" spans="1:106" x14ac:dyDescent="0.2">
      <c r="A184" s="6" t="s">
        <v>211</v>
      </c>
      <c r="B184" s="6"/>
      <c r="C184" s="37"/>
      <c r="D184" s="37"/>
      <c r="E184" s="37"/>
      <c r="F184" s="2">
        <v>1</v>
      </c>
      <c r="G184">
        <v>0</v>
      </c>
      <c r="H184" s="6">
        <v>158</v>
      </c>
      <c r="I184" s="2" t="s">
        <v>335</v>
      </c>
      <c r="J184" s="57"/>
      <c r="K184" s="79"/>
      <c r="L184" s="59"/>
      <c r="M184" s="79"/>
      <c r="N184" s="61">
        <f t="shared" si="194"/>
        <v>0</v>
      </c>
      <c r="O184" s="61">
        <f t="shared" si="195"/>
        <v>0</v>
      </c>
      <c r="P184" s="61">
        <f t="shared" si="196"/>
        <v>0</v>
      </c>
      <c r="Q184" s="61">
        <f t="shared" si="197"/>
        <v>0</v>
      </c>
      <c r="R184" s="62" t="e">
        <f t="shared" si="198"/>
        <v>#DIV/0!</v>
      </c>
      <c r="S184" s="62" t="e">
        <f t="shared" si="169"/>
        <v>#DIV/0!</v>
      </c>
      <c r="T184" s="61" t="e">
        <f t="shared" si="170"/>
        <v>#DIV/0!</v>
      </c>
      <c r="U184" s="61" t="e">
        <f t="shared" si="199"/>
        <v>#DIV/0!</v>
      </c>
      <c r="V184" s="79"/>
      <c r="W184" s="61">
        <f t="shared" si="200"/>
        <v>0</v>
      </c>
      <c r="X184" s="24">
        <f t="shared" si="201"/>
        <v>0</v>
      </c>
      <c r="Y184" s="80">
        <f>IF(AND(I184=Overview!$D$14,'ECS Formula'!$D$38&lt;&gt;""),'ECS Formula'!$D$38,INDEX('FY 26'!Y:Y,MATCH('FY 26 - Changed'!I184,'FY 26'!I:I,0),0))</f>
        <v>5296.3099999999995</v>
      </c>
      <c r="Z184" s="58"/>
      <c r="AA184" s="60"/>
      <c r="AB184" s="81">
        <f>IF(AND('FY 26 - Changed'!I184=Overview!$D$14, 'ECS Formula'!$K$20&lt;&gt;""),'ECS Formula'!$K$20,INDEX('FY 26'!AB:AB,MATCH('FY 26 - Changed'!I184,'FY 26'!I:I,0),0))</f>
        <v>717928.02</v>
      </c>
      <c r="AC184" s="10">
        <f t="shared" si="171"/>
        <v>2.798807</v>
      </c>
      <c r="AD184" s="79">
        <f>IF(AND('FY 26 - Changed'!I184=Overview!$D$14, 'ECS Formula'!$K$21&lt;&gt;""),'ECS Formula'!$K$21,INDEX('FY 26'!AD:AD,MATCH('FY 26 - Changed'!I184,'FY 26'!I:I,0),0))</f>
        <v>242868</v>
      </c>
      <c r="AE184" s="10">
        <f t="shared" si="172"/>
        <v>1.7607440000000001</v>
      </c>
      <c r="AF184" s="10">
        <f t="shared" si="219"/>
        <v>-1.4873879999999999</v>
      </c>
      <c r="AG184" s="63">
        <f t="shared" si="173"/>
        <v>0.01</v>
      </c>
      <c r="AH184" s="64">
        <f t="shared" si="174"/>
        <v>0</v>
      </c>
      <c r="AI184" s="65">
        <f t="shared" si="202"/>
        <v>0.01</v>
      </c>
      <c r="AJ184" s="60">
        <v>0</v>
      </c>
      <c r="AK184">
        <v>0</v>
      </c>
      <c r="AL184" s="23">
        <f t="shared" si="203"/>
        <v>0</v>
      </c>
      <c r="AM184" s="60">
        <v>0</v>
      </c>
      <c r="AN184">
        <v>0</v>
      </c>
      <c r="AO184" s="23">
        <f t="shared" si="204"/>
        <v>0</v>
      </c>
      <c r="AP184" s="23">
        <f t="shared" si="175"/>
        <v>610400</v>
      </c>
      <c r="AQ184" s="23">
        <f t="shared" si="205"/>
        <v>610400</v>
      </c>
      <c r="AR184" s="66">
        <v>465334</v>
      </c>
      <c r="AS184" s="66">
        <f t="shared" si="220"/>
        <v>610400</v>
      </c>
      <c r="AT184" s="60">
        <v>589729</v>
      </c>
      <c r="AU184" s="23">
        <f t="shared" si="221"/>
        <v>20671</v>
      </c>
      <c r="AV184" s="67" t="str">
        <f t="shared" si="222"/>
        <v>Yes</v>
      </c>
      <c r="AW184" s="66">
        <f t="shared" si="206"/>
        <v>20671</v>
      </c>
      <c r="AX184" s="68">
        <f t="shared" si="207"/>
        <v>610400</v>
      </c>
      <c r="AY184" s="69">
        <f t="shared" si="176"/>
        <v>610400</v>
      </c>
      <c r="AZ184" s="70">
        <f t="shared" si="208"/>
        <v>20671</v>
      </c>
      <c r="BA184" s="23"/>
      <c r="BC184" s="13">
        <f>($AI184*$AP$21*IF(AND($I184=Overview!$D$14,'ECS Formula'!F$38&lt;&gt;""),'ECS Formula'!F$38,INDEX('FY 26'!$Y:$Y,MATCH('FY 26 - Changed'!$I184,'FY 26'!$I:$I,0),0)))+$AL184+$AO184</f>
        <v>610399.72749999992</v>
      </c>
      <c r="BD184" s="13">
        <f>($AI184*$AP$21*IF(AND($I184=Overview!$D$14,'ECS Formula'!G$38&lt;&gt;""),'ECS Formula'!G$38,INDEX('FY 26'!$Y:$Y,MATCH('FY 26 - Changed'!$I184,'FY 26'!$I:$I,0),0)))+$AL184+$AO184</f>
        <v>610399.72749999992</v>
      </c>
      <c r="BE184" s="13">
        <f>($AI184*$AP$21*IF(AND($I184=Overview!$D$14,'ECS Formula'!H$38&lt;&gt;""),'ECS Formula'!H$38,INDEX('FY 26'!$Y:$Y,MATCH('FY 26 - Changed'!$I184,'FY 26'!$I:$I,0),0)))+$AL184+$AO184</f>
        <v>610399.72749999992</v>
      </c>
      <c r="BF184" s="13">
        <f>($AI184*$AP$21*IF(AND($I184=Overview!$D$14,'ECS Formula'!I$38&lt;&gt;""),'ECS Formula'!I$38,INDEX('FY 26'!$Y:$Y,MATCH('FY 26 - Changed'!$I184,'FY 26'!$I:$I,0),0)))+$AL184+$AO184</f>
        <v>610399.72749999992</v>
      </c>
      <c r="BG184" s="13">
        <f>($AI184*$AP$21*IF(AND($I184=Overview!$D$14,'ECS Formula'!J$38&lt;&gt;""),'ECS Formula'!J$38,INDEX('FY 26'!$Y:$Y,MATCH('FY 26 - Changed'!$I184,'FY 26'!$I:$I,0),0)))+$AL184+$AO184</f>
        <v>610399.72749999992</v>
      </c>
      <c r="BH184" s="13">
        <f>($AI184*$AP$21*IF(AND($I184=Overview!$D$14,'ECS Formula'!K$38&lt;&gt;""),'ECS Formula'!K$38,INDEX('FY 26'!$Y:$Y,MATCH('FY 26 - Changed'!$I184,'FY 26'!$I:$I,0),0)))+$AL184+$AO184</f>
        <v>610399.72749999992</v>
      </c>
      <c r="BI184" s="13">
        <f>($AI184*$AP$21*IF(AND($I184=Overview!$D$14,'ECS Formula'!L$38&lt;&gt;""),'ECS Formula'!L$38,INDEX('FY 26'!$Y:$Y,MATCH('FY 26 - Changed'!$I184,'FY 26'!$I:$I,0),0)))+$AL184+$AO184</f>
        <v>610399.72749999992</v>
      </c>
      <c r="BJ184" s="13">
        <f>($AI184*$AP$21*IF(AND($I184=Overview!$D$14,'ECS Formula'!M$38&lt;&gt;""),'ECS Formula'!M$38,INDEX('FY 26'!$Y:$Y,MATCH('FY 26 - Changed'!$I184,'FY 26'!$I:$I,0),0)))+$AL184+$AO184</f>
        <v>610399.72749999992</v>
      </c>
      <c r="BO184" s="71">
        <f t="shared" si="209"/>
        <v>20671</v>
      </c>
      <c r="BP184" s="71">
        <f t="shared" si="177"/>
        <v>-0.27250000007916242</v>
      </c>
      <c r="BQ184" s="71">
        <f t="shared" si="178"/>
        <v>-0.27250000007916242</v>
      </c>
      <c r="BR184" s="71">
        <f t="shared" si="179"/>
        <v>-0.233559750020504</v>
      </c>
      <c r="BS184" s="71">
        <f t="shared" si="180"/>
        <v>-0.19462533970363438</v>
      </c>
      <c r="BT184" s="71">
        <f t="shared" si="181"/>
        <v>-0.15570027171634138</v>
      </c>
      <c r="BU184" s="71">
        <f t="shared" si="182"/>
        <v>-0.11677520384546369</v>
      </c>
      <c r="BV184" s="71">
        <f t="shared" si="183"/>
        <v>-7.7854028437286615E-2</v>
      </c>
      <c r="BW184" s="71">
        <f t="shared" si="184"/>
        <v>-3.8927014218643308E-2</v>
      </c>
      <c r="BX184" s="71"/>
      <c r="BZ184" s="71">
        <f t="shared" si="210"/>
        <v>20671</v>
      </c>
      <c r="CA184" s="71">
        <f t="shared" si="211"/>
        <v>0</v>
      </c>
      <c r="CB184" s="71">
        <f t="shared" si="185"/>
        <v>-3.8940250011312308E-2</v>
      </c>
      <c r="CC184" s="71">
        <f t="shared" si="186"/>
        <v>-3.8934410328418011E-2</v>
      </c>
      <c r="CD184" s="71">
        <f t="shared" si="187"/>
        <v>-3.8925067940726879E-2</v>
      </c>
      <c r="CE184" s="71">
        <f t="shared" si="188"/>
        <v>-3.8925067929085344E-2</v>
      </c>
      <c r="CF184" s="71">
        <f t="shared" si="189"/>
        <v>-3.8921175441693046E-2</v>
      </c>
      <c r="CG184" s="71">
        <f t="shared" si="190"/>
        <v>-3.8927014218643308E-2</v>
      </c>
      <c r="CH184" s="71">
        <f t="shared" si="191"/>
        <v>-3.8927014218643308E-2</v>
      </c>
      <c r="CJ184" s="71">
        <f t="shared" si="192"/>
        <v>610400</v>
      </c>
      <c r="CK184" s="71">
        <f t="shared" si="212"/>
        <v>610400</v>
      </c>
      <c r="CL184" s="71">
        <f t="shared" si="213"/>
        <v>610399.96105974994</v>
      </c>
      <c r="CM184" s="71">
        <f t="shared" si="214"/>
        <v>610399.92212533962</v>
      </c>
      <c r="CN184" s="71">
        <f t="shared" si="215"/>
        <v>610399.88320027164</v>
      </c>
      <c r="CO184" s="71">
        <f t="shared" si="216"/>
        <v>610399.84427520377</v>
      </c>
      <c r="CP184" s="71">
        <f t="shared" si="223"/>
        <v>610399.80535402836</v>
      </c>
      <c r="CQ184" s="71">
        <f t="shared" si="223"/>
        <v>610399.76642701414</v>
      </c>
      <c r="CR184" s="71">
        <f t="shared" si="223"/>
        <v>610399.72749999992</v>
      </c>
      <c r="CS184" s="71"/>
      <c r="CT184" s="71">
        <f t="shared" si="193"/>
        <v>610400</v>
      </c>
      <c r="CU184" s="71">
        <f t="shared" si="224"/>
        <v>610400</v>
      </c>
      <c r="CV184" s="71">
        <f t="shared" si="224"/>
        <v>610399.96105974994</v>
      </c>
      <c r="CW184" s="71">
        <f t="shared" si="224"/>
        <v>610399.92212533962</v>
      </c>
      <c r="CX184" s="71">
        <f t="shared" si="224"/>
        <v>610399.88320027164</v>
      </c>
      <c r="CY184" s="71">
        <f t="shared" si="224"/>
        <v>610399.84427520377</v>
      </c>
      <c r="CZ184" s="71">
        <f t="shared" si="224"/>
        <v>610399.80535402836</v>
      </c>
      <c r="DA184" s="71">
        <f t="shared" si="224"/>
        <v>610399.76642701414</v>
      </c>
      <c r="DB184" s="71">
        <f t="shared" si="224"/>
        <v>610399.72749999992</v>
      </c>
    </row>
    <row r="185" spans="1:106" x14ac:dyDescent="0.2">
      <c r="A185" s="6" t="s">
        <v>179</v>
      </c>
      <c r="B185" s="6"/>
      <c r="C185" s="37"/>
      <c r="D185" s="37"/>
      <c r="E185" s="37"/>
      <c r="F185" s="2">
        <v>8</v>
      </c>
      <c r="G185">
        <v>0</v>
      </c>
      <c r="H185" s="6">
        <v>159</v>
      </c>
      <c r="I185" s="2" t="s">
        <v>336</v>
      </c>
      <c r="J185" s="57"/>
      <c r="K185" s="79"/>
      <c r="L185" s="74"/>
      <c r="M185" s="79"/>
      <c r="N185" s="61">
        <f t="shared" si="194"/>
        <v>0</v>
      </c>
      <c r="O185" s="61">
        <f t="shared" si="195"/>
        <v>0</v>
      </c>
      <c r="P185" s="61">
        <f t="shared" si="196"/>
        <v>0</v>
      </c>
      <c r="Q185" s="61">
        <f t="shared" si="197"/>
        <v>0</v>
      </c>
      <c r="R185" s="62" t="e">
        <f t="shared" si="198"/>
        <v>#DIV/0!</v>
      </c>
      <c r="S185" s="62" t="e">
        <f t="shared" si="169"/>
        <v>#DIV/0!</v>
      </c>
      <c r="T185" s="61" t="e">
        <f t="shared" si="170"/>
        <v>#DIV/0!</v>
      </c>
      <c r="U185" s="61" t="e">
        <f t="shared" si="199"/>
        <v>#DIV/0!</v>
      </c>
      <c r="V185" s="79"/>
      <c r="W185" s="61">
        <f t="shared" si="200"/>
        <v>0</v>
      </c>
      <c r="X185" s="24">
        <f t="shared" si="201"/>
        <v>0</v>
      </c>
      <c r="Y185" s="80">
        <f>IF(AND(I185=Overview!$D$14,'ECS Formula'!$D$38&lt;&gt;""),'ECS Formula'!$D$38,INDEX('FY 26'!Y:Y,MATCH('FY 26 - Changed'!I185,'FY 26'!I:I,0),0))</f>
        <v>4017.0499999999997</v>
      </c>
      <c r="Z185" s="58"/>
      <c r="AA185" s="60"/>
      <c r="AB185" s="81">
        <f>IF(AND('FY 26 - Changed'!I185=Overview!$D$14, 'ECS Formula'!$K$20&lt;&gt;""),'ECS Formula'!$K$20,INDEX('FY 26'!AB:AB,MATCH('FY 26 - Changed'!I185,'FY 26'!I:I,0),0))</f>
        <v>163285.13</v>
      </c>
      <c r="AC185" s="10">
        <f t="shared" si="171"/>
        <v>0.63655899999999999</v>
      </c>
      <c r="AD185" s="79">
        <f>IF(AND('FY 26 - Changed'!I185=Overview!$D$14, 'ECS Formula'!$K$21&lt;&gt;""),'ECS Formula'!$K$21,INDEX('FY 26'!AD:AD,MATCH('FY 26 - Changed'!I185,'FY 26'!I:I,0),0))</f>
        <v>108656</v>
      </c>
      <c r="AE185" s="10">
        <f t="shared" si="172"/>
        <v>0.78773400000000005</v>
      </c>
      <c r="AF185" s="10">
        <f t="shared" si="219"/>
        <v>0.31808900000000001</v>
      </c>
      <c r="AG185" s="63">
        <f t="shared" si="173"/>
        <v>0.31808900000000001</v>
      </c>
      <c r="AH185" s="64">
        <f t="shared" si="174"/>
        <v>0</v>
      </c>
      <c r="AI185" s="65">
        <f t="shared" si="202"/>
        <v>0.31808900000000001</v>
      </c>
      <c r="AJ185" s="60">
        <v>0</v>
      </c>
      <c r="AK185">
        <v>0</v>
      </c>
      <c r="AL185" s="23">
        <f t="shared" si="203"/>
        <v>0</v>
      </c>
      <c r="AM185" s="60">
        <v>0</v>
      </c>
      <c r="AN185">
        <v>0</v>
      </c>
      <c r="AO185" s="23">
        <f t="shared" si="204"/>
        <v>0</v>
      </c>
      <c r="AP185" s="23">
        <f t="shared" si="175"/>
        <v>14726408</v>
      </c>
      <c r="AQ185" s="23">
        <f t="shared" si="205"/>
        <v>14726408</v>
      </c>
      <c r="AR185" s="66">
        <v>9348852</v>
      </c>
      <c r="AS185" s="66">
        <f t="shared" si="220"/>
        <v>14726408</v>
      </c>
      <c r="AT185" s="60">
        <v>14676017</v>
      </c>
      <c r="AU185" s="23">
        <f t="shared" si="221"/>
        <v>50391</v>
      </c>
      <c r="AV185" s="67" t="str">
        <f t="shared" si="222"/>
        <v>Yes</v>
      </c>
      <c r="AW185" s="66">
        <f t="shared" si="206"/>
        <v>50391</v>
      </c>
      <c r="AX185" s="68">
        <f t="shared" si="207"/>
        <v>14726408</v>
      </c>
      <c r="AY185" s="69">
        <f t="shared" si="176"/>
        <v>14726408</v>
      </c>
      <c r="AZ185" s="70">
        <f t="shared" si="208"/>
        <v>50391</v>
      </c>
      <c r="BA185" s="23"/>
      <c r="BC185" s="13">
        <f>($AI185*$AP$21*IF(AND($I185=Overview!$D$14,'ECS Formula'!F$38&lt;&gt;""),'ECS Formula'!F$38,INDEX('FY 26'!$Y:$Y,MATCH('FY 26 - Changed'!$I185,'FY 26'!$I:$I,0),0)))+$AL185+$AO185</f>
        <v>14726407.786111251</v>
      </c>
      <c r="BD185" s="13">
        <f>($AI185*$AP$21*IF(AND($I185=Overview!$D$14,'ECS Formula'!G$38&lt;&gt;""),'ECS Formula'!G$38,INDEX('FY 26'!$Y:$Y,MATCH('FY 26 - Changed'!$I185,'FY 26'!$I:$I,0),0)))+$AL185+$AO185</f>
        <v>14726407.786111251</v>
      </c>
      <c r="BE185" s="13">
        <f>($AI185*$AP$21*IF(AND($I185=Overview!$D$14,'ECS Formula'!H$38&lt;&gt;""),'ECS Formula'!H$38,INDEX('FY 26'!$Y:$Y,MATCH('FY 26 - Changed'!$I185,'FY 26'!$I:$I,0),0)))+$AL185+$AO185</f>
        <v>14726407.786111251</v>
      </c>
      <c r="BF185" s="13">
        <f>($AI185*$AP$21*IF(AND($I185=Overview!$D$14,'ECS Formula'!I$38&lt;&gt;""),'ECS Formula'!I$38,INDEX('FY 26'!$Y:$Y,MATCH('FY 26 - Changed'!$I185,'FY 26'!$I:$I,0),0)))+$AL185+$AO185</f>
        <v>14726407.786111251</v>
      </c>
      <c r="BG185" s="13">
        <f>($AI185*$AP$21*IF(AND($I185=Overview!$D$14,'ECS Formula'!J$38&lt;&gt;""),'ECS Formula'!J$38,INDEX('FY 26'!$Y:$Y,MATCH('FY 26 - Changed'!$I185,'FY 26'!$I:$I,0),0)))+$AL185+$AO185</f>
        <v>14726407.786111251</v>
      </c>
      <c r="BH185" s="13">
        <f>($AI185*$AP$21*IF(AND($I185=Overview!$D$14,'ECS Formula'!K$38&lt;&gt;""),'ECS Formula'!K$38,INDEX('FY 26'!$Y:$Y,MATCH('FY 26 - Changed'!$I185,'FY 26'!$I:$I,0),0)))+$AL185+$AO185</f>
        <v>14726407.786111251</v>
      </c>
      <c r="BI185" s="13">
        <f>($AI185*$AP$21*IF(AND($I185=Overview!$D$14,'ECS Formula'!L$38&lt;&gt;""),'ECS Formula'!L$38,INDEX('FY 26'!$Y:$Y,MATCH('FY 26 - Changed'!$I185,'FY 26'!$I:$I,0),0)))+$AL185+$AO185</f>
        <v>14726407.786111251</v>
      </c>
      <c r="BJ185" s="13">
        <f>($AI185*$AP$21*IF(AND($I185=Overview!$D$14,'ECS Formula'!M$38&lt;&gt;""),'ECS Formula'!M$38,INDEX('FY 26'!$Y:$Y,MATCH('FY 26 - Changed'!$I185,'FY 26'!$I:$I,0),0)))+$AL185+$AO185</f>
        <v>14726407.786111251</v>
      </c>
      <c r="BO185" s="71">
        <f t="shared" si="209"/>
        <v>50391</v>
      </c>
      <c r="BP185" s="71">
        <f t="shared" si="177"/>
        <v>-0.2138887494802475</v>
      </c>
      <c r="BQ185" s="71">
        <f t="shared" si="178"/>
        <v>-0.2138887494802475</v>
      </c>
      <c r="BR185" s="71">
        <f t="shared" si="179"/>
        <v>-0.18332404643297195</v>
      </c>
      <c r="BS185" s="71">
        <f t="shared" si="180"/>
        <v>-0.15276392735540867</v>
      </c>
      <c r="BT185" s="71">
        <f t="shared" si="181"/>
        <v>-0.1222111415117979</v>
      </c>
      <c r="BU185" s="71">
        <f t="shared" si="182"/>
        <v>-9.1658355668187141E-2</v>
      </c>
      <c r="BV185" s="71">
        <f t="shared" si="183"/>
        <v>-6.1108626425266266E-2</v>
      </c>
      <c r="BW185" s="71">
        <f t="shared" si="184"/>
        <v>-3.0554313212633133E-2</v>
      </c>
      <c r="BX185" s="71"/>
      <c r="BZ185" s="71">
        <f t="shared" si="210"/>
        <v>50391</v>
      </c>
      <c r="CA185" s="71">
        <f t="shared" si="211"/>
        <v>0</v>
      </c>
      <c r="CB185" s="71">
        <f t="shared" si="185"/>
        <v>-3.0564702300727366E-2</v>
      </c>
      <c r="CC185" s="71">
        <f t="shared" si="186"/>
        <v>-3.0560118540376421E-2</v>
      </c>
      <c r="CD185" s="71">
        <f t="shared" si="187"/>
        <v>-3.0552785471081735E-2</v>
      </c>
      <c r="CE185" s="71">
        <f t="shared" si="188"/>
        <v>-3.0552785377949476E-2</v>
      </c>
      <c r="CF185" s="71">
        <f t="shared" si="189"/>
        <v>-3.0549729944206773E-2</v>
      </c>
      <c r="CG185" s="71">
        <f t="shared" si="190"/>
        <v>-3.0554313212633133E-2</v>
      </c>
      <c r="CH185" s="71">
        <f t="shared" si="191"/>
        <v>-3.0554313212633133E-2</v>
      </c>
      <c r="CJ185" s="71">
        <f t="shared" si="192"/>
        <v>14726408</v>
      </c>
      <c r="CK185" s="71">
        <f t="shared" si="212"/>
        <v>14726408</v>
      </c>
      <c r="CL185" s="71">
        <f t="shared" si="213"/>
        <v>14726407.969435297</v>
      </c>
      <c r="CM185" s="71">
        <f t="shared" si="214"/>
        <v>14726407.938875178</v>
      </c>
      <c r="CN185" s="71">
        <f t="shared" si="215"/>
        <v>14726407.908322392</v>
      </c>
      <c r="CO185" s="71">
        <f t="shared" si="216"/>
        <v>14726407.877769606</v>
      </c>
      <c r="CP185" s="71">
        <f t="shared" si="223"/>
        <v>14726407.847219877</v>
      </c>
      <c r="CQ185" s="71">
        <f t="shared" si="223"/>
        <v>14726407.816665564</v>
      </c>
      <c r="CR185" s="71">
        <f t="shared" si="223"/>
        <v>14726407.786111251</v>
      </c>
      <c r="CS185" s="71"/>
      <c r="CT185" s="71">
        <f t="shared" si="193"/>
        <v>14726408</v>
      </c>
      <c r="CU185" s="71">
        <f t="shared" si="224"/>
        <v>14726408</v>
      </c>
      <c r="CV185" s="71">
        <f t="shared" si="224"/>
        <v>14726407.969435297</v>
      </c>
      <c r="CW185" s="71">
        <f t="shared" si="224"/>
        <v>14726407.938875178</v>
      </c>
      <c r="CX185" s="71">
        <f t="shared" si="224"/>
        <v>14726407.908322392</v>
      </c>
      <c r="CY185" s="71">
        <f t="shared" si="224"/>
        <v>14726407.877769606</v>
      </c>
      <c r="CZ185" s="71">
        <f t="shared" si="224"/>
        <v>14726407.847219877</v>
      </c>
      <c r="DA185" s="71">
        <f t="shared" si="224"/>
        <v>14726407.816665564</v>
      </c>
      <c r="DB185" s="71">
        <f t="shared" si="224"/>
        <v>14726407.786111251</v>
      </c>
    </row>
    <row r="186" spans="1:106" x14ac:dyDescent="0.2">
      <c r="A186" s="6" t="s">
        <v>173</v>
      </c>
      <c r="B186" s="6"/>
      <c r="C186" s="37"/>
      <c r="D186" s="37"/>
      <c r="E186" s="37"/>
      <c r="F186" s="2">
        <v>8</v>
      </c>
      <c r="G186">
        <v>0</v>
      </c>
      <c r="H186" s="6">
        <v>160</v>
      </c>
      <c r="I186" s="2" t="s">
        <v>337</v>
      </c>
      <c r="J186" s="57"/>
      <c r="K186" s="79"/>
      <c r="L186" s="59"/>
      <c r="M186" s="79"/>
      <c r="N186" s="61">
        <f t="shared" si="194"/>
        <v>0</v>
      </c>
      <c r="O186" s="61">
        <f t="shared" si="195"/>
        <v>0</v>
      </c>
      <c r="P186" s="61">
        <f t="shared" si="196"/>
        <v>0</v>
      </c>
      <c r="Q186" s="61">
        <f t="shared" si="197"/>
        <v>0</v>
      </c>
      <c r="R186" s="62" t="e">
        <f t="shared" si="198"/>
        <v>#DIV/0!</v>
      </c>
      <c r="S186" s="62" t="e">
        <f t="shared" si="169"/>
        <v>#DIV/0!</v>
      </c>
      <c r="T186" s="61" t="e">
        <f t="shared" si="170"/>
        <v>#DIV/0!</v>
      </c>
      <c r="U186" s="61" t="e">
        <f t="shared" si="199"/>
        <v>#DIV/0!</v>
      </c>
      <c r="V186" s="79"/>
      <c r="W186" s="61">
        <f t="shared" si="200"/>
        <v>0</v>
      </c>
      <c r="X186" s="24">
        <f t="shared" si="201"/>
        <v>0</v>
      </c>
      <c r="Y186" s="80">
        <f>IF(AND(I186=Overview!$D$14,'ECS Formula'!$D$38&lt;&gt;""),'ECS Formula'!$D$38,INDEX('FY 26'!Y:Y,MATCH('FY 26 - Changed'!I186,'FY 26'!I:I,0),0))</f>
        <v>628.64</v>
      </c>
      <c r="Z186" s="58"/>
      <c r="AA186" s="60"/>
      <c r="AB186" s="81">
        <f>IF(AND('FY 26 - Changed'!I186=Overview!$D$14, 'ECS Formula'!$K$20&lt;&gt;""),'ECS Formula'!$K$20,INDEX('FY 26'!AB:AB,MATCH('FY 26 - Changed'!I186,'FY 26'!I:I,0),0))</f>
        <v>152511.71</v>
      </c>
      <c r="AC186" s="10">
        <f t="shared" si="171"/>
        <v>0.59455899999999995</v>
      </c>
      <c r="AD186" s="79">
        <f>IF(AND('FY 26 - Changed'!I186=Overview!$D$14, 'ECS Formula'!$K$21&lt;&gt;""),'ECS Formula'!$K$21,INDEX('FY 26'!AD:AD,MATCH('FY 26 - Changed'!I186,'FY 26'!I:I,0),0))</f>
        <v>85893</v>
      </c>
      <c r="AE186" s="10">
        <f t="shared" si="172"/>
        <v>0.62270700000000001</v>
      </c>
      <c r="AF186" s="10">
        <f t="shared" si="219"/>
        <v>0.39699699999999999</v>
      </c>
      <c r="AG186" s="63">
        <f t="shared" si="173"/>
        <v>0.39699699999999999</v>
      </c>
      <c r="AH186" s="64">
        <f t="shared" si="174"/>
        <v>0</v>
      </c>
      <c r="AI186" s="65">
        <f t="shared" si="202"/>
        <v>0.39699699999999999</v>
      </c>
      <c r="AJ186" s="60">
        <v>190</v>
      </c>
      <c r="AK186">
        <v>4</v>
      </c>
      <c r="AL186" s="23">
        <f t="shared" si="203"/>
        <v>76000</v>
      </c>
      <c r="AM186" s="60">
        <v>0</v>
      </c>
      <c r="AN186">
        <v>0</v>
      </c>
      <c r="AO186" s="23">
        <f t="shared" si="204"/>
        <v>0</v>
      </c>
      <c r="AP186" s="23">
        <f t="shared" si="175"/>
        <v>2876273</v>
      </c>
      <c r="AQ186" s="23">
        <f t="shared" si="205"/>
        <v>2952273</v>
      </c>
      <c r="AR186" s="66">
        <v>3637161</v>
      </c>
      <c r="AS186" s="66">
        <f t="shared" si="220"/>
        <v>2952273</v>
      </c>
      <c r="AT186" s="60">
        <v>3456594</v>
      </c>
      <c r="AU186" s="23">
        <f t="shared" si="221"/>
        <v>504321</v>
      </c>
      <c r="AV186" s="67" t="str">
        <f t="shared" si="222"/>
        <v>No</v>
      </c>
      <c r="AW186" s="66">
        <f t="shared" si="206"/>
        <v>0</v>
      </c>
      <c r="AX186" s="68">
        <f t="shared" si="207"/>
        <v>3456594</v>
      </c>
      <c r="AY186" s="69">
        <f t="shared" si="176"/>
        <v>3456594</v>
      </c>
      <c r="AZ186" s="70">
        <f t="shared" si="208"/>
        <v>0</v>
      </c>
      <c r="BA186" s="23"/>
      <c r="BC186" s="13">
        <f>($AI186*$AP$21*IF(AND($I186=Overview!$D$14,'ECS Formula'!F$38&lt;&gt;""),'ECS Formula'!F$38,INDEX('FY 26'!$Y:$Y,MATCH('FY 26 - Changed'!$I186,'FY 26'!$I:$I,0),0)))+$AL186+$AO186</f>
        <v>2952273.4367719996</v>
      </c>
      <c r="BD186" s="13">
        <f>($AI186*$AP$21*IF(AND($I186=Overview!$D$14,'ECS Formula'!G$38&lt;&gt;""),'ECS Formula'!G$38,INDEX('FY 26'!$Y:$Y,MATCH('FY 26 - Changed'!$I186,'FY 26'!$I:$I,0),0)))+$AL186+$AO186</f>
        <v>2952273.4367719996</v>
      </c>
      <c r="BE186" s="13">
        <f>($AI186*$AP$21*IF(AND($I186=Overview!$D$14,'ECS Formula'!H$38&lt;&gt;""),'ECS Formula'!H$38,INDEX('FY 26'!$Y:$Y,MATCH('FY 26 - Changed'!$I186,'FY 26'!$I:$I,0),0)))+$AL186+$AO186</f>
        <v>2952273.4367719996</v>
      </c>
      <c r="BF186" s="13">
        <f>($AI186*$AP$21*IF(AND($I186=Overview!$D$14,'ECS Formula'!I$38&lt;&gt;""),'ECS Formula'!I$38,INDEX('FY 26'!$Y:$Y,MATCH('FY 26 - Changed'!$I186,'FY 26'!$I:$I,0),0)))+$AL186+$AO186</f>
        <v>2952273.4367719996</v>
      </c>
      <c r="BG186" s="13">
        <f>($AI186*$AP$21*IF(AND($I186=Overview!$D$14,'ECS Formula'!J$38&lt;&gt;""),'ECS Formula'!J$38,INDEX('FY 26'!$Y:$Y,MATCH('FY 26 - Changed'!$I186,'FY 26'!$I:$I,0),0)))+$AL186+$AO186</f>
        <v>2952273.4367719996</v>
      </c>
      <c r="BH186" s="13">
        <f>($AI186*$AP$21*IF(AND($I186=Overview!$D$14,'ECS Formula'!K$38&lt;&gt;""),'ECS Formula'!K$38,INDEX('FY 26'!$Y:$Y,MATCH('FY 26 - Changed'!$I186,'FY 26'!$I:$I,0),0)))+$AL186+$AO186</f>
        <v>2952273.4367719996</v>
      </c>
      <c r="BI186" s="13">
        <f>($AI186*$AP$21*IF(AND($I186=Overview!$D$14,'ECS Formula'!L$38&lt;&gt;""),'ECS Formula'!L$38,INDEX('FY 26'!$Y:$Y,MATCH('FY 26 - Changed'!$I186,'FY 26'!$I:$I,0),0)))+$AL186+$AO186</f>
        <v>2952273.4367719996</v>
      </c>
      <c r="BJ186" s="13">
        <f>($AI186*$AP$21*IF(AND($I186=Overview!$D$14,'ECS Formula'!M$38&lt;&gt;""),'ECS Formula'!M$38,INDEX('FY 26'!$Y:$Y,MATCH('FY 26 - Changed'!$I186,'FY 26'!$I:$I,0),0)))+$AL186+$AO186</f>
        <v>2952273.4367719996</v>
      </c>
      <c r="BO186" s="71">
        <f t="shared" si="209"/>
        <v>504321</v>
      </c>
      <c r="BP186" s="71">
        <f t="shared" si="177"/>
        <v>-504320.56322800042</v>
      </c>
      <c r="BQ186" s="71">
        <f t="shared" si="178"/>
        <v>-504320.56322800042</v>
      </c>
      <c r="BR186" s="71">
        <f t="shared" si="179"/>
        <v>-432253.15474271914</v>
      </c>
      <c r="BS186" s="71">
        <f t="shared" si="180"/>
        <v>-360196.55384710804</v>
      </c>
      <c r="BT186" s="71">
        <f t="shared" si="181"/>
        <v>-288157.24307768652</v>
      </c>
      <c r="BU186" s="71">
        <f t="shared" si="182"/>
        <v>-216117.93230826501</v>
      </c>
      <c r="BV186" s="71">
        <f t="shared" si="183"/>
        <v>-144085.82546992041</v>
      </c>
      <c r="BW186" s="71">
        <f t="shared" si="184"/>
        <v>-72042.912734960206</v>
      </c>
      <c r="BX186" s="71"/>
      <c r="BZ186" s="71">
        <f t="shared" si="210"/>
        <v>0</v>
      </c>
      <c r="CA186" s="71">
        <f t="shared" si="211"/>
        <v>0</v>
      </c>
      <c r="CB186" s="71">
        <f t="shared" si="185"/>
        <v>-72067.408485281267</v>
      </c>
      <c r="CC186" s="71">
        <f t="shared" si="186"/>
        <v>-72056.600895611278</v>
      </c>
      <c r="CD186" s="71">
        <f t="shared" si="187"/>
        <v>-72039.310769421616</v>
      </c>
      <c r="CE186" s="71">
        <f t="shared" si="188"/>
        <v>-72039.310769421631</v>
      </c>
      <c r="CF186" s="71">
        <f t="shared" si="189"/>
        <v>-72032.106838344727</v>
      </c>
      <c r="CG186" s="71">
        <f t="shared" si="190"/>
        <v>-72042.912734960206</v>
      </c>
      <c r="CH186" s="71">
        <f t="shared" si="191"/>
        <v>-72042.912734960206</v>
      </c>
      <c r="CJ186" s="71">
        <f t="shared" si="192"/>
        <v>3456594</v>
      </c>
      <c r="CK186" s="71">
        <f t="shared" si="212"/>
        <v>3456594</v>
      </c>
      <c r="CL186" s="71">
        <f t="shared" si="213"/>
        <v>3384526.5915147187</v>
      </c>
      <c r="CM186" s="71">
        <f t="shared" si="214"/>
        <v>3312469.9906191076</v>
      </c>
      <c r="CN186" s="71">
        <f t="shared" si="215"/>
        <v>3240430.6798496861</v>
      </c>
      <c r="CO186" s="71">
        <f t="shared" si="216"/>
        <v>3168391.3690802646</v>
      </c>
      <c r="CP186" s="71">
        <f t="shared" si="223"/>
        <v>3096359.26224192</v>
      </c>
      <c r="CQ186" s="71">
        <f t="shared" si="223"/>
        <v>3024316.3495069598</v>
      </c>
      <c r="CR186" s="71">
        <f t="shared" si="223"/>
        <v>2952273.4367719996</v>
      </c>
      <c r="CS186" s="71"/>
      <c r="CT186" s="71">
        <f t="shared" si="193"/>
        <v>3456594</v>
      </c>
      <c r="CU186" s="71">
        <f t="shared" si="224"/>
        <v>3456594</v>
      </c>
      <c r="CV186" s="71">
        <f t="shared" si="224"/>
        <v>3384526.5915147187</v>
      </c>
      <c r="CW186" s="71">
        <f t="shared" si="224"/>
        <v>3312469.9906191076</v>
      </c>
      <c r="CX186" s="71">
        <f t="shared" si="224"/>
        <v>3240430.6798496861</v>
      </c>
      <c r="CY186" s="71">
        <f t="shared" si="224"/>
        <v>3168391.3690802646</v>
      </c>
      <c r="CZ186" s="71">
        <f t="shared" si="224"/>
        <v>3096359.26224192</v>
      </c>
      <c r="DA186" s="71">
        <f t="shared" si="224"/>
        <v>3024316.3495069598</v>
      </c>
      <c r="DB186" s="71">
        <f t="shared" si="224"/>
        <v>2952273.4367719996</v>
      </c>
    </row>
    <row r="187" spans="1:106" x14ac:dyDescent="0.2">
      <c r="A187" s="6" t="s">
        <v>211</v>
      </c>
      <c r="B187" s="6"/>
      <c r="C187" s="37"/>
      <c r="D187" s="37"/>
      <c r="E187" s="37"/>
      <c r="F187" s="2">
        <v>1</v>
      </c>
      <c r="G187">
        <v>0</v>
      </c>
      <c r="H187" s="6">
        <v>161</v>
      </c>
      <c r="I187" s="2" t="s">
        <v>338</v>
      </c>
      <c r="J187" s="57"/>
      <c r="K187" s="79"/>
      <c r="L187" s="59"/>
      <c r="M187" s="79"/>
      <c r="N187" s="61">
        <f t="shared" si="194"/>
        <v>0</v>
      </c>
      <c r="O187" s="61">
        <f t="shared" si="195"/>
        <v>0</v>
      </c>
      <c r="P187" s="61">
        <f t="shared" si="196"/>
        <v>0</v>
      </c>
      <c r="Q187" s="61">
        <f t="shared" si="197"/>
        <v>0</v>
      </c>
      <c r="R187" s="62" t="e">
        <f t="shared" si="198"/>
        <v>#DIV/0!</v>
      </c>
      <c r="S187" s="62" t="e">
        <f t="shared" si="169"/>
        <v>#DIV/0!</v>
      </c>
      <c r="T187" s="61" t="e">
        <f t="shared" si="170"/>
        <v>#DIV/0!</v>
      </c>
      <c r="U187" s="61" t="e">
        <f t="shared" si="199"/>
        <v>#DIV/0!</v>
      </c>
      <c r="V187" s="79"/>
      <c r="W187" s="61">
        <f t="shared" si="200"/>
        <v>0</v>
      </c>
      <c r="X187" s="24">
        <f t="shared" si="201"/>
        <v>0</v>
      </c>
      <c r="Y187" s="80">
        <f>IF(AND(I187=Overview!$D$14,'ECS Formula'!$D$38&lt;&gt;""),'ECS Formula'!$D$38,INDEX('FY 26'!Y:Y,MATCH('FY 26 - Changed'!I187,'FY 26'!I:I,0),0))</f>
        <v>3820.0499999999997</v>
      </c>
      <c r="Z187" s="58"/>
      <c r="AA187" s="60"/>
      <c r="AB187" s="81">
        <f>IF(AND('FY 26 - Changed'!I187=Overview!$D$14, 'ECS Formula'!$K$20&lt;&gt;""),'ECS Formula'!$K$20,INDEX('FY 26'!AB:AB,MATCH('FY 26 - Changed'!I187,'FY 26'!I:I,0),0))</f>
        <v>409780.45</v>
      </c>
      <c r="AC187" s="10">
        <f t="shared" si="171"/>
        <v>1.5975090000000001</v>
      </c>
      <c r="AD187" s="79">
        <f>IF(AND('FY 26 - Changed'!I187=Overview!$D$14, 'ECS Formula'!$K$21&lt;&gt;""),'ECS Formula'!$K$21,INDEX('FY 26'!AD:AD,MATCH('FY 26 - Changed'!I187,'FY 26'!I:I,0),0))</f>
        <v>230545</v>
      </c>
      <c r="AE187" s="10">
        <f t="shared" si="172"/>
        <v>1.6714039999999999</v>
      </c>
      <c r="AF187" s="10">
        <f t="shared" si="219"/>
        <v>-0.61967799999999995</v>
      </c>
      <c r="AG187" s="63">
        <f t="shared" ref="AG187:AG195" si="225">IF(OR(B187=1,C187=1),MAX($L$7,AF187),MAX($L$6,AF187))</f>
        <v>0.01</v>
      </c>
      <c r="AH187" s="64">
        <f t="shared" ref="AH187:AH195" si="226">IF(G187&gt;=1,IF(G187&lt;=5,0.06,IF(G187&lt;=10,0.05,IF(G187&lt;=15,0.04,IF(G187&lt;=19,0.03,0)))),0)</f>
        <v>0</v>
      </c>
      <c r="AI187" s="65">
        <f t="shared" si="202"/>
        <v>0.01</v>
      </c>
      <c r="AJ187" s="60">
        <v>0</v>
      </c>
      <c r="AK187">
        <v>0</v>
      </c>
      <c r="AL187" s="23">
        <f t="shared" si="203"/>
        <v>0</v>
      </c>
      <c r="AM187" s="60">
        <v>0</v>
      </c>
      <c r="AN187">
        <v>0</v>
      </c>
      <c r="AO187" s="23">
        <f t="shared" si="204"/>
        <v>0</v>
      </c>
      <c r="AP187" s="23">
        <f t="shared" ref="AP187:AP195" si="227">ROUND(Y187*AI187*$AP$21,0)</f>
        <v>440261</v>
      </c>
      <c r="AQ187" s="23">
        <f t="shared" si="205"/>
        <v>440261</v>
      </c>
      <c r="AR187" s="66">
        <v>462941</v>
      </c>
      <c r="AS187" s="66">
        <f t="shared" si="220"/>
        <v>440261</v>
      </c>
      <c r="AT187" s="60">
        <v>461796</v>
      </c>
      <c r="AU187" s="23">
        <f t="shared" si="221"/>
        <v>21535</v>
      </c>
      <c r="AV187" s="67" t="str">
        <f t="shared" si="222"/>
        <v>No</v>
      </c>
      <c r="AW187" s="66">
        <f t="shared" si="206"/>
        <v>0</v>
      </c>
      <c r="AX187" s="68">
        <f t="shared" si="207"/>
        <v>461796</v>
      </c>
      <c r="AY187" s="69">
        <f t="shared" ref="AY187:AY195" si="228">IF(C187=1,MAX(AX187,AR187,AT187),AX187)</f>
        <v>461796</v>
      </c>
      <c r="AZ187" s="70">
        <f t="shared" si="208"/>
        <v>0</v>
      </c>
      <c r="BA187" s="23"/>
      <c r="BC187" s="13">
        <f>($AI187*$AP$21*IF(AND($I187=Overview!$D$14,'ECS Formula'!F$38&lt;&gt;""),'ECS Formula'!F$38,INDEX('FY 26'!$Y:$Y,MATCH('FY 26 - Changed'!$I187,'FY 26'!$I:$I,0),0)))+$AL187+$AO187</f>
        <v>440260.76249999995</v>
      </c>
      <c r="BD187" s="13">
        <f>($AI187*$AP$21*IF(AND($I187=Overview!$D$14,'ECS Formula'!G$38&lt;&gt;""),'ECS Formula'!G$38,INDEX('FY 26'!$Y:$Y,MATCH('FY 26 - Changed'!$I187,'FY 26'!$I:$I,0),0)))+$AL187+$AO187</f>
        <v>440260.76249999995</v>
      </c>
      <c r="BE187" s="13">
        <f>($AI187*$AP$21*IF(AND($I187=Overview!$D$14,'ECS Formula'!H$38&lt;&gt;""),'ECS Formula'!H$38,INDEX('FY 26'!$Y:$Y,MATCH('FY 26 - Changed'!$I187,'FY 26'!$I:$I,0),0)))+$AL187+$AO187</f>
        <v>440260.76249999995</v>
      </c>
      <c r="BF187" s="13">
        <f>($AI187*$AP$21*IF(AND($I187=Overview!$D$14,'ECS Formula'!I$38&lt;&gt;""),'ECS Formula'!I$38,INDEX('FY 26'!$Y:$Y,MATCH('FY 26 - Changed'!$I187,'FY 26'!$I:$I,0),0)))+$AL187+$AO187</f>
        <v>440260.76249999995</v>
      </c>
      <c r="BG187" s="13">
        <f>($AI187*$AP$21*IF(AND($I187=Overview!$D$14,'ECS Formula'!J$38&lt;&gt;""),'ECS Formula'!J$38,INDEX('FY 26'!$Y:$Y,MATCH('FY 26 - Changed'!$I187,'FY 26'!$I:$I,0),0)))+$AL187+$AO187</f>
        <v>440260.76249999995</v>
      </c>
      <c r="BH187" s="13">
        <f>($AI187*$AP$21*IF(AND($I187=Overview!$D$14,'ECS Formula'!K$38&lt;&gt;""),'ECS Formula'!K$38,INDEX('FY 26'!$Y:$Y,MATCH('FY 26 - Changed'!$I187,'FY 26'!$I:$I,0),0)))+$AL187+$AO187</f>
        <v>440260.76249999995</v>
      </c>
      <c r="BI187" s="13">
        <f>($AI187*$AP$21*IF(AND($I187=Overview!$D$14,'ECS Formula'!L$38&lt;&gt;""),'ECS Formula'!L$38,INDEX('FY 26'!$Y:$Y,MATCH('FY 26 - Changed'!$I187,'FY 26'!$I:$I,0),0)))+$AL187+$AO187</f>
        <v>440260.76249999995</v>
      </c>
      <c r="BJ187" s="13">
        <f>($AI187*$AP$21*IF(AND($I187=Overview!$D$14,'ECS Formula'!M$38&lt;&gt;""),'ECS Formula'!M$38,INDEX('FY 26'!$Y:$Y,MATCH('FY 26 - Changed'!$I187,'FY 26'!$I:$I,0),0)))+$AL187+$AO187</f>
        <v>440260.76249999995</v>
      </c>
      <c r="BO187" s="71">
        <f t="shared" si="209"/>
        <v>21535</v>
      </c>
      <c r="BP187" s="71">
        <f t="shared" ref="BP187:BP195" si="229">BC187-CT187</f>
        <v>-21535.237500000047</v>
      </c>
      <c r="BQ187" s="71">
        <f t="shared" ref="BQ187:BQ195" si="230">BD187-CU187</f>
        <v>-21535.237500000047</v>
      </c>
      <c r="BR187" s="71">
        <f t="shared" ref="BR187:BR195" si="231">BE187-CV187</f>
        <v>-18457.852061250014</v>
      </c>
      <c r="BS187" s="71">
        <f t="shared" ref="BS187:BS195" si="232">BF187-CW187</f>
        <v>-15380.928122639656</v>
      </c>
      <c r="BT187" s="71">
        <f t="shared" ref="BT187:BT195" si="233">BG187-CX187</f>
        <v>-12304.742498111736</v>
      </c>
      <c r="BU187" s="71">
        <f t="shared" ref="BU187:BU195" si="234">BH187-CY187</f>
        <v>-9228.5568735838169</v>
      </c>
      <c r="BV187" s="71">
        <f t="shared" ref="BV187:BV195" si="235">BI187-CZ187</f>
        <v>-6152.6788676183205</v>
      </c>
      <c r="BW187" s="71">
        <f t="shared" ref="BW187:BW195" si="236">BJ187-DA187</f>
        <v>-3076.3394338091603</v>
      </c>
      <c r="BX187" s="71"/>
      <c r="BZ187" s="71">
        <f t="shared" si="210"/>
        <v>0</v>
      </c>
      <c r="CA187" s="71">
        <f t="shared" si="211"/>
        <v>0</v>
      </c>
      <c r="CB187" s="71">
        <f t="shared" si="185"/>
        <v>-3077.3854387500064</v>
      </c>
      <c r="CC187" s="71">
        <f t="shared" si="186"/>
        <v>-3076.9239386103773</v>
      </c>
      <c r="CD187" s="71">
        <f t="shared" si="187"/>
        <v>-3076.1856245279314</v>
      </c>
      <c r="CE187" s="71">
        <f t="shared" si="188"/>
        <v>-3076.1856245279341</v>
      </c>
      <c r="CF187" s="71">
        <f t="shared" si="189"/>
        <v>-3075.878005965486</v>
      </c>
      <c r="CG187" s="71">
        <f t="shared" si="190"/>
        <v>-3076.3394338091603</v>
      </c>
      <c r="CH187" s="71">
        <f t="shared" si="191"/>
        <v>-3076.3394338091603</v>
      </c>
      <c r="CJ187" s="71">
        <f t="shared" ref="CJ187:CJ195" si="237">BZ187+AT187</f>
        <v>461796</v>
      </c>
      <c r="CK187" s="71">
        <f t="shared" si="212"/>
        <v>461796</v>
      </c>
      <c r="CL187" s="71">
        <f t="shared" si="213"/>
        <v>458718.61456124997</v>
      </c>
      <c r="CM187" s="71">
        <f t="shared" si="214"/>
        <v>455641.69062263961</v>
      </c>
      <c r="CN187" s="71">
        <f t="shared" si="215"/>
        <v>452565.50499811169</v>
      </c>
      <c r="CO187" s="71">
        <f t="shared" si="216"/>
        <v>449489.31937358377</v>
      </c>
      <c r="CP187" s="71">
        <f t="shared" si="223"/>
        <v>446413.44136761827</v>
      </c>
      <c r="CQ187" s="71">
        <f t="shared" si="223"/>
        <v>443337.10193380911</v>
      </c>
      <c r="CR187" s="71">
        <f t="shared" si="223"/>
        <v>440260.76249999995</v>
      </c>
      <c r="CS187" s="71"/>
      <c r="CT187" s="71">
        <f t="shared" ref="CT187:CT195" si="238">IF(OR(C187=1,B187=1),MAX(CJ187,AT187,AR187),CJ187)</f>
        <v>461796</v>
      </c>
      <c r="CU187" s="71">
        <f t="shared" si="224"/>
        <v>461796</v>
      </c>
      <c r="CV187" s="71">
        <f t="shared" si="224"/>
        <v>458718.61456124997</v>
      </c>
      <c r="CW187" s="71">
        <f t="shared" si="224"/>
        <v>455641.69062263961</v>
      </c>
      <c r="CX187" s="71">
        <f t="shared" si="224"/>
        <v>452565.50499811169</v>
      </c>
      <c r="CY187" s="71">
        <f t="shared" si="224"/>
        <v>449489.31937358377</v>
      </c>
      <c r="CZ187" s="71">
        <f t="shared" si="224"/>
        <v>446413.44136761827</v>
      </c>
      <c r="DA187" s="71">
        <f t="shared" si="224"/>
        <v>443337.10193380911</v>
      </c>
      <c r="DB187" s="71">
        <f t="shared" si="224"/>
        <v>440260.76249999995</v>
      </c>
    </row>
    <row r="188" spans="1:106" x14ac:dyDescent="0.2">
      <c r="A188" s="6" t="s">
        <v>184</v>
      </c>
      <c r="B188" s="6"/>
      <c r="C188" s="75">
        <v>1</v>
      </c>
      <c r="D188" s="75">
        <v>1</v>
      </c>
      <c r="E188" s="37"/>
      <c r="F188" s="2">
        <v>9</v>
      </c>
      <c r="G188">
        <v>26</v>
      </c>
      <c r="H188" s="6">
        <v>162</v>
      </c>
      <c r="I188" s="2" t="s">
        <v>339</v>
      </c>
      <c r="J188" s="57"/>
      <c r="K188" s="79"/>
      <c r="L188" s="73"/>
      <c r="M188" s="79"/>
      <c r="N188" s="61">
        <f t="shared" si="194"/>
        <v>0</v>
      </c>
      <c r="O188" s="61">
        <f t="shared" si="195"/>
        <v>0</v>
      </c>
      <c r="P188" s="61">
        <f t="shared" si="196"/>
        <v>0</v>
      </c>
      <c r="Q188" s="61">
        <f t="shared" si="197"/>
        <v>0</v>
      </c>
      <c r="R188" s="62" t="e">
        <f t="shared" si="198"/>
        <v>#DIV/0!</v>
      </c>
      <c r="S188" s="62" t="e">
        <f t="shared" si="169"/>
        <v>#DIV/0!</v>
      </c>
      <c r="T188" s="61" t="e">
        <f t="shared" si="170"/>
        <v>#DIV/0!</v>
      </c>
      <c r="U188" s="61" t="e">
        <f t="shared" si="199"/>
        <v>#DIV/0!</v>
      </c>
      <c r="V188" s="79"/>
      <c r="W188" s="61">
        <f t="shared" si="200"/>
        <v>0</v>
      </c>
      <c r="X188" s="24">
        <f t="shared" si="201"/>
        <v>0</v>
      </c>
      <c r="Y188" s="80">
        <f>IF(AND(I188=Overview!$D$14,'ECS Formula'!$D$38&lt;&gt;""),'ECS Formula'!$D$38,INDEX('FY 26'!Y:Y,MATCH('FY 26 - Changed'!I188,'FY 26'!I:I,0),0))</f>
        <v>1305.8899999999999</v>
      </c>
      <c r="Z188" s="58"/>
      <c r="AA188" s="60"/>
      <c r="AB188" s="81">
        <f>IF(AND('FY 26 - Changed'!I188=Overview!$D$14, 'ECS Formula'!$K$20&lt;&gt;""),'ECS Formula'!$K$20,INDEX('FY 26'!AB:AB,MATCH('FY 26 - Changed'!I188,'FY 26'!I:I,0),0))</f>
        <v>141757.89000000001</v>
      </c>
      <c r="AC188" s="10">
        <f t="shared" si="171"/>
        <v>0.55263600000000002</v>
      </c>
      <c r="AD188" s="79">
        <f>IF(AND('FY 26 - Changed'!I188=Overview!$D$14, 'ECS Formula'!$K$21&lt;&gt;""),'ECS Formula'!$K$21,INDEX('FY 26'!AD:AD,MATCH('FY 26 - Changed'!I188,'FY 26'!I:I,0),0))</f>
        <v>73000</v>
      </c>
      <c r="AE188" s="10">
        <f t="shared" si="172"/>
        <v>0.52923500000000001</v>
      </c>
      <c r="AF188" s="10">
        <f t="shared" si="219"/>
        <v>0.45438400000000001</v>
      </c>
      <c r="AG188" s="63">
        <f t="shared" si="225"/>
        <v>0.45438400000000001</v>
      </c>
      <c r="AH188" s="64">
        <f t="shared" si="226"/>
        <v>0</v>
      </c>
      <c r="AI188" s="65">
        <f t="shared" si="202"/>
        <v>0.45438400000000001</v>
      </c>
      <c r="AJ188" s="60">
        <v>0</v>
      </c>
      <c r="AK188">
        <v>0</v>
      </c>
      <c r="AL188" s="23">
        <f t="shared" si="203"/>
        <v>0</v>
      </c>
      <c r="AM188" s="60">
        <v>437</v>
      </c>
      <c r="AN188">
        <v>6</v>
      </c>
      <c r="AO188" s="23">
        <f t="shared" si="204"/>
        <v>262200</v>
      </c>
      <c r="AP188" s="23">
        <f t="shared" si="227"/>
        <v>6838653</v>
      </c>
      <c r="AQ188" s="23">
        <f t="shared" si="205"/>
        <v>7100853</v>
      </c>
      <c r="AR188" s="66">
        <v>8024957</v>
      </c>
      <c r="AS188" s="66">
        <f t="shared" si="220"/>
        <v>8024957</v>
      </c>
      <c r="AT188" s="60">
        <v>8024957</v>
      </c>
      <c r="AU188" s="23">
        <f t="shared" si="221"/>
        <v>924104</v>
      </c>
      <c r="AV188" s="67" t="str">
        <f t="shared" si="222"/>
        <v>No</v>
      </c>
      <c r="AW188" s="66">
        <f t="shared" si="206"/>
        <v>0</v>
      </c>
      <c r="AX188" s="68">
        <f t="shared" si="207"/>
        <v>8024957</v>
      </c>
      <c r="AY188" s="69">
        <f t="shared" si="228"/>
        <v>8024957</v>
      </c>
      <c r="AZ188" s="70">
        <f t="shared" si="208"/>
        <v>0</v>
      </c>
      <c r="BA188" s="23"/>
      <c r="BC188" s="13">
        <f>($AI188*$AP$21*IF(AND($I188=Overview!$D$14,'ECS Formula'!F$38&lt;&gt;""),'ECS Formula'!F$38,INDEX('FY 26'!$Y:$Y,MATCH('FY 26 - Changed'!$I188,'FY 26'!$I:$I,0),0)))+$AL188+$AO188</f>
        <v>7100852.8882839996</v>
      </c>
      <c r="BD188" s="13">
        <f>($AI188*$AP$21*IF(AND($I188=Overview!$D$14,'ECS Formula'!G$38&lt;&gt;""),'ECS Formula'!G$38,INDEX('FY 26'!$Y:$Y,MATCH('FY 26 - Changed'!$I188,'FY 26'!$I:$I,0),0)))+$AL188+$AO188</f>
        <v>7100852.8882839996</v>
      </c>
      <c r="BE188" s="13">
        <f>($AI188*$AP$21*IF(AND($I188=Overview!$D$14,'ECS Formula'!H$38&lt;&gt;""),'ECS Formula'!H$38,INDEX('FY 26'!$Y:$Y,MATCH('FY 26 - Changed'!$I188,'FY 26'!$I:$I,0),0)))+$AL188+$AO188</f>
        <v>7100852.8882839996</v>
      </c>
      <c r="BF188" s="13">
        <f>($AI188*$AP$21*IF(AND($I188=Overview!$D$14,'ECS Formula'!I$38&lt;&gt;""),'ECS Formula'!I$38,INDEX('FY 26'!$Y:$Y,MATCH('FY 26 - Changed'!$I188,'FY 26'!$I:$I,0),0)))+$AL188+$AO188</f>
        <v>7100852.8882839996</v>
      </c>
      <c r="BG188" s="13">
        <f>($AI188*$AP$21*IF(AND($I188=Overview!$D$14,'ECS Formula'!J$38&lt;&gt;""),'ECS Formula'!J$38,INDEX('FY 26'!$Y:$Y,MATCH('FY 26 - Changed'!$I188,'FY 26'!$I:$I,0),0)))+$AL188+$AO188</f>
        <v>7100852.8882839996</v>
      </c>
      <c r="BH188" s="13">
        <f>($AI188*$AP$21*IF(AND($I188=Overview!$D$14,'ECS Formula'!K$38&lt;&gt;""),'ECS Formula'!K$38,INDEX('FY 26'!$Y:$Y,MATCH('FY 26 - Changed'!$I188,'FY 26'!$I:$I,0),0)))+$AL188+$AO188</f>
        <v>7100852.8882839996</v>
      </c>
      <c r="BI188" s="13">
        <f>($AI188*$AP$21*IF(AND($I188=Overview!$D$14,'ECS Formula'!L$38&lt;&gt;""),'ECS Formula'!L$38,INDEX('FY 26'!$Y:$Y,MATCH('FY 26 - Changed'!$I188,'FY 26'!$I:$I,0),0)))+$AL188+$AO188</f>
        <v>7100852.8882839996</v>
      </c>
      <c r="BJ188" s="13">
        <f>($AI188*$AP$21*IF(AND($I188=Overview!$D$14,'ECS Formula'!M$38&lt;&gt;""),'ECS Formula'!M$38,INDEX('FY 26'!$Y:$Y,MATCH('FY 26 - Changed'!$I188,'FY 26'!$I:$I,0),0)))+$AL188+$AO188</f>
        <v>7100852.8882839996</v>
      </c>
      <c r="BO188" s="71">
        <f t="shared" si="209"/>
        <v>924104</v>
      </c>
      <c r="BP188" s="71">
        <f t="shared" si="229"/>
        <v>-924104.11171600036</v>
      </c>
      <c r="BQ188" s="71">
        <f t="shared" si="230"/>
        <v>-924104.11171600036</v>
      </c>
      <c r="BR188" s="71">
        <f t="shared" si="231"/>
        <v>-924104.11171600036</v>
      </c>
      <c r="BS188" s="71">
        <f t="shared" si="232"/>
        <v>-924104.11171600036</v>
      </c>
      <c r="BT188" s="71">
        <f t="shared" si="233"/>
        <v>-924104.11171600036</v>
      </c>
      <c r="BU188" s="71">
        <f t="shared" si="234"/>
        <v>-924104.11171600036</v>
      </c>
      <c r="BV188" s="71">
        <f t="shared" si="235"/>
        <v>-924104.11171600036</v>
      </c>
      <c r="BW188" s="71">
        <f t="shared" si="236"/>
        <v>-924104.11171600036</v>
      </c>
      <c r="BX188" s="71"/>
      <c r="BZ188" s="71">
        <f t="shared" si="210"/>
        <v>0</v>
      </c>
      <c r="CA188" s="71">
        <f t="shared" si="211"/>
        <v>0</v>
      </c>
      <c r="CB188" s="71">
        <f t="shared" si="185"/>
        <v>-132054.47756421645</v>
      </c>
      <c r="CC188" s="71">
        <f t="shared" si="186"/>
        <v>-154048.15542305724</v>
      </c>
      <c r="CD188" s="71">
        <f t="shared" si="187"/>
        <v>-184820.8223432001</v>
      </c>
      <c r="CE188" s="71">
        <f t="shared" si="188"/>
        <v>-231026.02792900009</v>
      </c>
      <c r="CF188" s="71">
        <f t="shared" si="189"/>
        <v>-308003.90043494292</v>
      </c>
      <c r="CG188" s="71">
        <f t="shared" si="190"/>
        <v>-462052.05585800018</v>
      </c>
      <c r="CH188" s="71">
        <f t="shared" si="191"/>
        <v>-924104.11171600036</v>
      </c>
      <c r="CJ188" s="71">
        <f t="shared" si="237"/>
        <v>8024957</v>
      </c>
      <c r="CK188" s="71">
        <f t="shared" ref="CK188:CK195" si="239">CT188+CA188</f>
        <v>8024957</v>
      </c>
      <c r="CL188" s="71">
        <f t="shared" ref="CL188:CL195" si="240">CU188+CB188</f>
        <v>7892902.5224357834</v>
      </c>
      <c r="CM188" s="71">
        <f t="shared" ref="CM188:CM195" si="241">CV188+CC188</f>
        <v>7870908.8445769427</v>
      </c>
      <c r="CN188" s="71">
        <f t="shared" ref="CN188:CN195" si="242">CW188+CD188</f>
        <v>7840136.1776567996</v>
      </c>
      <c r="CO188" s="71">
        <f t="shared" ref="CO188:CO195" si="243">CX188+CE188</f>
        <v>7793930.9720709994</v>
      </c>
      <c r="CP188" s="71">
        <f t="shared" ref="CP188:CR195" si="244">CY188+CF188</f>
        <v>7716953.0995650571</v>
      </c>
      <c r="CQ188" s="71">
        <f t="shared" si="244"/>
        <v>7562904.9441419998</v>
      </c>
      <c r="CR188" s="71">
        <f t="shared" si="244"/>
        <v>7100852.8882839996</v>
      </c>
      <c r="CS188" s="71"/>
      <c r="CT188" s="71">
        <f t="shared" si="238"/>
        <v>8024957</v>
      </c>
      <c r="CU188" s="71">
        <f t="shared" ref="CU188:DB195" si="245">IF(OR($C188=1,$B188=1),MAX(CK188,CT188,$AR188),CK188)</f>
        <v>8024957</v>
      </c>
      <c r="CV188" s="71">
        <f t="shared" si="245"/>
        <v>8024957</v>
      </c>
      <c r="CW188" s="71">
        <f t="shared" si="245"/>
        <v>8024957</v>
      </c>
      <c r="CX188" s="71">
        <f t="shared" si="245"/>
        <v>8024957</v>
      </c>
      <c r="CY188" s="71">
        <f t="shared" si="245"/>
        <v>8024957</v>
      </c>
      <c r="CZ188" s="71">
        <f t="shared" si="245"/>
        <v>8024957</v>
      </c>
      <c r="DA188" s="71">
        <f t="shared" si="245"/>
        <v>8024957</v>
      </c>
      <c r="DB188" s="71">
        <f t="shared" si="245"/>
        <v>8024957</v>
      </c>
    </row>
    <row r="189" spans="1:106" x14ac:dyDescent="0.2">
      <c r="A189" s="6" t="s">
        <v>189</v>
      </c>
      <c r="B189" s="6">
        <v>1</v>
      </c>
      <c r="C189" s="37">
        <v>1</v>
      </c>
      <c r="D189" s="37">
        <v>0</v>
      </c>
      <c r="E189" s="37">
        <v>1</v>
      </c>
      <c r="F189" s="2">
        <v>10</v>
      </c>
      <c r="G189">
        <v>6</v>
      </c>
      <c r="H189" s="6">
        <v>163</v>
      </c>
      <c r="I189" s="2" t="s">
        <v>340</v>
      </c>
      <c r="J189" s="57"/>
      <c r="K189" s="79"/>
      <c r="L189" s="73"/>
      <c r="M189" s="79"/>
      <c r="N189" s="61">
        <f t="shared" si="194"/>
        <v>0</v>
      </c>
      <c r="O189" s="61">
        <f t="shared" si="195"/>
        <v>0</v>
      </c>
      <c r="P189" s="61">
        <f t="shared" si="196"/>
        <v>0</v>
      </c>
      <c r="Q189" s="61">
        <f t="shared" si="197"/>
        <v>0</v>
      </c>
      <c r="R189" s="62" t="e">
        <f t="shared" si="198"/>
        <v>#DIV/0!</v>
      </c>
      <c r="S189" s="62" t="e">
        <f t="shared" si="169"/>
        <v>#DIV/0!</v>
      </c>
      <c r="T189" s="61" t="e">
        <f t="shared" si="170"/>
        <v>#DIV/0!</v>
      </c>
      <c r="U189" s="61" t="e">
        <f t="shared" si="199"/>
        <v>#DIV/0!</v>
      </c>
      <c r="V189" s="79"/>
      <c r="W189" s="61">
        <f t="shared" si="200"/>
        <v>0</v>
      </c>
      <c r="X189" s="24">
        <f t="shared" si="201"/>
        <v>0</v>
      </c>
      <c r="Y189" s="80">
        <f>IF(AND(I189=Overview!$D$14,'ECS Formula'!$D$38&lt;&gt;""),'ECS Formula'!$D$38,INDEX('FY 26'!Y:Y,MATCH('FY 26 - Changed'!I189,'FY 26'!I:I,0),0))</f>
        <v>4081.5</v>
      </c>
      <c r="Z189" s="58"/>
      <c r="AA189" s="60"/>
      <c r="AB189" s="81">
        <f>IF(AND('FY 26 - Changed'!I189=Overview!$D$14, 'ECS Formula'!$K$20&lt;&gt;""),'ECS Formula'!$K$20,INDEX('FY 26'!AB:AB,MATCH('FY 26 - Changed'!I189,'FY 26'!I:I,0),0))</f>
        <v>78529.289999999994</v>
      </c>
      <c r="AC189" s="10">
        <f t="shared" si="171"/>
        <v>0.306143</v>
      </c>
      <c r="AD189" s="79">
        <f>IF(AND('FY 26 - Changed'!I189=Overview!$D$14, 'ECS Formula'!$K$21&lt;&gt;""),'ECS Formula'!$K$21,INDEX('FY 26'!AD:AD,MATCH('FY 26 - Changed'!I189,'FY 26'!I:I,0),0))</f>
        <v>54533</v>
      </c>
      <c r="AE189" s="10">
        <f t="shared" si="172"/>
        <v>0.39535300000000001</v>
      </c>
      <c r="AF189" s="10">
        <f t="shared" si="219"/>
        <v>0.66709399999999996</v>
      </c>
      <c r="AG189" s="63">
        <f t="shared" si="225"/>
        <v>0.66709399999999996</v>
      </c>
      <c r="AH189" s="64">
        <f t="shared" si="226"/>
        <v>0.05</v>
      </c>
      <c r="AI189" s="65">
        <f t="shared" si="202"/>
        <v>0.71709400000000001</v>
      </c>
      <c r="AJ189" s="60">
        <v>0</v>
      </c>
      <c r="AK189">
        <v>0</v>
      </c>
      <c r="AL189" s="23">
        <f t="shared" si="203"/>
        <v>0</v>
      </c>
      <c r="AM189" s="60">
        <v>0</v>
      </c>
      <c r="AN189">
        <v>0</v>
      </c>
      <c r="AO189" s="23">
        <f t="shared" si="204"/>
        <v>0</v>
      </c>
      <c r="AP189" s="23">
        <f t="shared" si="227"/>
        <v>33731591</v>
      </c>
      <c r="AQ189" s="23">
        <f t="shared" si="205"/>
        <v>33731591</v>
      </c>
      <c r="AR189" s="66">
        <v>26582071</v>
      </c>
      <c r="AS189" s="66">
        <f t="shared" ref="AS189:AS195" si="246">IF(C189=1, MAX(AR189, AQ189, AT189), AQ189)</f>
        <v>33829263</v>
      </c>
      <c r="AT189" s="60">
        <v>33829263</v>
      </c>
      <c r="AU189" s="23">
        <f t="shared" si="221"/>
        <v>97672</v>
      </c>
      <c r="AV189" s="67" t="str">
        <f t="shared" si="222"/>
        <v>No</v>
      </c>
      <c r="AW189" s="66">
        <f t="shared" si="206"/>
        <v>0</v>
      </c>
      <c r="AX189" s="68">
        <f t="shared" si="207"/>
        <v>33829263</v>
      </c>
      <c r="AY189" s="69">
        <f t="shared" si="228"/>
        <v>33829263</v>
      </c>
      <c r="AZ189" s="70">
        <f t="shared" si="208"/>
        <v>0</v>
      </c>
      <c r="BA189" s="23"/>
      <c r="BC189" s="13">
        <f>($AI189*$AP$21*IF(AND($I189=Overview!$D$14,'ECS Formula'!F$38&lt;&gt;""),'ECS Formula'!F$38,INDEX('FY 26'!$Y:$Y,MATCH('FY 26 - Changed'!$I189,'FY 26'!$I:$I,0),0)))+$AL189+$AO189</f>
        <v>33731590.830525003</v>
      </c>
      <c r="BD189" s="13">
        <f>($AI189*$AP$21*IF(AND($I189=Overview!$D$14,'ECS Formula'!G$38&lt;&gt;""),'ECS Formula'!G$38,INDEX('FY 26'!$Y:$Y,MATCH('FY 26 - Changed'!$I189,'FY 26'!$I:$I,0),0)))+$AL189+$AO189</f>
        <v>33731590.830525003</v>
      </c>
      <c r="BE189" s="13">
        <f>($AI189*$AP$21*IF(AND($I189=Overview!$D$14,'ECS Formula'!H$38&lt;&gt;""),'ECS Formula'!H$38,INDEX('FY 26'!$Y:$Y,MATCH('FY 26 - Changed'!$I189,'FY 26'!$I:$I,0),0)))+$AL189+$AO189</f>
        <v>33731590.830525003</v>
      </c>
      <c r="BF189" s="13">
        <f>($AI189*$AP$21*IF(AND($I189=Overview!$D$14,'ECS Formula'!I$38&lt;&gt;""),'ECS Formula'!I$38,INDEX('FY 26'!$Y:$Y,MATCH('FY 26 - Changed'!$I189,'FY 26'!$I:$I,0),0)))+$AL189+$AO189</f>
        <v>33731590.830525003</v>
      </c>
      <c r="BG189" s="13">
        <f>($AI189*$AP$21*IF(AND($I189=Overview!$D$14,'ECS Formula'!J$38&lt;&gt;""),'ECS Formula'!J$38,INDEX('FY 26'!$Y:$Y,MATCH('FY 26 - Changed'!$I189,'FY 26'!$I:$I,0),0)))+$AL189+$AO189</f>
        <v>33731590.830525003</v>
      </c>
      <c r="BH189" s="13">
        <f>($AI189*$AP$21*IF(AND($I189=Overview!$D$14,'ECS Formula'!K$38&lt;&gt;""),'ECS Formula'!K$38,INDEX('FY 26'!$Y:$Y,MATCH('FY 26 - Changed'!$I189,'FY 26'!$I:$I,0),0)))+$AL189+$AO189</f>
        <v>33731590.830525003</v>
      </c>
      <c r="BI189" s="13">
        <f>($AI189*$AP$21*IF(AND($I189=Overview!$D$14,'ECS Formula'!L$38&lt;&gt;""),'ECS Formula'!L$38,INDEX('FY 26'!$Y:$Y,MATCH('FY 26 - Changed'!$I189,'FY 26'!$I:$I,0),0)))+$AL189+$AO189</f>
        <v>33731590.830525003</v>
      </c>
      <c r="BJ189" s="13">
        <f>($AI189*$AP$21*IF(AND($I189=Overview!$D$14,'ECS Formula'!M$38&lt;&gt;""),'ECS Formula'!M$38,INDEX('FY 26'!$Y:$Y,MATCH('FY 26 - Changed'!$I189,'FY 26'!$I:$I,0),0)))+$AL189+$AO189</f>
        <v>33731590.830525003</v>
      </c>
      <c r="BO189" s="71">
        <f t="shared" si="209"/>
        <v>97672</v>
      </c>
      <c r="BP189" s="71">
        <f t="shared" si="229"/>
        <v>-97672.169474996626</v>
      </c>
      <c r="BQ189" s="71">
        <f t="shared" si="230"/>
        <v>-97672.169474996626</v>
      </c>
      <c r="BR189" s="71">
        <f t="shared" si="231"/>
        <v>-97672.169474996626</v>
      </c>
      <c r="BS189" s="71">
        <f t="shared" si="232"/>
        <v>-97672.169474996626</v>
      </c>
      <c r="BT189" s="71">
        <f t="shared" si="233"/>
        <v>-97672.169474996626</v>
      </c>
      <c r="BU189" s="71">
        <f t="shared" si="234"/>
        <v>-97672.169474996626</v>
      </c>
      <c r="BV189" s="71">
        <f t="shared" si="235"/>
        <v>-97672.169474996626</v>
      </c>
      <c r="BW189" s="71">
        <f t="shared" si="236"/>
        <v>-97672.169474996626</v>
      </c>
      <c r="BX189" s="71"/>
      <c r="BZ189" s="71">
        <f t="shared" si="210"/>
        <v>0</v>
      </c>
      <c r="CA189" s="71">
        <f t="shared" si="211"/>
        <v>0</v>
      </c>
      <c r="CB189" s="71">
        <f t="shared" si="185"/>
        <v>-13957.353017977019</v>
      </c>
      <c r="CC189" s="71">
        <f t="shared" si="186"/>
        <v>-16281.950651481937</v>
      </c>
      <c r="CD189" s="71">
        <f t="shared" si="187"/>
        <v>-19534.433894999325</v>
      </c>
      <c r="CE189" s="71">
        <f t="shared" si="188"/>
        <v>-24418.042368749157</v>
      </c>
      <c r="CF189" s="71">
        <f t="shared" si="189"/>
        <v>-32554.134086016373</v>
      </c>
      <c r="CG189" s="71">
        <f t="shared" si="190"/>
        <v>-48836.084737498313</v>
      </c>
      <c r="CH189" s="71">
        <f t="shared" si="191"/>
        <v>-97672.169474996626</v>
      </c>
      <c r="CJ189" s="71">
        <f t="shared" si="237"/>
        <v>33829263</v>
      </c>
      <c r="CK189" s="71">
        <f t="shared" si="239"/>
        <v>33829263</v>
      </c>
      <c r="CL189" s="71">
        <f t="shared" si="240"/>
        <v>33815305.646982022</v>
      </c>
      <c r="CM189" s="71">
        <f t="shared" si="241"/>
        <v>33812981.049348518</v>
      </c>
      <c r="CN189" s="71">
        <f t="shared" si="242"/>
        <v>33809728.566105001</v>
      </c>
      <c r="CO189" s="71">
        <f t="shared" si="243"/>
        <v>33804844.957631253</v>
      </c>
      <c r="CP189" s="71">
        <f t="shared" si="244"/>
        <v>33796708.865913987</v>
      </c>
      <c r="CQ189" s="71">
        <f t="shared" si="244"/>
        <v>33780426.915262505</v>
      </c>
      <c r="CR189" s="71">
        <f t="shared" si="244"/>
        <v>33731590.830525003</v>
      </c>
      <c r="CS189" s="71"/>
      <c r="CT189" s="71">
        <f t="shared" si="238"/>
        <v>33829263</v>
      </c>
      <c r="CU189" s="71">
        <f t="shared" si="245"/>
        <v>33829263</v>
      </c>
      <c r="CV189" s="71">
        <f t="shared" si="245"/>
        <v>33829263</v>
      </c>
      <c r="CW189" s="71">
        <f t="shared" si="245"/>
        <v>33829263</v>
      </c>
      <c r="CX189" s="71">
        <f t="shared" si="245"/>
        <v>33829263</v>
      </c>
      <c r="CY189" s="71">
        <f t="shared" si="245"/>
        <v>33829263</v>
      </c>
      <c r="CZ189" s="71">
        <f t="shared" si="245"/>
        <v>33829263</v>
      </c>
      <c r="DA189" s="71">
        <f t="shared" si="245"/>
        <v>33829263</v>
      </c>
      <c r="DB189" s="71">
        <f t="shared" si="245"/>
        <v>33829263</v>
      </c>
    </row>
    <row r="190" spans="1:106" x14ac:dyDescent="0.2">
      <c r="A190" s="6" t="s">
        <v>179</v>
      </c>
      <c r="B190" s="6"/>
      <c r="C190" s="37">
        <v>1</v>
      </c>
      <c r="D190" s="37">
        <v>1</v>
      </c>
      <c r="E190" s="37"/>
      <c r="F190" s="2">
        <v>6</v>
      </c>
      <c r="G190">
        <v>40</v>
      </c>
      <c r="H190" s="6">
        <v>164</v>
      </c>
      <c r="I190" s="2" t="s">
        <v>341</v>
      </c>
      <c r="J190" s="57"/>
      <c r="K190" s="79"/>
      <c r="L190" s="73"/>
      <c r="M190" s="79"/>
      <c r="N190" s="61">
        <f t="shared" si="194"/>
        <v>0</v>
      </c>
      <c r="O190" s="61">
        <f t="shared" si="195"/>
        <v>0</v>
      </c>
      <c r="P190" s="61">
        <f t="shared" si="196"/>
        <v>0</v>
      </c>
      <c r="Q190" s="61">
        <f t="shared" si="197"/>
        <v>0</v>
      </c>
      <c r="R190" s="62" t="e">
        <f t="shared" si="198"/>
        <v>#DIV/0!</v>
      </c>
      <c r="S190" s="62" t="e">
        <f t="shared" si="169"/>
        <v>#DIV/0!</v>
      </c>
      <c r="T190" s="61" t="e">
        <f t="shared" si="170"/>
        <v>#DIV/0!</v>
      </c>
      <c r="U190" s="61" t="e">
        <f t="shared" si="199"/>
        <v>#DIV/0!</v>
      </c>
      <c r="V190" s="79"/>
      <c r="W190" s="61">
        <f t="shared" si="200"/>
        <v>0</v>
      </c>
      <c r="X190" s="24">
        <f t="shared" si="201"/>
        <v>0</v>
      </c>
      <c r="Y190" s="80">
        <f>IF(AND(I190=Overview!$D$14,'ECS Formula'!$D$38&lt;&gt;""),'ECS Formula'!$D$38,INDEX('FY 26'!Y:Y,MATCH('FY 26 - Changed'!I190,'FY 26'!I:I,0),0))</f>
        <v>4370.1399999999994</v>
      </c>
      <c r="Z190" s="58"/>
      <c r="AA190" s="60"/>
      <c r="AB190" s="81">
        <f>IF(AND('FY 26 - Changed'!I190=Overview!$D$14, 'ECS Formula'!$K$20&lt;&gt;""),'ECS Formula'!$K$20,INDEX('FY 26'!AB:AB,MATCH('FY 26 - Changed'!I190,'FY 26'!I:I,0),0))</f>
        <v>204068.48000000001</v>
      </c>
      <c r="AC190" s="10">
        <f t="shared" si="171"/>
        <v>0.79555100000000001</v>
      </c>
      <c r="AD190" s="79">
        <f>IF(AND('FY 26 - Changed'!I190=Overview!$D$14, 'ECS Formula'!$K$21&lt;&gt;""),'ECS Formula'!$K$21,INDEX('FY 26'!AD:AD,MATCH('FY 26 - Changed'!I190,'FY 26'!I:I,0),0))</f>
        <v>103521</v>
      </c>
      <c r="AE190" s="10">
        <f t="shared" si="172"/>
        <v>0.75050600000000001</v>
      </c>
      <c r="AF190" s="10">
        <f t="shared" si="219"/>
        <v>0.21796299999999999</v>
      </c>
      <c r="AG190" s="63">
        <f t="shared" si="225"/>
        <v>0.21796299999999999</v>
      </c>
      <c r="AH190" s="64">
        <f t="shared" si="226"/>
        <v>0</v>
      </c>
      <c r="AI190" s="65">
        <f t="shared" si="202"/>
        <v>0.21796299999999999</v>
      </c>
      <c r="AJ190" s="60">
        <v>0</v>
      </c>
      <c r="AK190">
        <v>0</v>
      </c>
      <c r="AL190" s="23">
        <f t="shared" si="203"/>
        <v>0</v>
      </c>
      <c r="AM190" s="60">
        <v>0</v>
      </c>
      <c r="AN190">
        <v>0</v>
      </c>
      <c r="AO190" s="23">
        <f t="shared" si="204"/>
        <v>0</v>
      </c>
      <c r="AP190" s="23">
        <f t="shared" si="227"/>
        <v>10977895</v>
      </c>
      <c r="AQ190" s="23">
        <f t="shared" si="205"/>
        <v>10977895</v>
      </c>
      <c r="AR190" s="66">
        <v>12130392</v>
      </c>
      <c r="AS190" s="66">
        <f t="shared" si="246"/>
        <v>12130392</v>
      </c>
      <c r="AT190" s="60">
        <v>12130392</v>
      </c>
      <c r="AU190" s="23">
        <f t="shared" si="221"/>
        <v>1152497</v>
      </c>
      <c r="AV190" s="67" t="str">
        <f t="shared" si="222"/>
        <v>No</v>
      </c>
      <c r="AW190" s="66">
        <f t="shared" si="206"/>
        <v>0</v>
      </c>
      <c r="AX190" s="68">
        <f t="shared" si="207"/>
        <v>12130392</v>
      </c>
      <c r="AY190" s="69">
        <f t="shared" si="228"/>
        <v>12130392</v>
      </c>
      <c r="AZ190" s="70">
        <f t="shared" si="208"/>
        <v>0</v>
      </c>
      <c r="BA190" s="23"/>
      <c r="BC190" s="13">
        <f>($AI190*$AP$21*IF(AND($I190=Overview!$D$14,'ECS Formula'!F$38&lt;&gt;""),'ECS Formula'!F$38,INDEX('FY 26'!$Y:$Y,MATCH('FY 26 - Changed'!$I190,'FY 26'!$I:$I,0),0)))+$AL190+$AO190</f>
        <v>10977894.706050497</v>
      </c>
      <c r="BD190" s="13">
        <f>($AI190*$AP$21*IF(AND($I190=Overview!$D$14,'ECS Formula'!G$38&lt;&gt;""),'ECS Formula'!G$38,INDEX('FY 26'!$Y:$Y,MATCH('FY 26 - Changed'!$I190,'FY 26'!$I:$I,0),0)))+$AL190+$AO190</f>
        <v>10977894.706050497</v>
      </c>
      <c r="BE190" s="13">
        <f>($AI190*$AP$21*IF(AND($I190=Overview!$D$14,'ECS Formula'!H$38&lt;&gt;""),'ECS Formula'!H$38,INDEX('FY 26'!$Y:$Y,MATCH('FY 26 - Changed'!$I190,'FY 26'!$I:$I,0),0)))+$AL190+$AO190</f>
        <v>10977894.706050497</v>
      </c>
      <c r="BF190" s="13">
        <f>($AI190*$AP$21*IF(AND($I190=Overview!$D$14,'ECS Formula'!I$38&lt;&gt;""),'ECS Formula'!I$38,INDEX('FY 26'!$Y:$Y,MATCH('FY 26 - Changed'!$I190,'FY 26'!$I:$I,0),0)))+$AL190+$AO190</f>
        <v>10977894.706050497</v>
      </c>
      <c r="BG190" s="13">
        <f>($AI190*$AP$21*IF(AND($I190=Overview!$D$14,'ECS Formula'!J$38&lt;&gt;""),'ECS Formula'!J$38,INDEX('FY 26'!$Y:$Y,MATCH('FY 26 - Changed'!$I190,'FY 26'!$I:$I,0),0)))+$AL190+$AO190</f>
        <v>10977894.706050497</v>
      </c>
      <c r="BH190" s="13">
        <f>($AI190*$AP$21*IF(AND($I190=Overview!$D$14,'ECS Formula'!K$38&lt;&gt;""),'ECS Formula'!K$38,INDEX('FY 26'!$Y:$Y,MATCH('FY 26 - Changed'!$I190,'FY 26'!$I:$I,0),0)))+$AL190+$AO190</f>
        <v>10977894.706050497</v>
      </c>
      <c r="BI190" s="13">
        <f>($AI190*$AP$21*IF(AND($I190=Overview!$D$14,'ECS Formula'!L$38&lt;&gt;""),'ECS Formula'!L$38,INDEX('FY 26'!$Y:$Y,MATCH('FY 26 - Changed'!$I190,'FY 26'!$I:$I,0),0)))+$AL190+$AO190</f>
        <v>10977894.706050497</v>
      </c>
      <c r="BJ190" s="13">
        <f>($AI190*$AP$21*IF(AND($I190=Overview!$D$14,'ECS Formula'!M$38&lt;&gt;""),'ECS Formula'!M$38,INDEX('FY 26'!$Y:$Y,MATCH('FY 26 - Changed'!$I190,'FY 26'!$I:$I,0),0)))+$AL190+$AO190</f>
        <v>10977894.706050497</v>
      </c>
      <c r="BO190" s="71">
        <f t="shared" si="209"/>
        <v>1152497</v>
      </c>
      <c r="BP190" s="71">
        <f t="shared" si="229"/>
        <v>-1152497.2939495035</v>
      </c>
      <c r="BQ190" s="71">
        <f t="shared" si="230"/>
        <v>-1152497.2939495035</v>
      </c>
      <c r="BR190" s="71">
        <f t="shared" si="231"/>
        <v>-1152497.2939495035</v>
      </c>
      <c r="BS190" s="71">
        <f t="shared" si="232"/>
        <v>-1152497.2939495035</v>
      </c>
      <c r="BT190" s="71">
        <f t="shared" si="233"/>
        <v>-1152497.2939495035</v>
      </c>
      <c r="BU190" s="71">
        <f t="shared" si="234"/>
        <v>-1152497.2939495035</v>
      </c>
      <c r="BV190" s="71">
        <f t="shared" si="235"/>
        <v>-1152497.2939495035</v>
      </c>
      <c r="BW190" s="71">
        <f t="shared" si="236"/>
        <v>-1152497.2939495035</v>
      </c>
      <c r="BX190" s="71"/>
      <c r="BZ190" s="71">
        <f t="shared" si="210"/>
        <v>0</v>
      </c>
      <c r="CA190" s="71">
        <f t="shared" si="211"/>
        <v>0</v>
      </c>
      <c r="CB190" s="71">
        <f t="shared" si="185"/>
        <v>-164691.86330538403</v>
      </c>
      <c r="CC190" s="71">
        <f t="shared" si="186"/>
        <v>-192121.29890138222</v>
      </c>
      <c r="CD190" s="71">
        <f t="shared" si="187"/>
        <v>-230499.4587899007</v>
      </c>
      <c r="CE190" s="71">
        <f t="shared" si="188"/>
        <v>-288124.32348737586</v>
      </c>
      <c r="CF190" s="71">
        <f t="shared" si="189"/>
        <v>-384127.34807336947</v>
      </c>
      <c r="CG190" s="71">
        <f t="shared" si="190"/>
        <v>-576248.64697475173</v>
      </c>
      <c r="CH190" s="71">
        <f t="shared" si="191"/>
        <v>-1152497.2939495035</v>
      </c>
      <c r="CJ190" s="71">
        <f t="shared" si="237"/>
        <v>12130392</v>
      </c>
      <c r="CK190" s="71">
        <f t="shared" si="239"/>
        <v>12130392</v>
      </c>
      <c r="CL190" s="71">
        <f t="shared" si="240"/>
        <v>11965700.136694616</v>
      </c>
      <c r="CM190" s="71">
        <f t="shared" si="241"/>
        <v>11938270.701098617</v>
      </c>
      <c r="CN190" s="71">
        <f t="shared" si="242"/>
        <v>11899892.5412101</v>
      </c>
      <c r="CO190" s="71">
        <f t="shared" si="243"/>
        <v>11842267.676512625</v>
      </c>
      <c r="CP190" s="71">
        <f t="shared" si="244"/>
        <v>11746264.651926631</v>
      </c>
      <c r="CQ190" s="71">
        <f t="shared" si="244"/>
        <v>11554143.353025248</v>
      </c>
      <c r="CR190" s="71">
        <f t="shared" si="244"/>
        <v>10977894.706050497</v>
      </c>
      <c r="CS190" s="71"/>
      <c r="CT190" s="71">
        <f t="shared" si="238"/>
        <v>12130392</v>
      </c>
      <c r="CU190" s="71">
        <f t="shared" si="245"/>
        <v>12130392</v>
      </c>
      <c r="CV190" s="71">
        <f t="shared" si="245"/>
        <v>12130392</v>
      </c>
      <c r="CW190" s="71">
        <f t="shared" si="245"/>
        <v>12130392</v>
      </c>
      <c r="CX190" s="71">
        <f t="shared" si="245"/>
        <v>12130392</v>
      </c>
      <c r="CY190" s="71">
        <f t="shared" si="245"/>
        <v>12130392</v>
      </c>
      <c r="CZ190" s="71">
        <f t="shared" si="245"/>
        <v>12130392</v>
      </c>
      <c r="DA190" s="71">
        <f t="shared" si="245"/>
        <v>12130392</v>
      </c>
      <c r="DB190" s="71">
        <f t="shared" si="245"/>
        <v>12130392</v>
      </c>
    </row>
    <row r="191" spans="1:106" x14ac:dyDescent="0.2">
      <c r="A191" s="6" t="s">
        <v>197</v>
      </c>
      <c r="B191" s="6"/>
      <c r="C191" s="37">
        <v>1</v>
      </c>
      <c r="D191" s="37">
        <v>1</v>
      </c>
      <c r="E191" s="37"/>
      <c r="F191" s="2">
        <v>7</v>
      </c>
      <c r="G191">
        <v>0</v>
      </c>
      <c r="H191" s="6">
        <v>165</v>
      </c>
      <c r="I191" s="2" t="s">
        <v>342</v>
      </c>
      <c r="J191" s="57"/>
      <c r="K191" s="79"/>
      <c r="L191" s="59"/>
      <c r="M191" s="79"/>
      <c r="N191" s="61">
        <f t="shared" si="194"/>
        <v>0</v>
      </c>
      <c r="O191" s="61">
        <f t="shared" si="195"/>
        <v>0</v>
      </c>
      <c r="P191" s="61">
        <f t="shared" si="196"/>
        <v>0</v>
      </c>
      <c r="Q191" s="61">
        <f t="shared" si="197"/>
        <v>0</v>
      </c>
      <c r="R191" s="62" t="e">
        <f t="shared" si="198"/>
        <v>#DIV/0!</v>
      </c>
      <c r="S191" s="62" t="e">
        <f t="shared" si="169"/>
        <v>#DIV/0!</v>
      </c>
      <c r="T191" s="61" t="e">
        <f t="shared" si="170"/>
        <v>#DIV/0!</v>
      </c>
      <c r="U191" s="61" t="e">
        <f t="shared" si="199"/>
        <v>#DIV/0!</v>
      </c>
      <c r="V191" s="79"/>
      <c r="W191" s="61">
        <f t="shared" si="200"/>
        <v>0</v>
      </c>
      <c r="X191" s="24">
        <f t="shared" si="201"/>
        <v>0</v>
      </c>
      <c r="Y191" s="80">
        <f>IF(AND(I191=Overview!$D$14,'ECS Formula'!$D$38&lt;&gt;""),'ECS Formula'!$D$38,INDEX('FY 26'!Y:Y,MATCH('FY 26 - Changed'!I191,'FY 26'!I:I,0),0))</f>
        <v>1745.93</v>
      </c>
      <c r="Z191" s="58"/>
      <c r="AA191" s="60"/>
      <c r="AB191" s="81">
        <f>IF(AND('FY 26 - Changed'!I191=Overview!$D$14, 'ECS Formula'!$K$20&lt;&gt;""),'ECS Formula'!$K$20,INDEX('FY 26'!AB:AB,MATCH('FY 26 - Changed'!I191,'FY 26'!I:I,0),0))</f>
        <v>207206.55</v>
      </c>
      <c r="AC191" s="10">
        <f t="shared" si="171"/>
        <v>0.80778499999999998</v>
      </c>
      <c r="AD191" s="79">
        <f>IF(AND('FY 26 - Changed'!I191=Overview!$D$14, 'ECS Formula'!$K$21&lt;&gt;""),'ECS Formula'!$K$21,INDEX('FY 26'!AD:AD,MATCH('FY 26 - Changed'!I191,'FY 26'!I:I,0),0))</f>
        <v>85570</v>
      </c>
      <c r="AE191" s="10">
        <f t="shared" si="172"/>
        <v>0.62036500000000006</v>
      </c>
      <c r="AF191" s="10">
        <f t="shared" si="219"/>
        <v>0.248441</v>
      </c>
      <c r="AG191" s="63">
        <f t="shared" si="225"/>
        <v>0.248441</v>
      </c>
      <c r="AH191" s="64">
        <f t="shared" si="226"/>
        <v>0</v>
      </c>
      <c r="AI191" s="65">
        <f t="shared" si="202"/>
        <v>0.248441</v>
      </c>
      <c r="AJ191" s="60">
        <v>0</v>
      </c>
      <c r="AK191">
        <v>0</v>
      </c>
      <c r="AL191" s="23">
        <f t="shared" si="203"/>
        <v>0</v>
      </c>
      <c r="AM191" s="60">
        <v>0</v>
      </c>
      <c r="AN191">
        <v>0</v>
      </c>
      <c r="AO191" s="23">
        <f t="shared" si="204"/>
        <v>0</v>
      </c>
      <c r="AP191" s="23">
        <f t="shared" si="227"/>
        <v>4999091</v>
      </c>
      <c r="AQ191" s="23">
        <f t="shared" si="205"/>
        <v>4999091</v>
      </c>
      <c r="AR191" s="66">
        <v>5167806</v>
      </c>
      <c r="AS191" s="66">
        <f t="shared" si="246"/>
        <v>5225299</v>
      </c>
      <c r="AT191" s="60">
        <v>5225299</v>
      </c>
      <c r="AU191" s="23">
        <f t="shared" si="221"/>
        <v>226208</v>
      </c>
      <c r="AV191" s="67" t="str">
        <f t="shared" si="222"/>
        <v>No</v>
      </c>
      <c r="AW191" s="66">
        <f t="shared" si="206"/>
        <v>0</v>
      </c>
      <c r="AX191" s="68">
        <f t="shared" si="207"/>
        <v>5225299</v>
      </c>
      <c r="AY191" s="69">
        <f t="shared" si="228"/>
        <v>5225299</v>
      </c>
      <c r="AZ191" s="70">
        <f t="shared" si="208"/>
        <v>0</v>
      </c>
      <c r="BA191" s="23"/>
      <c r="BC191" s="13">
        <f>($AI191*$AP$21*IF(AND($I191=Overview!$D$14,'ECS Formula'!F$38&lt;&gt;""),'ECS Formula'!F$38,INDEX('FY 26'!$Y:$Y,MATCH('FY 26 - Changed'!$I191,'FY 26'!$I:$I,0),0)))+$AL191+$AO191</f>
        <v>4999090.85887325</v>
      </c>
      <c r="BD191" s="13">
        <f>($AI191*$AP$21*IF(AND($I191=Overview!$D$14,'ECS Formula'!G$38&lt;&gt;""),'ECS Formula'!G$38,INDEX('FY 26'!$Y:$Y,MATCH('FY 26 - Changed'!$I191,'FY 26'!$I:$I,0),0)))+$AL191+$AO191</f>
        <v>4999090.85887325</v>
      </c>
      <c r="BE191" s="13">
        <f>($AI191*$AP$21*IF(AND($I191=Overview!$D$14,'ECS Formula'!H$38&lt;&gt;""),'ECS Formula'!H$38,INDEX('FY 26'!$Y:$Y,MATCH('FY 26 - Changed'!$I191,'FY 26'!$I:$I,0),0)))+$AL191+$AO191</f>
        <v>4999090.85887325</v>
      </c>
      <c r="BF191" s="13">
        <f>($AI191*$AP$21*IF(AND($I191=Overview!$D$14,'ECS Formula'!I$38&lt;&gt;""),'ECS Formula'!I$38,INDEX('FY 26'!$Y:$Y,MATCH('FY 26 - Changed'!$I191,'FY 26'!$I:$I,0),0)))+$AL191+$AO191</f>
        <v>4999090.85887325</v>
      </c>
      <c r="BG191" s="13">
        <f>($AI191*$AP$21*IF(AND($I191=Overview!$D$14,'ECS Formula'!J$38&lt;&gt;""),'ECS Formula'!J$38,INDEX('FY 26'!$Y:$Y,MATCH('FY 26 - Changed'!$I191,'FY 26'!$I:$I,0),0)))+$AL191+$AO191</f>
        <v>4999090.85887325</v>
      </c>
      <c r="BH191" s="13">
        <f>($AI191*$AP$21*IF(AND($I191=Overview!$D$14,'ECS Formula'!K$38&lt;&gt;""),'ECS Formula'!K$38,INDEX('FY 26'!$Y:$Y,MATCH('FY 26 - Changed'!$I191,'FY 26'!$I:$I,0),0)))+$AL191+$AO191</f>
        <v>4999090.85887325</v>
      </c>
      <c r="BI191" s="13">
        <f>($AI191*$AP$21*IF(AND($I191=Overview!$D$14,'ECS Formula'!L$38&lt;&gt;""),'ECS Formula'!L$38,INDEX('FY 26'!$Y:$Y,MATCH('FY 26 - Changed'!$I191,'FY 26'!$I:$I,0),0)))+$AL191+$AO191</f>
        <v>4999090.85887325</v>
      </c>
      <c r="BJ191" s="13">
        <f>($AI191*$AP$21*IF(AND($I191=Overview!$D$14,'ECS Formula'!M$38&lt;&gt;""),'ECS Formula'!M$38,INDEX('FY 26'!$Y:$Y,MATCH('FY 26 - Changed'!$I191,'FY 26'!$I:$I,0),0)))+$AL191+$AO191</f>
        <v>4999090.85887325</v>
      </c>
      <c r="BO191" s="71">
        <f t="shared" si="209"/>
        <v>226208</v>
      </c>
      <c r="BP191" s="71">
        <f t="shared" si="229"/>
        <v>-226208.14112675004</v>
      </c>
      <c r="BQ191" s="71">
        <f t="shared" si="230"/>
        <v>-226208.14112675004</v>
      </c>
      <c r="BR191" s="71">
        <f t="shared" si="231"/>
        <v>-226208.14112675004</v>
      </c>
      <c r="BS191" s="71">
        <f t="shared" si="232"/>
        <v>-226208.14112675004</v>
      </c>
      <c r="BT191" s="71">
        <f t="shared" si="233"/>
        <v>-226208.14112675004</v>
      </c>
      <c r="BU191" s="71">
        <f t="shared" si="234"/>
        <v>-226208.14112675004</v>
      </c>
      <c r="BV191" s="71">
        <f t="shared" si="235"/>
        <v>-226208.14112675004</v>
      </c>
      <c r="BW191" s="71">
        <f t="shared" si="236"/>
        <v>-226208.14112675004</v>
      </c>
      <c r="BX191" s="71"/>
      <c r="BZ191" s="71">
        <f t="shared" si="210"/>
        <v>0</v>
      </c>
      <c r="CA191" s="71">
        <f t="shared" si="211"/>
        <v>0</v>
      </c>
      <c r="CB191" s="71">
        <f t="shared" si="185"/>
        <v>-32325.143367012581</v>
      </c>
      <c r="CC191" s="71">
        <f t="shared" si="186"/>
        <v>-37708.897125829229</v>
      </c>
      <c r="CD191" s="71">
        <f t="shared" si="187"/>
        <v>-45241.62822535001</v>
      </c>
      <c r="CE191" s="71">
        <f t="shared" si="188"/>
        <v>-56552.035281687509</v>
      </c>
      <c r="CF191" s="71">
        <f t="shared" si="189"/>
        <v>-75395.173437545789</v>
      </c>
      <c r="CG191" s="71">
        <f t="shared" si="190"/>
        <v>-113104.07056337502</v>
      </c>
      <c r="CH191" s="71">
        <f t="shared" si="191"/>
        <v>-226208.14112675004</v>
      </c>
      <c r="CJ191" s="71">
        <f t="shared" si="237"/>
        <v>5225299</v>
      </c>
      <c r="CK191" s="71">
        <f t="shared" si="239"/>
        <v>5225299</v>
      </c>
      <c r="CL191" s="71">
        <f t="shared" si="240"/>
        <v>5192973.856632987</v>
      </c>
      <c r="CM191" s="71">
        <f t="shared" si="241"/>
        <v>5187590.102874171</v>
      </c>
      <c r="CN191" s="71">
        <f t="shared" si="242"/>
        <v>5180057.3717746502</v>
      </c>
      <c r="CO191" s="71">
        <f t="shared" si="243"/>
        <v>5168746.964718312</v>
      </c>
      <c r="CP191" s="71">
        <f t="shared" si="244"/>
        <v>5149903.826562454</v>
      </c>
      <c r="CQ191" s="71">
        <f t="shared" si="244"/>
        <v>5112194.929436625</v>
      </c>
      <c r="CR191" s="71">
        <f t="shared" si="244"/>
        <v>4999090.85887325</v>
      </c>
      <c r="CS191" s="71"/>
      <c r="CT191" s="71">
        <f t="shared" si="238"/>
        <v>5225299</v>
      </c>
      <c r="CU191" s="71">
        <f t="shared" si="245"/>
        <v>5225299</v>
      </c>
      <c r="CV191" s="71">
        <f t="shared" si="245"/>
        <v>5225299</v>
      </c>
      <c r="CW191" s="71">
        <f t="shared" si="245"/>
        <v>5225299</v>
      </c>
      <c r="CX191" s="71">
        <f t="shared" si="245"/>
        <v>5225299</v>
      </c>
      <c r="CY191" s="71">
        <f t="shared" si="245"/>
        <v>5225299</v>
      </c>
      <c r="CZ191" s="71">
        <f t="shared" si="245"/>
        <v>5225299</v>
      </c>
      <c r="DA191" s="71">
        <f t="shared" si="245"/>
        <v>5225299</v>
      </c>
      <c r="DB191" s="71">
        <f t="shared" si="245"/>
        <v>5225299</v>
      </c>
    </row>
    <row r="192" spans="1:106" ht="15.75" customHeight="1" x14ac:dyDescent="0.2">
      <c r="A192" s="6" t="s">
        <v>197</v>
      </c>
      <c r="B192" s="6"/>
      <c r="C192" s="37"/>
      <c r="D192" s="37"/>
      <c r="E192" s="37"/>
      <c r="F192" s="2">
        <v>7</v>
      </c>
      <c r="G192">
        <v>0</v>
      </c>
      <c r="H192" s="6">
        <v>166</v>
      </c>
      <c r="I192" s="2" t="s">
        <v>343</v>
      </c>
      <c r="J192" s="57"/>
      <c r="K192" s="79"/>
      <c r="L192" s="59"/>
      <c r="M192" s="79"/>
      <c r="N192" s="61">
        <f t="shared" si="194"/>
        <v>0</v>
      </c>
      <c r="O192" s="61">
        <f t="shared" si="195"/>
        <v>0</v>
      </c>
      <c r="P192" s="61">
        <f t="shared" si="196"/>
        <v>0</v>
      </c>
      <c r="Q192" s="61">
        <f t="shared" si="197"/>
        <v>0</v>
      </c>
      <c r="R192" s="62" t="e">
        <f t="shared" si="198"/>
        <v>#DIV/0!</v>
      </c>
      <c r="S192" s="62" t="e">
        <f t="shared" si="169"/>
        <v>#DIV/0!</v>
      </c>
      <c r="T192" s="61" t="e">
        <f t="shared" si="170"/>
        <v>#DIV/0!</v>
      </c>
      <c r="U192" s="61" t="e">
        <f t="shared" si="199"/>
        <v>#DIV/0!</v>
      </c>
      <c r="V192" s="79"/>
      <c r="W192" s="61">
        <f t="shared" si="200"/>
        <v>0</v>
      </c>
      <c r="X192" s="24">
        <f t="shared" si="201"/>
        <v>0</v>
      </c>
      <c r="Y192" s="80">
        <f>IF(AND(I192=Overview!$D$14,'ECS Formula'!$D$38&lt;&gt;""),'ECS Formula'!$D$38,INDEX('FY 26'!Y:Y,MATCH('FY 26 - Changed'!I192,'FY 26'!I:I,0),0))</f>
        <v>2505.5299999999997</v>
      </c>
      <c r="Z192" s="58"/>
      <c r="AA192" s="60"/>
      <c r="AB192" s="81">
        <f>IF(AND('FY 26 - Changed'!I192=Overview!$D$14, 'ECS Formula'!$K$20&lt;&gt;""),'ECS Formula'!$K$20,INDEX('FY 26'!AB:AB,MATCH('FY 26 - Changed'!I192,'FY 26'!I:I,0),0))</f>
        <v>139335.82999999999</v>
      </c>
      <c r="AC192" s="10">
        <f t="shared" si="171"/>
        <v>0.54319399999999995</v>
      </c>
      <c r="AD192" s="79">
        <f>IF(AND('FY 26 - Changed'!I192=Overview!$D$14, 'ECS Formula'!$K$21&lt;&gt;""),'ECS Formula'!$K$21,INDEX('FY 26'!AD:AD,MATCH('FY 26 - Changed'!I192,'FY 26'!I:I,0),0))</f>
        <v>113433</v>
      </c>
      <c r="AE192" s="10">
        <f t="shared" si="172"/>
        <v>0.82236600000000004</v>
      </c>
      <c r="AF192" s="10">
        <f t="shared" si="219"/>
        <v>0.373054</v>
      </c>
      <c r="AG192" s="63">
        <f t="shared" si="225"/>
        <v>0.373054</v>
      </c>
      <c r="AH192" s="64">
        <f t="shared" si="226"/>
        <v>0</v>
      </c>
      <c r="AI192" s="65">
        <f t="shared" si="202"/>
        <v>0.373054</v>
      </c>
      <c r="AJ192" s="60">
        <v>0</v>
      </c>
      <c r="AK192">
        <v>0</v>
      </c>
      <c r="AL192" s="23">
        <f t="shared" si="203"/>
        <v>0</v>
      </c>
      <c r="AM192" s="60">
        <v>0</v>
      </c>
      <c r="AN192">
        <v>0</v>
      </c>
      <c r="AO192" s="23">
        <f t="shared" si="204"/>
        <v>0</v>
      </c>
      <c r="AP192" s="23">
        <f t="shared" si="227"/>
        <v>10772394</v>
      </c>
      <c r="AQ192" s="23">
        <f t="shared" si="205"/>
        <v>10772394</v>
      </c>
      <c r="AR192" s="66">
        <v>13423576</v>
      </c>
      <c r="AS192" s="66">
        <f t="shared" si="246"/>
        <v>10772394</v>
      </c>
      <c r="AT192" s="60">
        <v>12387171</v>
      </c>
      <c r="AU192" s="23">
        <f t="shared" si="221"/>
        <v>1614777</v>
      </c>
      <c r="AV192" s="67" t="str">
        <f t="shared" si="222"/>
        <v>No</v>
      </c>
      <c r="AW192" s="66">
        <f t="shared" si="206"/>
        <v>0</v>
      </c>
      <c r="AX192" s="68">
        <f t="shared" si="207"/>
        <v>12387171</v>
      </c>
      <c r="AY192" s="69">
        <f t="shared" si="228"/>
        <v>12387171</v>
      </c>
      <c r="AZ192" s="70">
        <f t="shared" si="208"/>
        <v>0</v>
      </c>
      <c r="BA192" s="23"/>
      <c r="BC192" s="13">
        <f>($AI192*$AP$21*IF(AND($I192=Overview!$D$14,'ECS Formula'!F$38&lt;&gt;""),'ECS Formula'!F$38,INDEX('FY 26'!$Y:$Y,MATCH('FY 26 - Changed'!$I192,'FY 26'!$I:$I,0),0)))+$AL192+$AO192</f>
        <v>10772394.318845499</v>
      </c>
      <c r="BD192" s="13">
        <f>($AI192*$AP$21*IF(AND($I192=Overview!$D$14,'ECS Formula'!G$38&lt;&gt;""),'ECS Formula'!G$38,INDEX('FY 26'!$Y:$Y,MATCH('FY 26 - Changed'!$I192,'FY 26'!$I:$I,0),0)))+$AL192+$AO192</f>
        <v>10772394.318845499</v>
      </c>
      <c r="BE192" s="13">
        <f>($AI192*$AP$21*IF(AND($I192=Overview!$D$14,'ECS Formula'!H$38&lt;&gt;""),'ECS Formula'!H$38,INDEX('FY 26'!$Y:$Y,MATCH('FY 26 - Changed'!$I192,'FY 26'!$I:$I,0),0)))+$AL192+$AO192</f>
        <v>10772394.318845499</v>
      </c>
      <c r="BF192" s="13">
        <f>($AI192*$AP$21*IF(AND($I192=Overview!$D$14,'ECS Formula'!I$38&lt;&gt;""),'ECS Formula'!I$38,INDEX('FY 26'!$Y:$Y,MATCH('FY 26 - Changed'!$I192,'FY 26'!$I:$I,0),0)))+$AL192+$AO192</f>
        <v>10772394.318845499</v>
      </c>
      <c r="BG192" s="13">
        <f>($AI192*$AP$21*IF(AND($I192=Overview!$D$14,'ECS Formula'!J$38&lt;&gt;""),'ECS Formula'!J$38,INDEX('FY 26'!$Y:$Y,MATCH('FY 26 - Changed'!$I192,'FY 26'!$I:$I,0),0)))+$AL192+$AO192</f>
        <v>10772394.318845499</v>
      </c>
      <c r="BH192" s="13">
        <f>($AI192*$AP$21*IF(AND($I192=Overview!$D$14,'ECS Formula'!K$38&lt;&gt;""),'ECS Formula'!K$38,INDEX('FY 26'!$Y:$Y,MATCH('FY 26 - Changed'!$I192,'FY 26'!$I:$I,0),0)))+$AL192+$AO192</f>
        <v>10772394.318845499</v>
      </c>
      <c r="BI192" s="13">
        <f>($AI192*$AP$21*IF(AND($I192=Overview!$D$14,'ECS Formula'!L$38&lt;&gt;""),'ECS Formula'!L$38,INDEX('FY 26'!$Y:$Y,MATCH('FY 26 - Changed'!$I192,'FY 26'!$I:$I,0),0)))+$AL192+$AO192</f>
        <v>10772394.318845499</v>
      </c>
      <c r="BJ192" s="13">
        <f>($AI192*$AP$21*IF(AND($I192=Overview!$D$14,'ECS Formula'!M$38&lt;&gt;""),'ECS Formula'!M$38,INDEX('FY 26'!$Y:$Y,MATCH('FY 26 - Changed'!$I192,'FY 26'!$I:$I,0),0)))+$AL192+$AO192</f>
        <v>10772394.318845499</v>
      </c>
      <c r="BO192" s="71">
        <f t="shared" si="209"/>
        <v>1614777</v>
      </c>
      <c r="BP192" s="71">
        <f t="shared" si="229"/>
        <v>-1614776.6811545007</v>
      </c>
      <c r="BQ192" s="71">
        <f t="shared" si="230"/>
        <v>-1614776.6811545007</v>
      </c>
      <c r="BR192" s="71">
        <f t="shared" si="231"/>
        <v>-1384025.0934175234</v>
      </c>
      <c r="BS192" s="71">
        <f t="shared" si="232"/>
        <v>-1153308.1103448216</v>
      </c>
      <c r="BT192" s="71">
        <f t="shared" si="233"/>
        <v>-922646.48827585764</v>
      </c>
      <c r="BU192" s="71">
        <f t="shared" si="234"/>
        <v>-691984.8662068937</v>
      </c>
      <c r="BV192" s="71">
        <f t="shared" si="235"/>
        <v>-461346.31030013599</v>
      </c>
      <c r="BW192" s="71">
        <f t="shared" si="236"/>
        <v>-230673.15515006706</v>
      </c>
      <c r="BX192" s="71"/>
      <c r="BZ192" s="71">
        <f t="shared" si="210"/>
        <v>0</v>
      </c>
      <c r="CA192" s="71">
        <f t="shared" si="211"/>
        <v>0</v>
      </c>
      <c r="CB192" s="71">
        <f t="shared" si="185"/>
        <v>-230751.58773697814</v>
      </c>
      <c r="CC192" s="71">
        <f t="shared" si="186"/>
        <v>-230716.98307270114</v>
      </c>
      <c r="CD192" s="71">
        <f t="shared" si="187"/>
        <v>-230661.62206896432</v>
      </c>
      <c r="CE192" s="71">
        <f t="shared" si="188"/>
        <v>-230661.62206896441</v>
      </c>
      <c r="CF192" s="71">
        <f t="shared" si="189"/>
        <v>-230638.55590675765</v>
      </c>
      <c r="CG192" s="71">
        <f t="shared" si="190"/>
        <v>-230673.15515006799</v>
      </c>
      <c r="CH192" s="71">
        <f t="shared" si="191"/>
        <v>-230673.15515006706</v>
      </c>
      <c r="CJ192" s="71">
        <f t="shared" si="237"/>
        <v>12387171</v>
      </c>
      <c r="CK192" s="71">
        <f t="shared" si="239"/>
        <v>12387171</v>
      </c>
      <c r="CL192" s="71">
        <f t="shared" si="240"/>
        <v>12156419.412263023</v>
      </c>
      <c r="CM192" s="71">
        <f t="shared" si="241"/>
        <v>11925702.429190321</v>
      </c>
      <c r="CN192" s="71">
        <f t="shared" si="242"/>
        <v>11695040.807121357</v>
      </c>
      <c r="CO192" s="71">
        <f t="shared" si="243"/>
        <v>11464379.185052393</v>
      </c>
      <c r="CP192" s="71">
        <f t="shared" si="244"/>
        <v>11233740.629145635</v>
      </c>
      <c r="CQ192" s="71">
        <f t="shared" si="244"/>
        <v>11003067.473995566</v>
      </c>
      <c r="CR192" s="71">
        <f t="shared" si="244"/>
        <v>10772394.318845499</v>
      </c>
      <c r="CS192" s="71"/>
      <c r="CT192" s="71">
        <f t="shared" si="238"/>
        <v>12387171</v>
      </c>
      <c r="CU192" s="71">
        <f t="shared" si="245"/>
        <v>12387171</v>
      </c>
      <c r="CV192" s="71">
        <f t="shared" si="245"/>
        <v>12156419.412263023</v>
      </c>
      <c r="CW192" s="71">
        <f t="shared" si="245"/>
        <v>11925702.429190321</v>
      </c>
      <c r="CX192" s="71">
        <f t="shared" si="245"/>
        <v>11695040.807121357</v>
      </c>
      <c r="CY192" s="71">
        <f t="shared" si="245"/>
        <v>11464379.185052393</v>
      </c>
      <c r="CZ192" s="71">
        <f t="shared" si="245"/>
        <v>11233740.629145635</v>
      </c>
      <c r="DA192" s="71">
        <f t="shared" si="245"/>
        <v>11003067.473995566</v>
      </c>
      <c r="DB192" s="71">
        <f t="shared" si="245"/>
        <v>10772394.318845499</v>
      </c>
    </row>
    <row r="193" spans="1:106" x14ac:dyDescent="0.2">
      <c r="A193" s="6" t="s">
        <v>175</v>
      </c>
      <c r="B193" s="6"/>
      <c r="C193" s="37"/>
      <c r="D193" s="37"/>
      <c r="E193" s="37"/>
      <c r="F193" s="2">
        <v>2</v>
      </c>
      <c r="G193">
        <v>0</v>
      </c>
      <c r="H193" s="6">
        <v>167</v>
      </c>
      <c r="I193" s="2" t="s">
        <v>344</v>
      </c>
      <c r="J193" s="57"/>
      <c r="K193" s="79"/>
      <c r="L193" s="59"/>
      <c r="M193" s="79"/>
      <c r="N193" s="61">
        <f t="shared" si="194"/>
        <v>0</v>
      </c>
      <c r="O193" s="61">
        <f t="shared" si="195"/>
        <v>0</v>
      </c>
      <c r="P193" s="61">
        <f t="shared" si="196"/>
        <v>0</v>
      </c>
      <c r="Q193" s="61">
        <f t="shared" si="197"/>
        <v>0</v>
      </c>
      <c r="R193" s="62" t="e">
        <f t="shared" si="198"/>
        <v>#DIV/0!</v>
      </c>
      <c r="S193" s="62" t="e">
        <f t="shared" si="169"/>
        <v>#DIV/0!</v>
      </c>
      <c r="T193" s="61" t="e">
        <f t="shared" si="170"/>
        <v>#DIV/0!</v>
      </c>
      <c r="U193" s="61" t="e">
        <f t="shared" si="199"/>
        <v>#DIV/0!</v>
      </c>
      <c r="V193" s="79"/>
      <c r="W193" s="61">
        <f t="shared" si="200"/>
        <v>0</v>
      </c>
      <c r="X193" s="24">
        <f t="shared" si="201"/>
        <v>0</v>
      </c>
      <c r="Y193" s="80">
        <f>IF(AND(I193=Overview!$D$14,'ECS Formula'!$D$38&lt;&gt;""),'ECS Formula'!$D$38,INDEX('FY 26'!Y:Y,MATCH('FY 26 - Changed'!I193,'FY 26'!I:I,0),0))</f>
        <v>1721.95</v>
      </c>
      <c r="Z193" s="58"/>
      <c r="AA193" s="60"/>
      <c r="AB193" s="81">
        <f>IF(AND('FY 26 - Changed'!I193=Overview!$D$14, 'ECS Formula'!$K$20&lt;&gt;""),'ECS Formula'!$K$20,INDEX('FY 26'!AB:AB,MATCH('FY 26 - Changed'!I193,'FY 26'!I:I,0),0))</f>
        <v>241334.9</v>
      </c>
      <c r="AC193" s="10">
        <f t="shared" si="171"/>
        <v>0.940832</v>
      </c>
      <c r="AD193" s="79">
        <f>IF(AND('FY 26 - Changed'!I193=Overview!$D$14, 'ECS Formula'!$K$21&lt;&gt;""),'ECS Formula'!$K$21,INDEX('FY 26'!AD:AD,MATCH('FY 26 - Changed'!I193,'FY 26'!I:I,0),0))</f>
        <v>190536</v>
      </c>
      <c r="AE193" s="10">
        <f t="shared" si="172"/>
        <v>1.3813470000000001</v>
      </c>
      <c r="AF193" s="10">
        <f t="shared" si="219"/>
        <v>-7.2986999999999996E-2</v>
      </c>
      <c r="AG193" s="63">
        <f t="shared" si="225"/>
        <v>0.01</v>
      </c>
      <c r="AH193" s="64">
        <f t="shared" si="226"/>
        <v>0</v>
      </c>
      <c r="AI193" s="65">
        <f t="shared" si="202"/>
        <v>0.01</v>
      </c>
      <c r="AJ193" s="60">
        <v>758</v>
      </c>
      <c r="AK193">
        <v>6</v>
      </c>
      <c r="AL193" s="23">
        <f t="shared" si="203"/>
        <v>454800</v>
      </c>
      <c r="AM193" s="60">
        <v>0</v>
      </c>
      <c r="AN193">
        <v>0</v>
      </c>
      <c r="AO193" s="23">
        <f t="shared" si="204"/>
        <v>0</v>
      </c>
      <c r="AP193" s="23">
        <f t="shared" si="227"/>
        <v>198455</v>
      </c>
      <c r="AQ193" s="23">
        <f t="shared" si="205"/>
        <v>653255</v>
      </c>
      <c r="AR193" s="66">
        <v>656185</v>
      </c>
      <c r="AS193" s="66">
        <f t="shared" si="246"/>
        <v>653255</v>
      </c>
      <c r="AT193" s="60">
        <v>577842</v>
      </c>
      <c r="AU193" s="23">
        <f t="shared" si="221"/>
        <v>75413</v>
      </c>
      <c r="AV193" s="67" t="str">
        <f t="shared" si="222"/>
        <v>Yes</v>
      </c>
      <c r="AW193" s="66">
        <f t="shared" si="206"/>
        <v>75413</v>
      </c>
      <c r="AX193" s="68">
        <f t="shared" si="207"/>
        <v>653255</v>
      </c>
      <c r="AY193" s="69">
        <f t="shared" si="228"/>
        <v>653255</v>
      </c>
      <c r="AZ193" s="70">
        <f t="shared" si="208"/>
        <v>75413</v>
      </c>
      <c r="BA193" s="23"/>
      <c r="BC193" s="13">
        <f>($AI193*$AP$21*IF(AND($I193=Overview!$D$14,'ECS Formula'!F$38&lt;&gt;""),'ECS Formula'!F$38,INDEX('FY 26'!$Y:$Y,MATCH('FY 26 - Changed'!$I193,'FY 26'!$I:$I,0),0)))+$AL193+$AO193</f>
        <v>653254.73750000005</v>
      </c>
      <c r="BD193" s="13">
        <f>($AI193*$AP$21*IF(AND($I193=Overview!$D$14,'ECS Formula'!G$38&lt;&gt;""),'ECS Formula'!G$38,INDEX('FY 26'!$Y:$Y,MATCH('FY 26 - Changed'!$I193,'FY 26'!$I:$I,0),0)))+$AL193+$AO193</f>
        <v>653254.73750000005</v>
      </c>
      <c r="BE193" s="13">
        <f>($AI193*$AP$21*IF(AND($I193=Overview!$D$14,'ECS Formula'!H$38&lt;&gt;""),'ECS Formula'!H$38,INDEX('FY 26'!$Y:$Y,MATCH('FY 26 - Changed'!$I193,'FY 26'!$I:$I,0),0)))+$AL193+$AO193</f>
        <v>653254.73750000005</v>
      </c>
      <c r="BF193" s="13">
        <f>($AI193*$AP$21*IF(AND($I193=Overview!$D$14,'ECS Formula'!I$38&lt;&gt;""),'ECS Formula'!I$38,INDEX('FY 26'!$Y:$Y,MATCH('FY 26 - Changed'!$I193,'FY 26'!$I:$I,0),0)))+$AL193+$AO193</f>
        <v>653254.73750000005</v>
      </c>
      <c r="BG193" s="13">
        <f>($AI193*$AP$21*IF(AND($I193=Overview!$D$14,'ECS Formula'!J$38&lt;&gt;""),'ECS Formula'!J$38,INDEX('FY 26'!$Y:$Y,MATCH('FY 26 - Changed'!$I193,'FY 26'!$I:$I,0),0)))+$AL193+$AO193</f>
        <v>653254.73750000005</v>
      </c>
      <c r="BH193" s="13">
        <f>($AI193*$AP$21*IF(AND($I193=Overview!$D$14,'ECS Formula'!K$38&lt;&gt;""),'ECS Formula'!K$38,INDEX('FY 26'!$Y:$Y,MATCH('FY 26 - Changed'!$I193,'FY 26'!$I:$I,0),0)))+$AL193+$AO193</f>
        <v>653254.73750000005</v>
      </c>
      <c r="BI193" s="13">
        <f>($AI193*$AP$21*IF(AND($I193=Overview!$D$14,'ECS Formula'!L$38&lt;&gt;""),'ECS Formula'!L$38,INDEX('FY 26'!$Y:$Y,MATCH('FY 26 - Changed'!$I193,'FY 26'!$I:$I,0),0)))+$AL193+$AO193</f>
        <v>653254.73750000005</v>
      </c>
      <c r="BJ193" s="13">
        <f>($AI193*$AP$21*IF(AND($I193=Overview!$D$14,'ECS Formula'!M$38&lt;&gt;""),'ECS Formula'!M$38,INDEX('FY 26'!$Y:$Y,MATCH('FY 26 - Changed'!$I193,'FY 26'!$I:$I,0),0)))+$AL193+$AO193</f>
        <v>653254.73750000005</v>
      </c>
      <c r="BO193" s="71">
        <f t="shared" si="209"/>
        <v>75413</v>
      </c>
      <c r="BP193" s="71">
        <f t="shared" si="229"/>
        <v>-0.26249999995343387</v>
      </c>
      <c r="BQ193" s="71">
        <f t="shared" si="230"/>
        <v>-0.26249999995343387</v>
      </c>
      <c r="BR193" s="71">
        <f t="shared" si="231"/>
        <v>-0.22498874994926155</v>
      </c>
      <c r="BS193" s="71">
        <f t="shared" si="232"/>
        <v>-0.18748312536627054</v>
      </c>
      <c r="BT193" s="71">
        <f t="shared" si="233"/>
        <v>-0.14998650026973337</v>
      </c>
      <c r="BU193" s="71">
        <f t="shared" si="234"/>
        <v>-0.1124898751731962</v>
      </c>
      <c r="BV193" s="71">
        <f t="shared" si="235"/>
        <v>-7.4996999814175069E-2</v>
      </c>
      <c r="BW193" s="71">
        <f t="shared" si="236"/>
        <v>-3.7498499965295196E-2</v>
      </c>
      <c r="BX193" s="71"/>
      <c r="BZ193" s="71">
        <f t="shared" si="210"/>
        <v>75413</v>
      </c>
      <c r="CA193" s="71">
        <f t="shared" si="211"/>
        <v>0</v>
      </c>
      <c r="CB193" s="71">
        <f t="shared" si="185"/>
        <v>-3.7511249993345701E-2</v>
      </c>
      <c r="CC193" s="71">
        <f t="shared" si="186"/>
        <v>-3.7505624616541895E-2</v>
      </c>
      <c r="CD193" s="71">
        <f t="shared" si="187"/>
        <v>-3.749662507325411E-2</v>
      </c>
      <c r="CE193" s="71">
        <f t="shared" si="188"/>
        <v>-3.7496625067433342E-2</v>
      </c>
      <c r="CF193" s="71">
        <f t="shared" si="189"/>
        <v>-3.7492875395226291E-2</v>
      </c>
      <c r="CG193" s="71">
        <f t="shared" si="190"/>
        <v>-3.7498499907087535E-2</v>
      </c>
      <c r="CH193" s="71">
        <f t="shared" si="191"/>
        <v>-3.7498499965295196E-2</v>
      </c>
      <c r="CJ193" s="71">
        <f t="shared" si="237"/>
        <v>653255</v>
      </c>
      <c r="CK193" s="71">
        <f t="shared" si="239"/>
        <v>653255</v>
      </c>
      <c r="CL193" s="71">
        <f t="shared" si="240"/>
        <v>653254.96248875</v>
      </c>
      <c r="CM193" s="71">
        <f t="shared" si="241"/>
        <v>653254.92498312541</v>
      </c>
      <c r="CN193" s="71">
        <f t="shared" si="242"/>
        <v>653254.88748650032</v>
      </c>
      <c r="CO193" s="71">
        <f t="shared" si="243"/>
        <v>653254.84998987522</v>
      </c>
      <c r="CP193" s="71">
        <f t="shared" si="244"/>
        <v>653254.81249699986</v>
      </c>
      <c r="CQ193" s="71">
        <f t="shared" si="244"/>
        <v>653254.77499850001</v>
      </c>
      <c r="CR193" s="71">
        <f t="shared" si="244"/>
        <v>653254.73750000005</v>
      </c>
      <c r="CS193" s="71"/>
      <c r="CT193" s="71">
        <f t="shared" si="238"/>
        <v>653255</v>
      </c>
      <c r="CU193" s="71">
        <f t="shared" si="245"/>
        <v>653255</v>
      </c>
      <c r="CV193" s="71">
        <f t="shared" si="245"/>
        <v>653254.96248875</v>
      </c>
      <c r="CW193" s="71">
        <f t="shared" si="245"/>
        <v>653254.92498312541</v>
      </c>
      <c r="CX193" s="71">
        <f t="shared" si="245"/>
        <v>653254.88748650032</v>
      </c>
      <c r="CY193" s="71">
        <f t="shared" si="245"/>
        <v>653254.84998987522</v>
      </c>
      <c r="CZ193" s="71">
        <f t="shared" si="245"/>
        <v>653254.81249699986</v>
      </c>
      <c r="DA193" s="71">
        <f t="shared" si="245"/>
        <v>653254.77499850001</v>
      </c>
      <c r="DB193" s="71">
        <f t="shared" si="245"/>
        <v>653254.73750000005</v>
      </c>
    </row>
    <row r="194" spans="1:106" x14ac:dyDescent="0.2">
      <c r="A194" s="6" t="s">
        <v>169</v>
      </c>
      <c r="B194" s="6"/>
      <c r="C194" s="37"/>
      <c r="D194" s="37"/>
      <c r="E194" s="37"/>
      <c r="F194" s="2">
        <v>4</v>
      </c>
      <c r="G194">
        <v>0</v>
      </c>
      <c r="H194" s="6">
        <v>168</v>
      </c>
      <c r="I194" s="2" t="s">
        <v>345</v>
      </c>
      <c r="J194" s="57"/>
      <c r="K194" s="79"/>
      <c r="L194" s="59"/>
      <c r="M194" s="79"/>
      <c r="N194" s="61">
        <f t="shared" si="194"/>
        <v>0</v>
      </c>
      <c r="O194" s="61">
        <f t="shared" si="195"/>
        <v>0</v>
      </c>
      <c r="P194" s="61">
        <f t="shared" si="196"/>
        <v>0</v>
      </c>
      <c r="Q194" s="61">
        <f t="shared" si="197"/>
        <v>0</v>
      </c>
      <c r="R194" s="62" t="e">
        <f t="shared" si="198"/>
        <v>#DIV/0!</v>
      </c>
      <c r="S194" s="62" t="e">
        <f t="shared" si="169"/>
        <v>#DIV/0!</v>
      </c>
      <c r="T194" s="61" t="e">
        <f t="shared" si="170"/>
        <v>#DIV/0!</v>
      </c>
      <c r="U194" s="61" t="e">
        <f t="shared" si="199"/>
        <v>#DIV/0!</v>
      </c>
      <c r="V194" s="79"/>
      <c r="W194" s="61">
        <f t="shared" si="200"/>
        <v>0</v>
      </c>
      <c r="X194" s="24">
        <f t="shared" si="201"/>
        <v>0</v>
      </c>
      <c r="Y194" s="80">
        <f>IF(AND(I194=Overview!$D$14,'ECS Formula'!$D$38&lt;&gt;""),'ECS Formula'!$D$38,INDEX('FY 26'!Y:Y,MATCH('FY 26 - Changed'!I194,'FY 26'!I:I,0),0))</f>
        <v>998.95</v>
      </c>
      <c r="Z194" s="58"/>
      <c r="AA194" s="60"/>
      <c r="AB194" s="81">
        <f>IF(AND('FY 26 - Changed'!I194=Overview!$D$14, 'ECS Formula'!$K$20&lt;&gt;""),'ECS Formula'!$K$20,INDEX('FY 26'!AB:AB,MATCH('FY 26 - Changed'!I194,'FY 26'!I:I,0),0))</f>
        <v>216924.1</v>
      </c>
      <c r="AC194" s="10">
        <f t="shared" si="171"/>
        <v>0.84566799999999998</v>
      </c>
      <c r="AD194" s="79">
        <f>IF(AND('FY 26 - Changed'!I194=Overview!$D$14, 'ECS Formula'!$K$21&lt;&gt;""),'ECS Formula'!$K$21,INDEX('FY 26'!AD:AD,MATCH('FY 26 - Changed'!I194,'FY 26'!I:I,0),0))</f>
        <v>120577</v>
      </c>
      <c r="AE194" s="10">
        <f t="shared" si="172"/>
        <v>0.87415900000000002</v>
      </c>
      <c r="AF194" s="10">
        <f t="shared" si="219"/>
        <v>0.145785</v>
      </c>
      <c r="AG194" s="63">
        <f t="shared" si="225"/>
        <v>0.145785</v>
      </c>
      <c r="AH194" s="64">
        <f t="shared" si="226"/>
        <v>0</v>
      </c>
      <c r="AI194" s="65">
        <f t="shared" si="202"/>
        <v>0.145785</v>
      </c>
      <c r="AJ194" s="60">
        <v>941</v>
      </c>
      <c r="AK194">
        <v>13</v>
      </c>
      <c r="AL194" s="23">
        <f t="shared" si="203"/>
        <v>1223300</v>
      </c>
      <c r="AM194" s="60">
        <v>0</v>
      </c>
      <c r="AN194">
        <v>0</v>
      </c>
      <c r="AO194" s="23">
        <f t="shared" si="204"/>
        <v>0</v>
      </c>
      <c r="AP194" s="23">
        <f t="shared" si="227"/>
        <v>1678408</v>
      </c>
      <c r="AQ194" s="23">
        <f t="shared" si="205"/>
        <v>2901708</v>
      </c>
      <c r="AR194" s="66">
        <v>1276811</v>
      </c>
      <c r="AS194" s="66">
        <f t="shared" si="246"/>
        <v>2901708</v>
      </c>
      <c r="AT194" s="60">
        <v>2936816</v>
      </c>
      <c r="AU194" s="23">
        <f t="shared" si="221"/>
        <v>35108</v>
      </c>
      <c r="AV194" s="67" t="str">
        <f t="shared" si="222"/>
        <v>No</v>
      </c>
      <c r="AW194" s="66">
        <f t="shared" si="206"/>
        <v>0</v>
      </c>
      <c r="AX194" s="68">
        <f t="shared" si="207"/>
        <v>2936816</v>
      </c>
      <c r="AY194" s="69">
        <f t="shared" si="228"/>
        <v>2936816</v>
      </c>
      <c r="AZ194" s="70">
        <f t="shared" si="208"/>
        <v>0</v>
      </c>
      <c r="BA194" s="23"/>
      <c r="BC194" s="13">
        <f>($AI194*$AP$21*IF(AND($I194=Overview!$D$14,'ECS Formula'!F$38&lt;&gt;""),'ECS Formula'!F$38,INDEX('FY 26'!$Y:$Y,MATCH('FY 26 - Changed'!$I194,'FY 26'!$I:$I,0),0)))+$AL194+$AO194</f>
        <v>2901707.94426875</v>
      </c>
      <c r="BD194" s="13">
        <f>($AI194*$AP$21*IF(AND($I194=Overview!$D$14,'ECS Formula'!G$38&lt;&gt;""),'ECS Formula'!G$38,INDEX('FY 26'!$Y:$Y,MATCH('FY 26 - Changed'!$I194,'FY 26'!$I:$I,0),0)))+$AL194+$AO194</f>
        <v>2901707.94426875</v>
      </c>
      <c r="BE194" s="13">
        <f>($AI194*$AP$21*IF(AND($I194=Overview!$D$14,'ECS Formula'!H$38&lt;&gt;""),'ECS Formula'!H$38,INDEX('FY 26'!$Y:$Y,MATCH('FY 26 - Changed'!$I194,'FY 26'!$I:$I,0),0)))+$AL194+$AO194</f>
        <v>2901707.94426875</v>
      </c>
      <c r="BF194" s="13">
        <f>($AI194*$AP$21*IF(AND($I194=Overview!$D$14,'ECS Formula'!I$38&lt;&gt;""),'ECS Formula'!I$38,INDEX('FY 26'!$Y:$Y,MATCH('FY 26 - Changed'!$I194,'FY 26'!$I:$I,0),0)))+$AL194+$AO194</f>
        <v>2901707.94426875</v>
      </c>
      <c r="BG194" s="13">
        <f>($AI194*$AP$21*IF(AND($I194=Overview!$D$14,'ECS Formula'!J$38&lt;&gt;""),'ECS Formula'!J$38,INDEX('FY 26'!$Y:$Y,MATCH('FY 26 - Changed'!$I194,'FY 26'!$I:$I,0),0)))+$AL194+$AO194</f>
        <v>2901707.94426875</v>
      </c>
      <c r="BH194" s="13">
        <f>($AI194*$AP$21*IF(AND($I194=Overview!$D$14,'ECS Formula'!K$38&lt;&gt;""),'ECS Formula'!K$38,INDEX('FY 26'!$Y:$Y,MATCH('FY 26 - Changed'!$I194,'FY 26'!$I:$I,0),0)))+$AL194+$AO194</f>
        <v>2901707.94426875</v>
      </c>
      <c r="BI194" s="13">
        <f>($AI194*$AP$21*IF(AND($I194=Overview!$D$14,'ECS Formula'!L$38&lt;&gt;""),'ECS Formula'!L$38,INDEX('FY 26'!$Y:$Y,MATCH('FY 26 - Changed'!$I194,'FY 26'!$I:$I,0),0)))+$AL194+$AO194</f>
        <v>2901707.94426875</v>
      </c>
      <c r="BJ194" s="13">
        <f>($AI194*$AP$21*IF(AND($I194=Overview!$D$14,'ECS Formula'!M$38&lt;&gt;""),'ECS Formula'!M$38,INDEX('FY 26'!$Y:$Y,MATCH('FY 26 - Changed'!$I194,'FY 26'!$I:$I,0),0)))+$AL194+$AO194</f>
        <v>2901707.94426875</v>
      </c>
      <c r="BO194" s="71">
        <f t="shared" si="209"/>
        <v>35108</v>
      </c>
      <c r="BP194" s="71">
        <f t="shared" si="229"/>
        <v>-35108.055731249973</v>
      </c>
      <c r="BQ194" s="71">
        <f t="shared" si="230"/>
        <v>-35108.055731249973</v>
      </c>
      <c r="BR194" s="71">
        <f t="shared" si="231"/>
        <v>-30091.114567254204</v>
      </c>
      <c r="BS194" s="71">
        <f t="shared" si="232"/>
        <v>-25074.925768892746</v>
      </c>
      <c r="BT194" s="71">
        <f t="shared" si="233"/>
        <v>-20059.94061511429</v>
      </c>
      <c r="BU194" s="71">
        <f t="shared" si="234"/>
        <v>-15044.955461335834</v>
      </c>
      <c r="BV194" s="71">
        <f t="shared" si="235"/>
        <v>-10030.47180607263</v>
      </c>
      <c r="BW194" s="71">
        <f t="shared" si="236"/>
        <v>-5015.235903036315</v>
      </c>
      <c r="BX194" s="71"/>
      <c r="BZ194" s="71">
        <f t="shared" si="210"/>
        <v>0</v>
      </c>
      <c r="CA194" s="71">
        <f t="shared" si="211"/>
        <v>0</v>
      </c>
      <c r="CB194" s="71">
        <f t="shared" si="185"/>
        <v>-5016.9411639956215</v>
      </c>
      <c r="CC194" s="71">
        <f t="shared" si="186"/>
        <v>-5016.1887983612751</v>
      </c>
      <c r="CD194" s="71">
        <f t="shared" si="187"/>
        <v>-5014.9851537785498</v>
      </c>
      <c r="CE194" s="71">
        <f t="shared" si="188"/>
        <v>-5014.9851537785726</v>
      </c>
      <c r="CF194" s="71">
        <f t="shared" si="189"/>
        <v>-5014.4836552632332</v>
      </c>
      <c r="CG194" s="71">
        <f t="shared" si="190"/>
        <v>-5015.235903036315</v>
      </c>
      <c r="CH194" s="71">
        <f t="shared" si="191"/>
        <v>-5015.235903036315</v>
      </c>
      <c r="CJ194" s="71">
        <f t="shared" si="237"/>
        <v>2936816</v>
      </c>
      <c r="CK194" s="71">
        <f t="shared" si="239"/>
        <v>2936816</v>
      </c>
      <c r="CL194" s="71">
        <f t="shared" si="240"/>
        <v>2931799.0588360042</v>
      </c>
      <c r="CM194" s="71">
        <f t="shared" si="241"/>
        <v>2926782.8700376428</v>
      </c>
      <c r="CN194" s="71">
        <f t="shared" si="242"/>
        <v>2921767.8848838643</v>
      </c>
      <c r="CO194" s="71">
        <f t="shared" si="243"/>
        <v>2916752.8997300859</v>
      </c>
      <c r="CP194" s="71">
        <f t="shared" si="244"/>
        <v>2911738.4160748227</v>
      </c>
      <c r="CQ194" s="71">
        <f t="shared" si="244"/>
        <v>2906723.1801717863</v>
      </c>
      <c r="CR194" s="71">
        <f t="shared" si="244"/>
        <v>2901707.94426875</v>
      </c>
      <c r="CS194" s="71"/>
      <c r="CT194" s="71">
        <f t="shared" si="238"/>
        <v>2936816</v>
      </c>
      <c r="CU194" s="71">
        <f t="shared" si="245"/>
        <v>2936816</v>
      </c>
      <c r="CV194" s="71">
        <f t="shared" si="245"/>
        <v>2931799.0588360042</v>
      </c>
      <c r="CW194" s="71">
        <f t="shared" si="245"/>
        <v>2926782.8700376428</v>
      </c>
      <c r="CX194" s="71">
        <f t="shared" si="245"/>
        <v>2921767.8848838643</v>
      </c>
      <c r="CY194" s="71">
        <f t="shared" si="245"/>
        <v>2916752.8997300859</v>
      </c>
      <c r="CZ194" s="71">
        <f t="shared" si="245"/>
        <v>2911738.4160748227</v>
      </c>
      <c r="DA194" s="71">
        <f t="shared" si="245"/>
        <v>2906723.1801717863</v>
      </c>
      <c r="DB194" s="71">
        <f t="shared" si="245"/>
        <v>2901707.94426875</v>
      </c>
    </row>
    <row r="195" spans="1:106" x14ac:dyDescent="0.2">
      <c r="A195" s="6" t="s">
        <v>173</v>
      </c>
      <c r="B195" s="6"/>
      <c r="C195" s="37"/>
      <c r="D195" s="37"/>
      <c r="E195" s="37"/>
      <c r="F195" s="2">
        <v>7</v>
      </c>
      <c r="G195">
        <v>0</v>
      </c>
      <c r="H195" s="6">
        <v>169</v>
      </c>
      <c r="I195" s="2" t="s">
        <v>346</v>
      </c>
      <c r="J195" s="57"/>
      <c r="K195" s="79"/>
      <c r="L195" s="59"/>
      <c r="M195" s="79"/>
      <c r="N195" s="61">
        <f t="shared" si="194"/>
        <v>0</v>
      </c>
      <c r="O195" s="61">
        <f t="shared" si="195"/>
        <v>0</v>
      </c>
      <c r="P195" s="61">
        <f t="shared" si="196"/>
        <v>0</v>
      </c>
      <c r="Q195" s="61">
        <f t="shared" si="197"/>
        <v>0</v>
      </c>
      <c r="R195" s="62" t="e">
        <f t="shared" si="198"/>
        <v>#DIV/0!</v>
      </c>
      <c r="S195" s="62" t="e">
        <f t="shared" si="169"/>
        <v>#DIV/0!</v>
      </c>
      <c r="T195" s="61" t="e">
        <f t="shared" si="170"/>
        <v>#DIV/0!</v>
      </c>
      <c r="U195" s="61" t="e">
        <f t="shared" si="199"/>
        <v>#DIV/0!</v>
      </c>
      <c r="V195" s="79"/>
      <c r="W195" s="61">
        <f t="shared" si="200"/>
        <v>0</v>
      </c>
      <c r="X195" s="24">
        <f t="shared" si="201"/>
        <v>0</v>
      </c>
      <c r="Y195" s="80">
        <f>IF(AND(I195=Overview!$D$14,'ECS Formula'!$D$38&lt;&gt;""),'ECS Formula'!$D$38,INDEX('FY 26'!Y:Y,MATCH('FY 26 - Changed'!I195,'FY 26'!I:I,0),0))</f>
        <v>1191.3699999999999</v>
      </c>
      <c r="Z195" s="58"/>
      <c r="AA195" s="60"/>
      <c r="AB195" s="81">
        <f>IF(AND('FY 26 - Changed'!I195=Overview!$D$14, 'ECS Formula'!$K$20&lt;&gt;""),'ECS Formula'!$K$20,INDEX('FY 26'!AB:AB,MATCH('FY 26 - Changed'!I195,'FY 26'!I:I,0),0))</f>
        <v>180521.77</v>
      </c>
      <c r="AC195" s="10">
        <f t="shared" si="171"/>
        <v>0.70375500000000002</v>
      </c>
      <c r="AD195" s="79">
        <f>IF(AND('FY 26 - Changed'!I195=Overview!$D$14, 'ECS Formula'!$K$21&lt;&gt;""),'ECS Formula'!$K$21,INDEX('FY 26'!AD:AD,MATCH('FY 26 - Changed'!I195,'FY 26'!I:I,0),0))</f>
        <v>101496</v>
      </c>
      <c r="AE195" s="10">
        <f t="shared" si="172"/>
        <v>0.73582499999999995</v>
      </c>
      <c r="AF195" s="10">
        <f t="shared" si="219"/>
        <v>0.28662399999999999</v>
      </c>
      <c r="AG195" s="63">
        <f t="shared" si="225"/>
        <v>0.28662399999999999</v>
      </c>
      <c r="AH195" s="64">
        <f t="shared" si="226"/>
        <v>0</v>
      </c>
      <c r="AI195" s="65">
        <f t="shared" si="202"/>
        <v>0.28662399999999999</v>
      </c>
      <c r="AJ195" s="60">
        <v>0</v>
      </c>
      <c r="AK195">
        <v>0</v>
      </c>
      <c r="AL195" s="23">
        <f t="shared" si="203"/>
        <v>0</v>
      </c>
      <c r="AM195" s="60">
        <v>356</v>
      </c>
      <c r="AN195">
        <v>4</v>
      </c>
      <c r="AO195" s="23">
        <f t="shared" si="204"/>
        <v>142400</v>
      </c>
      <c r="AP195" s="23">
        <f t="shared" si="227"/>
        <v>3935502</v>
      </c>
      <c r="AQ195" s="23">
        <f t="shared" si="205"/>
        <v>4077902</v>
      </c>
      <c r="AR195" s="66">
        <v>5356542</v>
      </c>
      <c r="AS195" s="66">
        <f t="shared" si="246"/>
        <v>4077902</v>
      </c>
      <c r="AT195" s="60">
        <v>4990532</v>
      </c>
      <c r="AU195" s="23">
        <f t="shared" si="221"/>
        <v>912630</v>
      </c>
      <c r="AV195" s="67" t="str">
        <f t="shared" si="222"/>
        <v>No</v>
      </c>
      <c r="AW195" s="66">
        <f t="shared" si="206"/>
        <v>0</v>
      </c>
      <c r="AX195" s="68">
        <f t="shared" si="207"/>
        <v>4990532</v>
      </c>
      <c r="AY195" s="69">
        <f t="shared" si="228"/>
        <v>4990532</v>
      </c>
      <c r="AZ195" s="70">
        <f t="shared" si="208"/>
        <v>0</v>
      </c>
      <c r="BA195" s="23"/>
      <c r="BC195" s="13">
        <f>($AI195*$AP$21*IF(AND($I195=Overview!$D$14,'ECS Formula'!F$38&lt;&gt;""),'ECS Formula'!F$38,INDEX('FY 26'!$Y:$Y,MATCH('FY 26 - Changed'!$I195,'FY 26'!$I:$I,0),0)))+$AL195+$AO195</f>
        <v>4077902.0819919994</v>
      </c>
      <c r="BD195" s="13">
        <f>($AI195*$AP$21*IF(AND($I195=Overview!$D$14,'ECS Formula'!G$38&lt;&gt;""),'ECS Formula'!G$38,INDEX('FY 26'!$Y:$Y,MATCH('FY 26 - Changed'!$I195,'FY 26'!$I:$I,0),0)))+$AL195+$AO195</f>
        <v>4077902.0819919994</v>
      </c>
      <c r="BE195" s="13">
        <f>($AI195*$AP$21*IF(AND($I195=Overview!$D$14,'ECS Formula'!H$38&lt;&gt;""),'ECS Formula'!H$38,INDEX('FY 26'!$Y:$Y,MATCH('FY 26 - Changed'!$I195,'FY 26'!$I:$I,0),0)))+$AL195+$AO195</f>
        <v>4077902.0819919994</v>
      </c>
      <c r="BF195" s="13">
        <f>($AI195*$AP$21*IF(AND($I195=Overview!$D$14,'ECS Formula'!I$38&lt;&gt;""),'ECS Formula'!I$38,INDEX('FY 26'!$Y:$Y,MATCH('FY 26 - Changed'!$I195,'FY 26'!$I:$I,0),0)))+$AL195+$AO195</f>
        <v>4077902.0819919994</v>
      </c>
      <c r="BG195" s="13">
        <f>($AI195*$AP$21*IF(AND($I195=Overview!$D$14,'ECS Formula'!J$38&lt;&gt;""),'ECS Formula'!J$38,INDEX('FY 26'!$Y:$Y,MATCH('FY 26 - Changed'!$I195,'FY 26'!$I:$I,0),0)))+$AL195+$AO195</f>
        <v>4077902.0819919994</v>
      </c>
      <c r="BH195" s="13">
        <f>($AI195*$AP$21*IF(AND($I195=Overview!$D$14,'ECS Formula'!K$38&lt;&gt;""),'ECS Formula'!K$38,INDEX('FY 26'!$Y:$Y,MATCH('FY 26 - Changed'!$I195,'FY 26'!$I:$I,0),0)))+$AL195+$AO195</f>
        <v>4077902.0819919994</v>
      </c>
      <c r="BI195" s="13">
        <f>($AI195*$AP$21*IF(AND($I195=Overview!$D$14,'ECS Formula'!L$38&lt;&gt;""),'ECS Formula'!L$38,INDEX('FY 26'!$Y:$Y,MATCH('FY 26 - Changed'!$I195,'FY 26'!$I:$I,0),0)))+$AL195+$AO195</f>
        <v>4077902.0819919994</v>
      </c>
      <c r="BJ195" s="13">
        <f>($AI195*$AP$21*IF(AND($I195=Overview!$D$14,'ECS Formula'!M$38&lt;&gt;""),'ECS Formula'!M$38,INDEX('FY 26'!$Y:$Y,MATCH('FY 26 - Changed'!$I195,'FY 26'!$I:$I,0),0)))+$AL195+$AO195</f>
        <v>4077902.0819919994</v>
      </c>
      <c r="BO195" s="71">
        <f t="shared" si="209"/>
        <v>912630</v>
      </c>
      <c r="BP195" s="71">
        <f t="shared" si="229"/>
        <v>-912629.91800800059</v>
      </c>
      <c r="BQ195" s="71">
        <f t="shared" si="230"/>
        <v>-912629.91800800059</v>
      </c>
      <c r="BR195" s="71">
        <f t="shared" si="231"/>
        <v>-782215.10272465739</v>
      </c>
      <c r="BS195" s="71">
        <f t="shared" si="232"/>
        <v>-651819.84510045685</v>
      </c>
      <c r="BT195" s="71">
        <f t="shared" si="233"/>
        <v>-521455.87608036585</v>
      </c>
      <c r="BU195" s="71">
        <f t="shared" si="234"/>
        <v>-391091.90706027392</v>
      </c>
      <c r="BV195" s="71">
        <f t="shared" si="235"/>
        <v>-260740.97443708498</v>
      </c>
      <c r="BW195" s="71">
        <f t="shared" si="236"/>
        <v>-130370.48721854296</v>
      </c>
      <c r="BX195" s="71"/>
      <c r="BZ195" s="71">
        <f t="shared" si="210"/>
        <v>0</v>
      </c>
      <c r="CA195" s="71">
        <f t="shared" si="211"/>
        <v>0</v>
      </c>
      <c r="CB195" s="71">
        <f t="shared" si="185"/>
        <v>-130414.81528334328</v>
      </c>
      <c r="CC195" s="71">
        <f t="shared" si="186"/>
        <v>-130395.25762420037</v>
      </c>
      <c r="CD195" s="71">
        <f t="shared" si="187"/>
        <v>-130363.96902009138</v>
      </c>
      <c r="CE195" s="71">
        <f t="shared" si="188"/>
        <v>-130363.96902009146</v>
      </c>
      <c r="CF195" s="71">
        <f t="shared" si="189"/>
        <v>-130350.93262318929</v>
      </c>
      <c r="CG195" s="71">
        <f t="shared" si="190"/>
        <v>-130370.48721854249</v>
      </c>
      <c r="CH195" s="71">
        <f t="shared" si="191"/>
        <v>-130370.48721854296</v>
      </c>
      <c r="CJ195" s="71">
        <f t="shared" si="237"/>
        <v>4990532</v>
      </c>
      <c r="CK195" s="71">
        <f t="shared" si="239"/>
        <v>4990532</v>
      </c>
      <c r="CL195" s="71">
        <f t="shared" si="240"/>
        <v>4860117.1847166568</v>
      </c>
      <c r="CM195" s="71">
        <f t="shared" si="241"/>
        <v>4729721.9270924563</v>
      </c>
      <c r="CN195" s="71">
        <f t="shared" si="242"/>
        <v>4599357.9580723653</v>
      </c>
      <c r="CO195" s="71">
        <f t="shared" si="243"/>
        <v>4468993.9890522733</v>
      </c>
      <c r="CP195" s="71">
        <f t="shared" si="244"/>
        <v>4338643.0564290844</v>
      </c>
      <c r="CQ195" s="71">
        <f t="shared" si="244"/>
        <v>4208272.5692105424</v>
      </c>
      <c r="CR195" s="71">
        <f t="shared" si="244"/>
        <v>4077902.0819919994</v>
      </c>
      <c r="CS195" s="71"/>
      <c r="CT195" s="71">
        <f t="shared" si="238"/>
        <v>4990532</v>
      </c>
      <c r="CU195" s="71">
        <f t="shared" si="245"/>
        <v>4990532</v>
      </c>
      <c r="CV195" s="71">
        <f t="shared" si="245"/>
        <v>4860117.1847166568</v>
      </c>
      <c r="CW195" s="71">
        <f t="shared" si="245"/>
        <v>4729721.9270924563</v>
      </c>
      <c r="CX195" s="71">
        <f t="shared" si="245"/>
        <v>4599357.9580723653</v>
      </c>
      <c r="CY195" s="71">
        <f t="shared" si="245"/>
        <v>4468993.9890522733</v>
      </c>
      <c r="CZ195" s="71">
        <f t="shared" si="245"/>
        <v>4338643.0564290844</v>
      </c>
      <c r="DA195" s="71">
        <f t="shared" si="245"/>
        <v>4208272.5692105424</v>
      </c>
      <c r="DB195" s="71">
        <f t="shared" si="245"/>
        <v>4077902.0819919994</v>
      </c>
    </row>
    <row r="196" spans="1:106" x14ac:dyDescent="0.2">
      <c r="AJ196" s="23"/>
      <c r="AN196" s="77"/>
    </row>
    <row r="197" spans="1:106" ht="15.75" customHeight="1" x14ac:dyDescent="0.2">
      <c r="A197" s="6"/>
      <c r="B197" s="6"/>
      <c r="C197" s="37"/>
      <c r="D197" s="37"/>
      <c r="E197" s="37"/>
      <c r="G197" s="77"/>
      <c r="H197" s="6"/>
      <c r="J197" s="57"/>
      <c r="K197" s="77"/>
      <c r="L197" s="78"/>
      <c r="M197" s="77"/>
      <c r="N197" s="77"/>
      <c r="O197" s="77"/>
      <c r="P197" s="77"/>
      <c r="Q197" s="77"/>
      <c r="R197" s="62"/>
      <c r="S197" s="62"/>
      <c r="T197" s="66"/>
      <c r="U197" s="66"/>
      <c r="V197" s="77"/>
      <c r="W197" s="77"/>
      <c r="X197" s="24"/>
      <c r="Y197" s="11"/>
      <c r="Z197" s="77"/>
      <c r="AA197" s="77"/>
      <c r="AB197" s="24"/>
      <c r="AC197" s="10"/>
      <c r="AD197" s="77"/>
      <c r="AE197" s="10"/>
      <c r="AF197" s="10"/>
      <c r="AG197" s="63"/>
      <c r="AH197" s="64"/>
      <c r="AI197" s="65"/>
      <c r="AJ197" s="77"/>
      <c r="AK197" s="77"/>
      <c r="AL197" s="77"/>
      <c r="AO197" s="23"/>
      <c r="AP197" s="23"/>
      <c r="AQ197" s="23"/>
      <c r="AR197" s="23"/>
      <c r="AS197" s="23"/>
      <c r="AT197" s="66"/>
      <c r="AU197" s="23"/>
      <c r="AV197" s="23"/>
      <c r="AW197" s="66"/>
      <c r="AX197" s="68"/>
      <c r="AY197" s="69"/>
      <c r="BP197" s="71"/>
      <c r="BQ197" s="71"/>
      <c r="BR197" s="71"/>
      <c r="BS197" s="71"/>
      <c r="BT197" s="71"/>
    </row>
    <row r="198" spans="1:106" x14ac:dyDescent="0.2">
      <c r="K198" s="11"/>
      <c r="L198" s="11"/>
      <c r="Y198" s="11"/>
      <c r="AJ198" s="23"/>
    </row>
    <row r="199" spans="1:106" x14ac:dyDescent="0.2">
      <c r="K199" s="11"/>
      <c r="L199" s="11"/>
      <c r="Y199" s="11"/>
      <c r="AJ199" s="23"/>
    </row>
    <row r="200" spans="1:106" x14ac:dyDescent="0.2">
      <c r="K200" s="11"/>
      <c r="L200" s="11"/>
      <c r="Y200" s="11"/>
      <c r="AJ200" s="23"/>
    </row>
    <row r="201" spans="1:106" x14ac:dyDescent="0.2">
      <c r="K201" s="11"/>
      <c r="L201" s="11"/>
      <c r="Y201" s="11"/>
    </row>
    <row r="202" spans="1:106" x14ac:dyDescent="0.2">
      <c r="K202" s="11"/>
      <c r="L202" s="11"/>
      <c r="Y202" s="11"/>
    </row>
    <row r="203" spans="1:106" x14ac:dyDescent="0.2">
      <c r="K203" s="11"/>
      <c r="L203" s="11"/>
      <c r="Y203" s="11"/>
    </row>
    <row r="204" spans="1:106" x14ac:dyDescent="0.2">
      <c r="K204" s="11"/>
      <c r="L204" s="11"/>
      <c r="Y204" s="11"/>
    </row>
    <row r="205" spans="1:106" x14ac:dyDescent="0.2">
      <c r="K205" s="11"/>
      <c r="L205" s="11"/>
      <c r="Y205" s="11"/>
    </row>
    <row r="206" spans="1:106" x14ac:dyDescent="0.2">
      <c r="K206" s="11"/>
      <c r="L206" s="11"/>
      <c r="Y206" s="11"/>
    </row>
    <row r="207" spans="1:106" x14ac:dyDescent="0.2">
      <c r="K207" s="11"/>
      <c r="L207" s="11"/>
      <c r="Y207" s="11"/>
    </row>
    <row r="208" spans="1:106" x14ac:dyDescent="0.2">
      <c r="K208" s="11"/>
      <c r="L208" s="11"/>
      <c r="Y208" s="11"/>
    </row>
    <row r="209" spans="11:25" x14ac:dyDescent="0.2">
      <c r="K209" s="11"/>
      <c r="L209" s="11"/>
      <c r="Y209" s="11"/>
    </row>
    <row r="210" spans="11:25" x14ac:dyDescent="0.2">
      <c r="K210" s="11"/>
      <c r="L210" s="11"/>
    </row>
    <row r="211" spans="11:25" x14ac:dyDescent="0.2">
      <c r="K211" s="11"/>
      <c r="L211" s="11"/>
    </row>
    <row r="212" spans="11:25" x14ac:dyDescent="0.2">
      <c r="K212" s="11"/>
      <c r="L212" s="11"/>
    </row>
    <row r="213" spans="11:25" x14ac:dyDescent="0.2">
      <c r="K213" s="11"/>
      <c r="L213" s="11"/>
    </row>
    <row r="214" spans="11:25" x14ac:dyDescent="0.2">
      <c r="K214" s="11"/>
      <c r="L214" s="11"/>
    </row>
    <row r="215" spans="11:25" x14ac:dyDescent="0.2">
      <c r="K215" s="11"/>
      <c r="L215" s="11"/>
    </row>
    <row r="216" spans="11:25" x14ac:dyDescent="0.2">
      <c r="K216" s="11"/>
      <c r="L216" s="11"/>
    </row>
    <row r="217" spans="11:25" x14ac:dyDescent="0.2">
      <c r="K217" s="11"/>
      <c r="L217" s="11"/>
    </row>
    <row r="218" spans="11:25" x14ac:dyDescent="0.2">
      <c r="K218" s="11"/>
      <c r="L218" s="11"/>
    </row>
    <row r="219" spans="11:25" x14ac:dyDescent="0.2">
      <c r="K219" s="11"/>
      <c r="L219" s="11"/>
    </row>
    <row r="220" spans="11:25" x14ac:dyDescent="0.2">
      <c r="K220" s="11"/>
      <c r="L220" s="11"/>
    </row>
    <row r="221" spans="11:25" x14ac:dyDescent="0.2">
      <c r="K221" s="11"/>
      <c r="L221" s="11"/>
    </row>
    <row r="222" spans="11:25" x14ac:dyDescent="0.2">
      <c r="K222" s="11"/>
      <c r="L222" s="11"/>
    </row>
    <row r="223" spans="11:25" x14ac:dyDescent="0.2">
      <c r="K223" s="11"/>
      <c r="L223" s="11"/>
    </row>
    <row r="224" spans="11:25" x14ac:dyDescent="0.2">
      <c r="K224" s="11"/>
      <c r="L224" s="11"/>
    </row>
    <row r="225" spans="11:12" x14ac:dyDescent="0.2">
      <c r="K225" s="11"/>
      <c r="L225" s="11"/>
    </row>
    <row r="226" spans="11:12" x14ac:dyDescent="0.2">
      <c r="K226" s="11"/>
      <c r="L226" s="11"/>
    </row>
    <row r="227" spans="11:12" x14ac:dyDescent="0.2">
      <c r="K227" s="11"/>
      <c r="L227" s="11"/>
    </row>
    <row r="228" spans="11:12" x14ac:dyDescent="0.2">
      <c r="K228" s="11"/>
      <c r="L228" s="11"/>
    </row>
    <row r="229" spans="11:12" x14ac:dyDescent="0.2">
      <c r="K229" s="11"/>
      <c r="L229" s="11"/>
    </row>
    <row r="230" spans="11:12" x14ac:dyDescent="0.2">
      <c r="K230" s="11"/>
      <c r="L230" s="11"/>
    </row>
    <row r="231" spans="11:12" x14ac:dyDescent="0.2">
      <c r="K231" s="11"/>
      <c r="L231" s="11"/>
    </row>
    <row r="232" spans="11:12" x14ac:dyDescent="0.2">
      <c r="K232" s="11"/>
      <c r="L232" s="11"/>
    </row>
    <row r="233" spans="11:12" x14ac:dyDescent="0.2">
      <c r="K233" s="11"/>
      <c r="L233" s="11"/>
    </row>
    <row r="234" spans="11:12" x14ac:dyDescent="0.2">
      <c r="K234" s="11"/>
      <c r="L234" s="11"/>
    </row>
    <row r="235" spans="11:12" x14ac:dyDescent="0.2">
      <c r="K235" s="11"/>
      <c r="L235" s="11"/>
    </row>
    <row r="236" spans="11:12" x14ac:dyDescent="0.2">
      <c r="K236" s="11"/>
      <c r="L236" s="11"/>
    </row>
    <row r="237" spans="11:12" x14ac:dyDescent="0.2">
      <c r="K237" s="11"/>
      <c r="L237" s="11"/>
    </row>
    <row r="238" spans="11:12" x14ac:dyDescent="0.2">
      <c r="K238" s="11"/>
      <c r="L238" s="11"/>
    </row>
    <row r="239" spans="11:12" x14ac:dyDescent="0.2">
      <c r="K239" s="11"/>
      <c r="L239" s="11"/>
    </row>
    <row r="240" spans="11:12" x14ac:dyDescent="0.2">
      <c r="K240" s="11"/>
      <c r="L240" s="11"/>
    </row>
    <row r="241" spans="11:12" x14ac:dyDescent="0.2">
      <c r="K241" s="11"/>
      <c r="L241" s="11"/>
    </row>
    <row r="242" spans="11:12" x14ac:dyDescent="0.2">
      <c r="K242" s="11"/>
      <c r="L242" s="11"/>
    </row>
    <row r="243" spans="11:12" x14ac:dyDescent="0.2">
      <c r="K243" s="11"/>
      <c r="L243" s="11"/>
    </row>
    <row r="244" spans="11:12" x14ac:dyDescent="0.2">
      <c r="K244" s="11"/>
      <c r="L244" s="11"/>
    </row>
    <row r="245" spans="11:12" x14ac:dyDescent="0.2">
      <c r="K245" s="11"/>
      <c r="L245" s="11"/>
    </row>
    <row r="246" spans="11:12" x14ac:dyDescent="0.2">
      <c r="K246" s="11"/>
      <c r="L246" s="11"/>
    </row>
    <row r="247" spans="11:12" x14ac:dyDescent="0.2">
      <c r="K247" s="11"/>
      <c r="L247" s="11"/>
    </row>
    <row r="248" spans="11:12" x14ac:dyDescent="0.2">
      <c r="K248" s="11"/>
      <c r="L248" s="11"/>
    </row>
    <row r="249" spans="11:12" x14ac:dyDescent="0.2">
      <c r="K249" s="11"/>
      <c r="L249" s="11"/>
    </row>
    <row r="250" spans="11:12" x14ac:dyDescent="0.2">
      <c r="K250" s="11"/>
      <c r="L250" s="11"/>
    </row>
    <row r="251" spans="11:12" x14ac:dyDescent="0.2">
      <c r="K251" s="11"/>
      <c r="L251" s="11"/>
    </row>
    <row r="252" spans="11:12" x14ac:dyDescent="0.2">
      <c r="K252" s="11"/>
      <c r="L252" s="11"/>
    </row>
    <row r="253" spans="11:12" x14ac:dyDescent="0.2">
      <c r="K253" s="11"/>
      <c r="L253" s="11"/>
    </row>
    <row r="254" spans="11:12" x14ac:dyDescent="0.2">
      <c r="K254" s="11"/>
      <c r="L254" s="11"/>
    </row>
    <row r="255" spans="11:12" x14ac:dyDescent="0.2">
      <c r="K255" s="11"/>
      <c r="L255" s="11"/>
    </row>
    <row r="256" spans="11:12" x14ac:dyDescent="0.2">
      <c r="K256" s="11"/>
      <c r="L256" s="11"/>
    </row>
    <row r="257" spans="11:12" x14ac:dyDescent="0.2">
      <c r="K257" s="11"/>
      <c r="L257" s="11"/>
    </row>
    <row r="258" spans="11:12" x14ac:dyDescent="0.2">
      <c r="K258" s="11"/>
      <c r="L258" s="11"/>
    </row>
    <row r="259" spans="11:12" x14ac:dyDescent="0.2">
      <c r="K259" s="11"/>
      <c r="L259" s="11"/>
    </row>
    <row r="260" spans="11:12" x14ac:dyDescent="0.2">
      <c r="K260" s="11"/>
      <c r="L260" s="11"/>
    </row>
    <row r="261" spans="11:12" x14ac:dyDescent="0.2">
      <c r="K261" s="11"/>
      <c r="L261" s="11"/>
    </row>
    <row r="262" spans="11:12" x14ac:dyDescent="0.2">
      <c r="K262" s="11"/>
      <c r="L262" s="11"/>
    </row>
    <row r="263" spans="11:12" x14ac:dyDescent="0.2">
      <c r="K263" s="11"/>
      <c r="L263" s="11"/>
    </row>
    <row r="264" spans="11:12" x14ac:dyDescent="0.2">
      <c r="K264" s="11"/>
      <c r="L264" s="11"/>
    </row>
    <row r="265" spans="11:12" x14ac:dyDescent="0.2">
      <c r="K265" s="11"/>
      <c r="L265" s="11"/>
    </row>
    <row r="266" spans="11:12" x14ac:dyDescent="0.2">
      <c r="K266" s="11"/>
      <c r="L266" s="11"/>
    </row>
    <row r="267" spans="11:12" x14ac:dyDescent="0.2">
      <c r="K267" s="11"/>
      <c r="L267" s="11"/>
    </row>
    <row r="268" spans="11:12" x14ac:dyDescent="0.2">
      <c r="K268" s="11"/>
      <c r="L268" s="11"/>
    </row>
    <row r="269" spans="11:12" x14ac:dyDescent="0.2">
      <c r="K269" s="11"/>
      <c r="L269" s="11"/>
    </row>
    <row r="270" spans="11:12" x14ac:dyDescent="0.2">
      <c r="K270" s="11"/>
      <c r="L270" s="11"/>
    </row>
    <row r="271" spans="11:12" x14ac:dyDescent="0.2">
      <c r="K271" s="11"/>
      <c r="L271" s="11"/>
    </row>
    <row r="272" spans="11:12" x14ac:dyDescent="0.2">
      <c r="K272" s="11"/>
      <c r="L272" s="11"/>
    </row>
    <row r="273" spans="11:12" x14ac:dyDescent="0.2">
      <c r="K273" s="11"/>
      <c r="L273" s="11"/>
    </row>
    <row r="274" spans="11:12" x14ac:dyDescent="0.2">
      <c r="K274" s="11"/>
      <c r="L274" s="11"/>
    </row>
    <row r="275" spans="11:12" x14ac:dyDescent="0.2">
      <c r="K275" s="11"/>
      <c r="L275" s="11"/>
    </row>
    <row r="276" spans="11:12" x14ac:dyDescent="0.2">
      <c r="K276" s="11"/>
      <c r="L276" s="11"/>
    </row>
    <row r="277" spans="11:12" x14ac:dyDescent="0.2">
      <c r="K277" s="11"/>
      <c r="L277" s="11"/>
    </row>
    <row r="278" spans="11:12" x14ac:dyDescent="0.2">
      <c r="K278" s="11"/>
      <c r="L278" s="11"/>
    </row>
    <row r="279" spans="11:12" x14ac:dyDescent="0.2">
      <c r="K279" s="11"/>
      <c r="L279" s="11"/>
    </row>
    <row r="280" spans="11:12" x14ac:dyDescent="0.2">
      <c r="K280" s="11"/>
      <c r="L280" s="11"/>
    </row>
    <row r="281" spans="11:12" x14ac:dyDescent="0.2">
      <c r="K281" s="11"/>
      <c r="L281" s="11"/>
    </row>
    <row r="282" spans="11:12" x14ac:dyDescent="0.2">
      <c r="K282" s="11"/>
      <c r="L282" s="11"/>
    </row>
    <row r="283" spans="11:12" x14ac:dyDescent="0.2">
      <c r="K283" s="11"/>
      <c r="L283" s="11"/>
    </row>
    <row r="284" spans="11:12" x14ac:dyDescent="0.2">
      <c r="K284" s="11"/>
      <c r="L284" s="11"/>
    </row>
    <row r="285" spans="11:12" x14ac:dyDescent="0.2">
      <c r="K285" s="11"/>
      <c r="L285" s="11"/>
    </row>
    <row r="286" spans="11:12" x14ac:dyDescent="0.2">
      <c r="K286" s="11"/>
      <c r="L286" s="11"/>
    </row>
    <row r="287" spans="11:12" x14ac:dyDescent="0.2">
      <c r="K287" s="11"/>
      <c r="L287" s="11"/>
    </row>
    <row r="288" spans="11:12" x14ac:dyDescent="0.2">
      <c r="K288" s="11"/>
      <c r="L288" s="11"/>
    </row>
    <row r="289" spans="11:12" x14ac:dyDescent="0.2">
      <c r="K289" s="11"/>
      <c r="L289" s="11"/>
    </row>
    <row r="290" spans="11:12" x14ac:dyDescent="0.2">
      <c r="K290" s="11"/>
      <c r="L290" s="11"/>
    </row>
    <row r="291" spans="11:12" x14ac:dyDescent="0.2">
      <c r="K291" s="11"/>
      <c r="L291" s="11"/>
    </row>
    <row r="292" spans="11:12" x14ac:dyDescent="0.2">
      <c r="K292" s="11"/>
      <c r="L292" s="11"/>
    </row>
    <row r="293" spans="11:12" x14ac:dyDescent="0.2">
      <c r="K293" s="11"/>
      <c r="L293" s="11"/>
    </row>
    <row r="294" spans="11:12" x14ac:dyDescent="0.2">
      <c r="K294" s="11"/>
      <c r="L294" s="11"/>
    </row>
    <row r="295" spans="11:12" x14ac:dyDescent="0.2">
      <c r="K295" s="11"/>
      <c r="L295" s="11"/>
    </row>
    <row r="296" spans="11:12" x14ac:dyDescent="0.2">
      <c r="K296" s="11"/>
      <c r="L296" s="11"/>
    </row>
    <row r="297" spans="11:12" x14ac:dyDescent="0.2">
      <c r="K297" s="11"/>
      <c r="L297" s="11"/>
    </row>
    <row r="298" spans="11:12" x14ac:dyDescent="0.2">
      <c r="K298" s="11"/>
      <c r="L298" s="11"/>
    </row>
    <row r="299" spans="11:12" x14ac:dyDescent="0.2">
      <c r="K299" s="11"/>
      <c r="L299" s="11"/>
    </row>
    <row r="300" spans="11:12" x14ac:dyDescent="0.2">
      <c r="K300" s="11"/>
      <c r="L300" s="11"/>
    </row>
    <row r="301" spans="11:12" x14ac:dyDescent="0.2">
      <c r="K301" s="11"/>
      <c r="L301" s="11"/>
    </row>
    <row r="302" spans="11:12" x14ac:dyDescent="0.2">
      <c r="K302" s="11"/>
      <c r="L302" s="11"/>
    </row>
    <row r="303" spans="11:12" x14ac:dyDescent="0.2">
      <c r="K303" s="11"/>
      <c r="L303" s="11"/>
    </row>
    <row r="304" spans="11:12" x14ac:dyDescent="0.2">
      <c r="K304" s="11"/>
      <c r="L304" s="11"/>
    </row>
    <row r="305" spans="11:12" x14ac:dyDescent="0.2">
      <c r="K305" s="11"/>
      <c r="L305" s="11"/>
    </row>
    <row r="306" spans="11:12" x14ac:dyDescent="0.2">
      <c r="K306" s="11"/>
      <c r="L306" s="11"/>
    </row>
    <row r="307" spans="11:12" x14ac:dyDescent="0.2">
      <c r="K307" s="11"/>
      <c r="L307" s="11"/>
    </row>
    <row r="308" spans="11:12" x14ac:dyDescent="0.2">
      <c r="K308" s="11"/>
      <c r="L308" s="11"/>
    </row>
    <row r="309" spans="11:12" x14ac:dyDescent="0.2">
      <c r="K309" s="11"/>
      <c r="L309" s="11"/>
    </row>
    <row r="310" spans="11:12" x14ac:dyDescent="0.2">
      <c r="K310" s="11"/>
      <c r="L310" s="11"/>
    </row>
    <row r="311" spans="11:12" x14ac:dyDescent="0.2">
      <c r="K311" s="11"/>
      <c r="L311" s="11"/>
    </row>
    <row r="312" spans="11:12" x14ac:dyDescent="0.2">
      <c r="K312" s="11"/>
      <c r="L312" s="11"/>
    </row>
    <row r="313" spans="11:12" x14ac:dyDescent="0.2">
      <c r="K313" s="11"/>
      <c r="L313" s="11"/>
    </row>
    <row r="314" spans="11:12" x14ac:dyDescent="0.2">
      <c r="K314" s="11"/>
      <c r="L314" s="11"/>
    </row>
    <row r="315" spans="11:12" x14ac:dyDescent="0.2">
      <c r="K315" s="11"/>
      <c r="L315" s="11"/>
    </row>
    <row r="316" spans="11:12" x14ac:dyDescent="0.2">
      <c r="K316" s="11"/>
      <c r="L316" s="11"/>
    </row>
    <row r="317" spans="11:12" x14ac:dyDescent="0.2">
      <c r="K317" s="11"/>
      <c r="L317" s="11"/>
    </row>
    <row r="318" spans="11:12" x14ac:dyDescent="0.2">
      <c r="K318" s="11"/>
      <c r="L318" s="11"/>
    </row>
    <row r="319" spans="11:12" x14ac:dyDescent="0.2">
      <c r="K319" s="11"/>
      <c r="L319" s="11"/>
    </row>
    <row r="320" spans="11:12" x14ac:dyDescent="0.2">
      <c r="K320" s="11"/>
      <c r="L320" s="11"/>
    </row>
    <row r="321" spans="11:12" x14ac:dyDescent="0.2">
      <c r="K321" s="11"/>
      <c r="L321" s="11"/>
    </row>
    <row r="322" spans="11:12" x14ac:dyDescent="0.2">
      <c r="K322" s="11"/>
      <c r="L322" s="11"/>
    </row>
    <row r="323" spans="11:12" x14ac:dyDescent="0.2">
      <c r="K323" s="11"/>
      <c r="L323" s="11"/>
    </row>
    <row r="324" spans="11:12" x14ac:dyDescent="0.2">
      <c r="K324" s="11"/>
      <c r="L324" s="11"/>
    </row>
    <row r="325" spans="11:12" x14ac:dyDescent="0.2">
      <c r="K325" s="11"/>
      <c r="L325" s="11"/>
    </row>
    <row r="326" spans="11:12" x14ac:dyDescent="0.2">
      <c r="K326" s="11"/>
      <c r="L326" s="11"/>
    </row>
    <row r="327" spans="11:12" x14ac:dyDescent="0.2">
      <c r="K327" s="11"/>
      <c r="L327" s="11"/>
    </row>
    <row r="328" spans="11:12" x14ac:dyDescent="0.2">
      <c r="K328" s="11"/>
      <c r="L328" s="11"/>
    </row>
    <row r="329" spans="11:12" x14ac:dyDescent="0.2">
      <c r="K329" s="11"/>
      <c r="L329" s="11"/>
    </row>
    <row r="330" spans="11:12" x14ac:dyDescent="0.2">
      <c r="K330" s="11"/>
      <c r="L330" s="11"/>
    </row>
    <row r="331" spans="11:12" x14ac:dyDescent="0.2">
      <c r="K331" s="11"/>
      <c r="L331" s="11"/>
    </row>
    <row r="332" spans="11:12" x14ac:dyDescent="0.2">
      <c r="K332" s="11"/>
      <c r="L332" s="11"/>
    </row>
    <row r="333" spans="11:12" x14ac:dyDescent="0.2">
      <c r="K333" s="11"/>
      <c r="L333" s="11"/>
    </row>
    <row r="334" spans="11:12" x14ac:dyDescent="0.2">
      <c r="K334" s="11"/>
      <c r="L334" s="11"/>
    </row>
    <row r="335" spans="11:12" x14ac:dyDescent="0.2">
      <c r="K335" s="11"/>
      <c r="L335" s="11"/>
    </row>
    <row r="336" spans="11:12" x14ac:dyDescent="0.2">
      <c r="K336" s="11"/>
      <c r="L336" s="11"/>
    </row>
    <row r="337" spans="11:12" x14ac:dyDescent="0.2">
      <c r="K337" s="11"/>
      <c r="L337" s="11"/>
    </row>
    <row r="338" spans="11:12" x14ac:dyDescent="0.2">
      <c r="K338" s="11"/>
      <c r="L338" s="11"/>
    </row>
    <row r="339" spans="11:12" x14ac:dyDescent="0.2">
      <c r="K339" s="11"/>
      <c r="L339" s="11"/>
    </row>
    <row r="340" spans="11:12" x14ac:dyDescent="0.2">
      <c r="K340" s="11"/>
      <c r="L340" s="11"/>
    </row>
    <row r="341" spans="11:12" x14ac:dyDescent="0.2">
      <c r="K341" s="11"/>
      <c r="L341" s="11"/>
    </row>
    <row r="342" spans="11:12" x14ac:dyDescent="0.2">
      <c r="K342" s="11"/>
      <c r="L342" s="11"/>
    </row>
    <row r="343" spans="11:12" x14ac:dyDescent="0.2">
      <c r="K343" s="11"/>
      <c r="L343" s="11"/>
    </row>
    <row r="344" spans="11:12" x14ac:dyDescent="0.2">
      <c r="K344" s="11"/>
      <c r="L344" s="11"/>
    </row>
    <row r="345" spans="11:12" x14ac:dyDescent="0.2">
      <c r="K345" s="11"/>
      <c r="L345" s="11"/>
    </row>
    <row r="346" spans="11:12" x14ac:dyDescent="0.2">
      <c r="K346" s="11"/>
      <c r="L346" s="11"/>
    </row>
    <row r="347" spans="11:12" x14ac:dyDescent="0.2">
      <c r="K347" s="11"/>
      <c r="L347" s="11"/>
    </row>
    <row r="348" spans="11:12" x14ac:dyDescent="0.2">
      <c r="K348" s="11"/>
      <c r="L348" s="11"/>
    </row>
    <row r="349" spans="11:12" x14ac:dyDescent="0.2">
      <c r="K349" s="11"/>
      <c r="L349" s="11"/>
    </row>
    <row r="350" spans="11:12" x14ac:dyDescent="0.2">
      <c r="K350" s="11"/>
      <c r="L350" s="11"/>
    </row>
    <row r="351" spans="11:12" x14ac:dyDescent="0.2">
      <c r="K351" s="11"/>
      <c r="L351" s="11"/>
    </row>
    <row r="352" spans="11:12" x14ac:dyDescent="0.2">
      <c r="K352" s="11"/>
      <c r="L352" s="11"/>
    </row>
    <row r="353" spans="11:12" x14ac:dyDescent="0.2">
      <c r="K353" s="11"/>
      <c r="L353" s="11"/>
    </row>
    <row r="354" spans="11:12" x14ac:dyDescent="0.2">
      <c r="K354" s="11"/>
      <c r="L354" s="11"/>
    </row>
    <row r="355" spans="11:12" x14ac:dyDescent="0.2">
      <c r="K355" s="11"/>
      <c r="L355" s="11"/>
    </row>
    <row r="356" spans="11:12" x14ac:dyDescent="0.2">
      <c r="K356" s="11"/>
      <c r="L356" s="11"/>
    </row>
    <row r="357" spans="11:12" x14ac:dyDescent="0.2">
      <c r="K357" s="11"/>
      <c r="L357" s="11"/>
    </row>
    <row r="358" spans="11:12" x14ac:dyDescent="0.2">
      <c r="K358" s="11"/>
      <c r="L358" s="11"/>
    </row>
    <row r="359" spans="11:12" x14ac:dyDescent="0.2">
      <c r="K359" s="11"/>
      <c r="L359" s="11"/>
    </row>
    <row r="360" spans="11:12" x14ac:dyDescent="0.2">
      <c r="K360" s="11"/>
      <c r="L360" s="11"/>
    </row>
    <row r="361" spans="11:12" x14ac:dyDescent="0.2">
      <c r="K361" s="11"/>
      <c r="L361" s="11"/>
    </row>
    <row r="362" spans="11:12" x14ac:dyDescent="0.2">
      <c r="K362" s="11"/>
      <c r="L362" s="11"/>
    </row>
    <row r="363" spans="11:12" x14ac:dyDescent="0.2">
      <c r="K363" s="11"/>
      <c r="L363" s="1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Overview</vt:lpstr>
      <vt:lpstr>ECS Formula</vt:lpstr>
      <vt:lpstr>BOE Magnet</vt:lpstr>
      <vt:lpstr>Town Names</vt:lpstr>
      <vt:lpstr>ASTE</vt:lpstr>
      <vt:lpstr>Grant Summary</vt:lpstr>
      <vt:lpstr>FY 26</vt:lpstr>
      <vt:lpstr>FY 26 - Changed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Robles</dc:creator>
  <cp:lastModifiedBy>Michael Morton</cp:lastModifiedBy>
  <dcterms:created xsi:type="dcterms:W3CDTF">2025-08-12T18:39:04Z</dcterms:created>
  <dcterms:modified xsi:type="dcterms:W3CDTF">2025-08-19T21:00:03Z</dcterms:modified>
</cp:coreProperties>
</file>