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28"/>
  <workbookPr codeName="ThisWorkbook" autoCompressPictures="0"/>
  <mc:AlternateContent xmlns:mc="http://schemas.openxmlformats.org/markup-compatibility/2006">
    <mc:Choice Requires="x15">
      <x15ac:absPath xmlns:x15ac="http://schemas.microsoft.com/office/spreadsheetml/2010/11/ac" url="/Users/michaelmorton/Library/CloudStorage/Dropbox-CTSFP/CTSFP Team Folder/2025 Legislative Session/Public Facing Materials/"/>
    </mc:Choice>
  </mc:AlternateContent>
  <xr:revisionPtr revIDLastSave="0" documentId="8_{E371AC74-89C9-E34D-89E6-7814D099546F}" xr6:coauthVersionLast="47" xr6:coauthVersionMax="47" xr10:uidLastSave="{00000000-0000-0000-0000-000000000000}"/>
  <workbookProtection workbookAlgorithmName="SHA-512" workbookHashValue="3RFk1BRoHXIPNwSBxRQo2c+LdJ4QBeSTtCTUNdB/Guqcwy4prVEjXtuMKPO1QtSVolIWtZMnW7jRU+385ns/4A==" workbookSaltValue="J5HCVOl/CsuD5z3MsAv49w==" workbookSpinCount="100000" lockStructure="1"/>
  <bookViews>
    <workbookView xWindow="0" yWindow="500" windowWidth="29040" windowHeight="15720" xr2:uid="{00000000-000D-0000-FFFF-FFFF00000000}"/>
  </bookViews>
  <sheets>
    <sheet name="Model" sheetId="2" r:id="rId1"/>
    <sheet name="CL" sheetId="15" state="hidden" r:id="rId2"/>
    <sheet name="PIC FY 25" sheetId="11"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G17" i="2" l="1"/>
  <c r="F17" i="2"/>
  <c r="E17" i="2"/>
  <c r="D17" i="2"/>
  <c r="C17" i="2"/>
  <c r="G13" i="2"/>
  <c r="F13" i="2"/>
  <c r="E13" i="2"/>
  <c r="D13" i="2"/>
  <c r="C13" i="2"/>
  <c r="G11" i="2"/>
  <c r="F11" i="2"/>
  <c r="E11" i="2"/>
  <c r="D11" i="2"/>
  <c r="C11" i="2"/>
  <c r="G10" i="2"/>
  <c r="F10" i="2"/>
  <c r="E10" i="2"/>
  <c r="D10" i="2"/>
  <c r="C10" i="2"/>
  <c r="AO195" i="15"/>
  <c r="AL195" i="15"/>
  <c r="AH195" i="15"/>
  <c r="AB195" i="15"/>
  <c r="X195" i="15"/>
  <c r="W195" i="15"/>
  <c r="R195" i="15"/>
  <c r="S195" i="15" s="1"/>
  <c r="T195" i="15" s="1"/>
  <c r="U195" i="15" s="1"/>
  <c r="O195" i="15"/>
  <c r="P195" i="15" s="1"/>
  <c r="Q195" i="15" s="1"/>
  <c r="N195" i="15"/>
  <c r="AO194" i="15"/>
  <c r="AL194" i="15"/>
  <c r="AH194" i="15"/>
  <c r="AB194" i="15"/>
  <c r="X194" i="15"/>
  <c r="W194" i="15"/>
  <c r="R194" i="15"/>
  <c r="S194" i="15" s="1"/>
  <c r="T194" i="15" s="1"/>
  <c r="U194" i="15" s="1"/>
  <c r="P194" i="15"/>
  <c r="Q194" i="15" s="1"/>
  <c r="Y194" i="15" s="1"/>
  <c r="O194" i="15"/>
  <c r="N194" i="15"/>
  <c r="AO193" i="15"/>
  <c r="AL193" i="15"/>
  <c r="AH193" i="15"/>
  <c r="AB193" i="15"/>
  <c r="X193" i="15"/>
  <c r="W193" i="15"/>
  <c r="R193" i="15"/>
  <c r="S193" i="15" s="1"/>
  <c r="T193" i="15" s="1"/>
  <c r="U193" i="15" s="1"/>
  <c r="O193" i="15"/>
  <c r="P193" i="15" s="1"/>
  <c r="Q193" i="15" s="1"/>
  <c r="N193" i="15"/>
  <c r="AO192" i="15"/>
  <c r="AL192" i="15"/>
  <c r="AH192" i="15"/>
  <c r="AB192" i="15"/>
  <c r="X192" i="15"/>
  <c r="W192" i="15"/>
  <c r="R192" i="15"/>
  <c r="S192" i="15" s="1"/>
  <c r="T192" i="15" s="1"/>
  <c r="U192" i="15" s="1"/>
  <c r="O192" i="15"/>
  <c r="P192" i="15" s="1"/>
  <c r="Q192" i="15" s="1"/>
  <c r="N192" i="15"/>
  <c r="AO191" i="15"/>
  <c r="AL191" i="15"/>
  <c r="AH191" i="15"/>
  <c r="AB191" i="15"/>
  <c r="X191" i="15"/>
  <c r="W191" i="15"/>
  <c r="R191" i="15"/>
  <c r="S191" i="15" s="1"/>
  <c r="T191" i="15" s="1"/>
  <c r="U191" i="15" s="1"/>
  <c r="O191" i="15"/>
  <c r="P191" i="15" s="1"/>
  <c r="Q191" i="15" s="1"/>
  <c r="N191" i="15"/>
  <c r="AO190" i="15"/>
  <c r="AL190" i="15"/>
  <c r="AH190" i="15"/>
  <c r="AB190" i="15"/>
  <c r="X190" i="15"/>
  <c r="W190" i="15"/>
  <c r="R190" i="15"/>
  <c r="S190" i="15" s="1"/>
  <c r="T190" i="15" s="1"/>
  <c r="U190" i="15" s="1"/>
  <c r="O190" i="15"/>
  <c r="P190" i="15" s="1"/>
  <c r="Q190" i="15" s="1"/>
  <c r="N190" i="15"/>
  <c r="AO189" i="15"/>
  <c r="AL189" i="15"/>
  <c r="AH189" i="15"/>
  <c r="AB189" i="15"/>
  <c r="X189" i="15"/>
  <c r="W189" i="15"/>
  <c r="S189" i="15"/>
  <c r="T189" i="15" s="1"/>
  <c r="U189" i="15" s="1"/>
  <c r="R189" i="15"/>
  <c r="O189" i="15"/>
  <c r="P189" i="15" s="1"/>
  <c r="Q189" i="15" s="1"/>
  <c r="N189" i="15"/>
  <c r="AO188" i="15"/>
  <c r="AL188" i="15"/>
  <c r="AH188" i="15"/>
  <c r="AB188" i="15"/>
  <c r="X188" i="15"/>
  <c r="W188" i="15"/>
  <c r="R188" i="15"/>
  <c r="S188" i="15" s="1"/>
  <c r="T188" i="15" s="1"/>
  <c r="U188" i="15" s="1"/>
  <c r="O188" i="15"/>
  <c r="P188" i="15" s="1"/>
  <c r="Q188" i="15" s="1"/>
  <c r="N188" i="15"/>
  <c r="AO187" i="15"/>
  <c r="AL187" i="15"/>
  <c r="AH187" i="15"/>
  <c r="AB187" i="15"/>
  <c r="X187" i="15"/>
  <c r="W187" i="15"/>
  <c r="R187" i="15"/>
  <c r="S187" i="15" s="1"/>
  <c r="T187" i="15" s="1"/>
  <c r="U187" i="15" s="1"/>
  <c r="O187" i="15"/>
  <c r="P187" i="15" s="1"/>
  <c r="Q187" i="15" s="1"/>
  <c r="N187" i="15"/>
  <c r="AO186" i="15"/>
  <c r="AL186" i="15"/>
  <c r="AH186" i="15"/>
  <c r="AB186" i="15"/>
  <c r="X186" i="15"/>
  <c r="W186" i="15"/>
  <c r="R186" i="15"/>
  <c r="S186" i="15" s="1"/>
  <c r="T186" i="15" s="1"/>
  <c r="U186" i="15" s="1"/>
  <c r="P186" i="15"/>
  <c r="Q186" i="15" s="1"/>
  <c r="O186" i="15"/>
  <c r="N186" i="15"/>
  <c r="AO185" i="15"/>
  <c r="AL185" i="15"/>
  <c r="AH185" i="15"/>
  <c r="AB185" i="15"/>
  <c r="X185" i="15"/>
  <c r="W185" i="15"/>
  <c r="R185" i="15"/>
  <c r="S185" i="15" s="1"/>
  <c r="T185" i="15" s="1"/>
  <c r="U185" i="15" s="1"/>
  <c r="O185" i="15"/>
  <c r="P185" i="15" s="1"/>
  <c r="Q185" i="15" s="1"/>
  <c r="N185" i="15"/>
  <c r="AO184" i="15"/>
  <c r="AL184" i="15"/>
  <c r="AH184" i="15"/>
  <c r="AB184" i="15"/>
  <c r="X184" i="15"/>
  <c r="W184" i="15"/>
  <c r="R184" i="15"/>
  <c r="S184" i="15" s="1"/>
  <c r="T184" i="15" s="1"/>
  <c r="U184" i="15" s="1"/>
  <c r="O184" i="15"/>
  <c r="P184" i="15" s="1"/>
  <c r="Q184" i="15" s="1"/>
  <c r="Y184" i="15" s="1"/>
  <c r="N184" i="15"/>
  <c r="AO183" i="15"/>
  <c r="AL183" i="15"/>
  <c r="AH183" i="15"/>
  <c r="AB183" i="15"/>
  <c r="X183" i="15"/>
  <c r="W183" i="15"/>
  <c r="S183" i="15"/>
  <c r="T183" i="15" s="1"/>
  <c r="U183" i="15" s="1"/>
  <c r="R183" i="15"/>
  <c r="O183" i="15"/>
  <c r="P183" i="15" s="1"/>
  <c r="Q183" i="15" s="1"/>
  <c r="N183" i="15"/>
  <c r="AO182" i="15"/>
  <c r="AL182" i="15"/>
  <c r="AH182" i="15"/>
  <c r="AB182" i="15"/>
  <c r="X182" i="15"/>
  <c r="W182" i="15"/>
  <c r="R182" i="15"/>
  <c r="S182" i="15" s="1"/>
  <c r="T182" i="15" s="1"/>
  <c r="U182" i="15" s="1"/>
  <c r="O182" i="15"/>
  <c r="P182" i="15" s="1"/>
  <c r="Q182" i="15" s="1"/>
  <c r="N182" i="15"/>
  <c r="AO181" i="15"/>
  <c r="AL181" i="15"/>
  <c r="AH181" i="15"/>
  <c r="AB181" i="15"/>
  <c r="X181" i="15"/>
  <c r="W181" i="15"/>
  <c r="R181" i="15"/>
  <c r="S181" i="15" s="1"/>
  <c r="T181" i="15" s="1"/>
  <c r="U181" i="15" s="1"/>
  <c r="O181" i="15"/>
  <c r="P181" i="15" s="1"/>
  <c r="Q181" i="15" s="1"/>
  <c r="N181" i="15"/>
  <c r="AO180" i="15"/>
  <c r="AL180" i="15"/>
  <c r="AH180" i="15"/>
  <c r="AB180" i="15"/>
  <c r="X180" i="15"/>
  <c r="W180" i="15"/>
  <c r="R180" i="15"/>
  <c r="S180" i="15" s="1"/>
  <c r="T180" i="15" s="1"/>
  <c r="U180" i="15" s="1"/>
  <c r="P180" i="15"/>
  <c r="Q180" i="15" s="1"/>
  <c r="O180" i="15"/>
  <c r="N180" i="15"/>
  <c r="AO179" i="15"/>
  <c r="AL179" i="15"/>
  <c r="AH179" i="15"/>
  <c r="AB179" i="15"/>
  <c r="X179" i="15"/>
  <c r="W179" i="15"/>
  <c r="R179" i="15"/>
  <c r="S179" i="15" s="1"/>
  <c r="T179" i="15" s="1"/>
  <c r="U179" i="15" s="1"/>
  <c r="O179" i="15"/>
  <c r="P179" i="15" s="1"/>
  <c r="Q179" i="15" s="1"/>
  <c r="N179" i="15"/>
  <c r="AO178" i="15"/>
  <c r="AL178" i="15"/>
  <c r="AH178" i="15"/>
  <c r="AB178" i="15"/>
  <c r="X178" i="15"/>
  <c r="W178" i="15"/>
  <c r="R178" i="15"/>
  <c r="S178" i="15" s="1"/>
  <c r="T178" i="15" s="1"/>
  <c r="U178" i="15" s="1"/>
  <c r="O178" i="15"/>
  <c r="P178" i="15" s="1"/>
  <c r="Q178" i="15" s="1"/>
  <c r="N178" i="15"/>
  <c r="AO177" i="15"/>
  <c r="AL177" i="15"/>
  <c r="AH177" i="15"/>
  <c r="AB177" i="15"/>
  <c r="G16" i="2" s="1"/>
  <c r="X177" i="15"/>
  <c r="W177" i="15"/>
  <c r="R177" i="15"/>
  <c r="S177" i="15" s="1"/>
  <c r="T177" i="15" s="1"/>
  <c r="U177" i="15" s="1"/>
  <c r="O177" i="15"/>
  <c r="P177" i="15" s="1"/>
  <c r="Q177" i="15" s="1"/>
  <c r="N177" i="15"/>
  <c r="AO176" i="15"/>
  <c r="AL176" i="15"/>
  <c r="AH176" i="15"/>
  <c r="AB176" i="15"/>
  <c r="X176" i="15"/>
  <c r="W176" i="15"/>
  <c r="R176" i="15"/>
  <c r="S176" i="15" s="1"/>
  <c r="T176" i="15" s="1"/>
  <c r="U176" i="15" s="1"/>
  <c r="O176" i="15"/>
  <c r="P176" i="15" s="1"/>
  <c r="Q176" i="15" s="1"/>
  <c r="N176" i="15"/>
  <c r="AO175" i="15"/>
  <c r="AL175" i="15"/>
  <c r="AH175" i="15"/>
  <c r="AB175" i="15"/>
  <c r="X175" i="15"/>
  <c r="W175" i="15"/>
  <c r="R175" i="15"/>
  <c r="S175" i="15" s="1"/>
  <c r="T175" i="15" s="1"/>
  <c r="U175" i="15" s="1"/>
  <c r="O175" i="15"/>
  <c r="P175" i="15" s="1"/>
  <c r="Q175" i="15" s="1"/>
  <c r="N175" i="15"/>
  <c r="AO174" i="15"/>
  <c r="AL174" i="15"/>
  <c r="AH174" i="15"/>
  <c r="AB174" i="15"/>
  <c r="X174" i="15"/>
  <c r="W174" i="15"/>
  <c r="R174" i="15"/>
  <c r="S174" i="15" s="1"/>
  <c r="T174" i="15" s="1"/>
  <c r="U174" i="15" s="1"/>
  <c r="O174" i="15"/>
  <c r="P174" i="15" s="1"/>
  <c r="Q174" i="15" s="1"/>
  <c r="N174" i="15"/>
  <c r="Y174" i="15" s="1"/>
  <c r="AO173" i="15"/>
  <c r="AL173" i="15"/>
  <c r="AH173" i="15"/>
  <c r="AB173" i="15"/>
  <c r="X173" i="15"/>
  <c r="W173" i="15"/>
  <c r="R173" i="15"/>
  <c r="S173" i="15" s="1"/>
  <c r="T173" i="15" s="1"/>
  <c r="U173" i="15" s="1"/>
  <c r="O173" i="15"/>
  <c r="P173" i="15" s="1"/>
  <c r="Q173" i="15" s="1"/>
  <c r="N173" i="15"/>
  <c r="AO172" i="15"/>
  <c r="AL172" i="15"/>
  <c r="AH172" i="15"/>
  <c r="AB172" i="15"/>
  <c r="X172" i="15"/>
  <c r="W172" i="15"/>
  <c r="R172" i="15"/>
  <c r="S172" i="15" s="1"/>
  <c r="T172" i="15" s="1"/>
  <c r="U172" i="15" s="1"/>
  <c r="O172" i="15"/>
  <c r="P172" i="15" s="1"/>
  <c r="Q172" i="15" s="1"/>
  <c r="N172" i="15"/>
  <c r="AO171" i="15"/>
  <c r="AL171" i="15"/>
  <c r="AH171" i="15"/>
  <c r="AB171" i="15"/>
  <c r="X171" i="15"/>
  <c r="W171" i="15"/>
  <c r="R171" i="15"/>
  <c r="S171" i="15" s="1"/>
  <c r="T171" i="15" s="1"/>
  <c r="U171" i="15" s="1"/>
  <c r="O171" i="15"/>
  <c r="P171" i="15" s="1"/>
  <c r="Q171" i="15" s="1"/>
  <c r="N171" i="15"/>
  <c r="AO170" i="15"/>
  <c r="AL170" i="15"/>
  <c r="AH170" i="15"/>
  <c r="AB170" i="15"/>
  <c r="X170" i="15"/>
  <c r="W170" i="15"/>
  <c r="R170" i="15"/>
  <c r="S170" i="15" s="1"/>
  <c r="T170" i="15" s="1"/>
  <c r="U170" i="15" s="1"/>
  <c r="O170" i="15"/>
  <c r="P170" i="15" s="1"/>
  <c r="Q170" i="15" s="1"/>
  <c r="N170" i="15"/>
  <c r="AO169" i="15"/>
  <c r="AL169" i="15"/>
  <c r="AH169" i="15"/>
  <c r="AB169" i="15"/>
  <c r="X169" i="15"/>
  <c r="W169" i="15"/>
  <c r="R169" i="15"/>
  <c r="S169" i="15" s="1"/>
  <c r="T169" i="15" s="1"/>
  <c r="U169" i="15" s="1"/>
  <c r="O169" i="15"/>
  <c r="P169" i="15" s="1"/>
  <c r="Q169" i="15" s="1"/>
  <c r="N169" i="15"/>
  <c r="AO168" i="15"/>
  <c r="AL168" i="15"/>
  <c r="AH168" i="15"/>
  <c r="AB168" i="15"/>
  <c r="X168" i="15"/>
  <c r="W168" i="15"/>
  <c r="R168" i="15"/>
  <c r="S168" i="15" s="1"/>
  <c r="T168" i="15" s="1"/>
  <c r="U168" i="15" s="1"/>
  <c r="O168" i="15"/>
  <c r="P168" i="15" s="1"/>
  <c r="Q168" i="15" s="1"/>
  <c r="Y168" i="15" s="1"/>
  <c r="N168" i="15"/>
  <c r="AO167" i="15"/>
  <c r="AL167" i="15"/>
  <c r="AH167" i="15"/>
  <c r="AB167" i="15"/>
  <c r="X167" i="15"/>
  <c r="W167" i="15"/>
  <c r="S167" i="15"/>
  <c r="T167" i="15" s="1"/>
  <c r="U167" i="15" s="1"/>
  <c r="R167" i="15"/>
  <c r="O167" i="15"/>
  <c r="P167" i="15" s="1"/>
  <c r="Q167" i="15" s="1"/>
  <c r="N167" i="15"/>
  <c r="AO166" i="15"/>
  <c r="AL166" i="15"/>
  <c r="AH166" i="15"/>
  <c r="AB166" i="15"/>
  <c r="X166" i="15"/>
  <c r="W166" i="15"/>
  <c r="R166" i="15"/>
  <c r="S166" i="15" s="1"/>
  <c r="T166" i="15" s="1"/>
  <c r="U166" i="15" s="1"/>
  <c r="O166" i="15"/>
  <c r="P166" i="15" s="1"/>
  <c r="Q166" i="15" s="1"/>
  <c r="N166" i="15"/>
  <c r="Y166" i="15" s="1"/>
  <c r="AO165" i="15"/>
  <c r="AL165" i="15"/>
  <c r="AH165" i="15"/>
  <c r="AB165" i="15"/>
  <c r="X165" i="15"/>
  <c r="W165" i="15"/>
  <c r="R165" i="15"/>
  <c r="S165" i="15" s="1"/>
  <c r="T165" i="15" s="1"/>
  <c r="U165" i="15" s="1"/>
  <c r="O165" i="15"/>
  <c r="P165" i="15" s="1"/>
  <c r="Q165" i="15" s="1"/>
  <c r="Y165" i="15" s="1"/>
  <c r="N165" i="15"/>
  <c r="AO164" i="15"/>
  <c r="AL164" i="15"/>
  <c r="AH164" i="15"/>
  <c r="AB164" i="15"/>
  <c r="X164" i="15"/>
  <c r="W164" i="15"/>
  <c r="R164" i="15"/>
  <c r="S164" i="15" s="1"/>
  <c r="T164" i="15" s="1"/>
  <c r="U164" i="15" s="1"/>
  <c r="O164" i="15"/>
  <c r="P164" i="15" s="1"/>
  <c r="Q164" i="15" s="1"/>
  <c r="N164" i="15"/>
  <c r="AO163" i="15"/>
  <c r="AL163" i="15"/>
  <c r="AH163" i="15"/>
  <c r="AB163" i="15"/>
  <c r="X163" i="15"/>
  <c r="W163" i="15"/>
  <c r="R163" i="15"/>
  <c r="S163" i="15" s="1"/>
  <c r="T163" i="15" s="1"/>
  <c r="U163" i="15" s="1"/>
  <c r="O163" i="15"/>
  <c r="P163" i="15" s="1"/>
  <c r="Q163" i="15" s="1"/>
  <c r="N163" i="15"/>
  <c r="AO162" i="15"/>
  <c r="AL162" i="15"/>
  <c r="AH162" i="15"/>
  <c r="AB162" i="15"/>
  <c r="X162" i="15"/>
  <c r="W162" i="15"/>
  <c r="S162" i="15"/>
  <c r="T162" i="15" s="1"/>
  <c r="U162" i="15" s="1"/>
  <c r="R162" i="15"/>
  <c r="O162" i="15"/>
  <c r="P162" i="15" s="1"/>
  <c r="Q162" i="15" s="1"/>
  <c r="N162" i="15"/>
  <c r="AO161" i="15"/>
  <c r="AL161" i="15"/>
  <c r="AH161" i="15"/>
  <c r="AB161" i="15"/>
  <c r="X161" i="15"/>
  <c r="W161" i="15"/>
  <c r="R161" i="15"/>
  <c r="S161" i="15" s="1"/>
  <c r="T161" i="15" s="1"/>
  <c r="U161" i="15" s="1"/>
  <c r="O161" i="15"/>
  <c r="P161" i="15" s="1"/>
  <c r="Q161" i="15" s="1"/>
  <c r="N161" i="15"/>
  <c r="AO160" i="15"/>
  <c r="AL160" i="15"/>
  <c r="AH160" i="15"/>
  <c r="AB160" i="15"/>
  <c r="X160" i="15"/>
  <c r="W160" i="15"/>
  <c r="R160" i="15"/>
  <c r="S160" i="15" s="1"/>
  <c r="T160" i="15" s="1"/>
  <c r="U160" i="15" s="1"/>
  <c r="O160" i="15"/>
  <c r="P160" i="15" s="1"/>
  <c r="Q160" i="15" s="1"/>
  <c r="N160" i="15"/>
  <c r="AO159" i="15"/>
  <c r="AL159" i="15"/>
  <c r="AH159" i="15"/>
  <c r="AB159" i="15"/>
  <c r="X159" i="15"/>
  <c r="W159" i="15"/>
  <c r="R159" i="15"/>
  <c r="S159" i="15" s="1"/>
  <c r="T159" i="15" s="1"/>
  <c r="U159" i="15" s="1"/>
  <c r="O159" i="15"/>
  <c r="P159" i="15" s="1"/>
  <c r="Q159" i="15" s="1"/>
  <c r="N159" i="15"/>
  <c r="AO158" i="15"/>
  <c r="AL158" i="15"/>
  <c r="AH158" i="15"/>
  <c r="AB158" i="15"/>
  <c r="X158" i="15"/>
  <c r="W158" i="15"/>
  <c r="R158" i="15"/>
  <c r="S158" i="15" s="1"/>
  <c r="T158" i="15" s="1"/>
  <c r="U158" i="15" s="1"/>
  <c r="O158" i="15"/>
  <c r="P158" i="15" s="1"/>
  <c r="Q158" i="15" s="1"/>
  <c r="N158" i="15"/>
  <c r="AO157" i="15"/>
  <c r="AL157" i="15"/>
  <c r="AH157" i="15"/>
  <c r="AB157" i="15"/>
  <c r="X157" i="15"/>
  <c r="W157" i="15"/>
  <c r="R157" i="15"/>
  <c r="S157" i="15" s="1"/>
  <c r="T157" i="15" s="1"/>
  <c r="U157" i="15" s="1"/>
  <c r="O157" i="15"/>
  <c r="P157" i="15" s="1"/>
  <c r="Q157" i="15" s="1"/>
  <c r="N157" i="15"/>
  <c r="AO156" i="15"/>
  <c r="AL156" i="15"/>
  <c r="AH156" i="15"/>
  <c r="AB156" i="15"/>
  <c r="X156" i="15"/>
  <c r="W156" i="15"/>
  <c r="R156" i="15"/>
  <c r="S156" i="15" s="1"/>
  <c r="T156" i="15" s="1"/>
  <c r="U156" i="15" s="1"/>
  <c r="O156" i="15"/>
  <c r="P156" i="15" s="1"/>
  <c r="Q156" i="15" s="1"/>
  <c r="N156" i="15"/>
  <c r="AO155" i="15"/>
  <c r="AL155" i="15"/>
  <c r="AH155" i="15"/>
  <c r="AB155" i="15"/>
  <c r="X155" i="15"/>
  <c r="W155" i="15"/>
  <c r="R155" i="15"/>
  <c r="S155" i="15" s="1"/>
  <c r="T155" i="15" s="1"/>
  <c r="U155" i="15" s="1"/>
  <c r="O155" i="15"/>
  <c r="P155" i="15" s="1"/>
  <c r="Q155" i="15" s="1"/>
  <c r="N155" i="15"/>
  <c r="AO154" i="15"/>
  <c r="AL154" i="15"/>
  <c r="AH154" i="15"/>
  <c r="AB154" i="15"/>
  <c r="X154" i="15"/>
  <c r="W154" i="15"/>
  <c r="R154" i="15"/>
  <c r="S154" i="15" s="1"/>
  <c r="T154" i="15" s="1"/>
  <c r="U154" i="15" s="1"/>
  <c r="O154" i="15"/>
  <c r="P154" i="15" s="1"/>
  <c r="Q154" i="15" s="1"/>
  <c r="N154" i="15"/>
  <c r="AO153" i="15"/>
  <c r="AL153" i="15"/>
  <c r="AH153" i="15"/>
  <c r="AB153" i="15"/>
  <c r="X153" i="15"/>
  <c r="W153" i="15"/>
  <c r="R153" i="15"/>
  <c r="S153" i="15" s="1"/>
  <c r="T153" i="15" s="1"/>
  <c r="U153" i="15" s="1"/>
  <c r="O153" i="15"/>
  <c r="P153" i="15" s="1"/>
  <c r="Q153" i="15" s="1"/>
  <c r="N153" i="15"/>
  <c r="AO152" i="15"/>
  <c r="AL152" i="15"/>
  <c r="AH152" i="15"/>
  <c r="AB152" i="15"/>
  <c r="X152" i="15"/>
  <c r="W152" i="15"/>
  <c r="R152" i="15"/>
  <c r="S152" i="15" s="1"/>
  <c r="T152" i="15" s="1"/>
  <c r="U152" i="15" s="1"/>
  <c r="O152" i="15"/>
  <c r="P152" i="15" s="1"/>
  <c r="Q152" i="15" s="1"/>
  <c r="N152" i="15"/>
  <c r="AO151" i="15"/>
  <c r="AL151" i="15"/>
  <c r="AH151" i="15"/>
  <c r="AB151" i="15"/>
  <c r="X151" i="15"/>
  <c r="W151" i="15"/>
  <c r="R151" i="15"/>
  <c r="S151" i="15" s="1"/>
  <c r="T151" i="15" s="1"/>
  <c r="U151" i="15" s="1"/>
  <c r="O151" i="15"/>
  <c r="P151" i="15" s="1"/>
  <c r="Q151" i="15" s="1"/>
  <c r="N151" i="15"/>
  <c r="AO150" i="15"/>
  <c r="AL150" i="15"/>
  <c r="AH150" i="15"/>
  <c r="AB150" i="15"/>
  <c r="X150" i="15"/>
  <c r="W150" i="15"/>
  <c r="R150" i="15"/>
  <c r="S150" i="15" s="1"/>
  <c r="T150" i="15" s="1"/>
  <c r="U150" i="15" s="1"/>
  <c r="O150" i="15"/>
  <c r="P150" i="15" s="1"/>
  <c r="Q150" i="15" s="1"/>
  <c r="N150" i="15"/>
  <c r="AO149" i="15"/>
  <c r="AL149" i="15"/>
  <c r="AH149" i="15"/>
  <c r="AB149" i="15"/>
  <c r="X149" i="15"/>
  <c r="W149" i="15"/>
  <c r="R149" i="15"/>
  <c r="S149" i="15" s="1"/>
  <c r="T149" i="15" s="1"/>
  <c r="U149" i="15" s="1"/>
  <c r="O149" i="15"/>
  <c r="P149" i="15" s="1"/>
  <c r="Q149" i="15" s="1"/>
  <c r="N149" i="15"/>
  <c r="AO148" i="15"/>
  <c r="AL148" i="15"/>
  <c r="AH148" i="15"/>
  <c r="AB148" i="15"/>
  <c r="X148" i="15"/>
  <c r="W148" i="15"/>
  <c r="R148" i="15"/>
  <c r="S148" i="15" s="1"/>
  <c r="T148" i="15" s="1"/>
  <c r="U148" i="15" s="1"/>
  <c r="O148" i="15"/>
  <c r="P148" i="15" s="1"/>
  <c r="Q148" i="15" s="1"/>
  <c r="N148" i="15"/>
  <c r="AO147" i="15"/>
  <c r="AL147" i="15"/>
  <c r="AH147" i="15"/>
  <c r="AB147" i="15"/>
  <c r="X147" i="15"/>
  <c r="W147" i="15"/>
  <c r="R147" i="15"/>
  <c r="S147" i="15" s="1"/>
  <c r="T147" i="15" s="1"/>
  <c r="U147" i="15" s="1"/>
  <c r="P147" i="15"/>
  <c r="Q147" i="15" s="1"/>
  <c r="O147" i="15"/>
  <c r="N147" i="15"/>
  <c r="AO146" i="15"/>
  <c r="AL146" i="15"/>
  <c r="AH146" i="15"/>
  <c r="AB146" i="15"/>
  <c r="X146" i="15"/>
  <c r="W146" i="15"/>
  <c r="R146" i="15"/>
  <c r="S146" i="15" s="1"/>
  <c r="T146" i="15" s="1"/>
  <c r="U146" i="15" s="1"/>
  <c r="O146" i="15"/>
  <c r="P146" i="15" s="1"/>
  <c r="Q146" i="15" s="1"/>
  <c r="N146" i="15"/>
  <c r="AO145" i="15"/>
  <c r="AL145" i="15"/>
  <c r="AH145" i="15"/>
  <c r="AB145" i="15"/>
  <c r="X145" i="15"/>
  <c r="W145" i="15"/>
  <c r="R145" i="15"/>
  <c r="S145" i="15" s="1"/>
  <c r="T145" i="15" s="1"/>
  <c r="U145" i="15" s="1"/>
  <c r="O145" i="15"/>
  <c r="P145" i="15" s="1"/>
  <c r="Q145" i="15" s="1"/>
  <c r="N145" i="15"/>
  <c r="AO144" i="15"/>
  <c r="AL144" i="15"/>
  <c r="AH144" i="15"/>
  <c r="AB144" i="15"/>
  <c r="X144" i="15"/>
  <c r="W144" i="15"/>
  <c r="S144" i="15"/>
  <c r="T144" i="15" s="1"/>
  <c r="U144" i="15" s="1"/>
  <c r="R144" i="15"/>
  <c r="O144" i="15"/>
  <c r="P144" i="15" s="1"/>
  <c r="Q144" i="15" s="1"/>
  <c r="N144" i="15"/>
  <c r="AO143" i="15"/>
  <c r="AL143" i="15"/>
  <c r="AH143" i="15"/>
  <c r="AB143" i="15"/>
  <c r="X143" i="15"/>
  <c r="W143" i="15"/>
  <c r="R143" i="15"/>
  <c r="S143" i="15" s="1"/>
  <c r="T143" i="15" s="1"/>
  <c r="U143" i="15" s="1"/>
  <c r="O143" i="15"/>
  <c r="P143" i="15" s="1"/>
  <c r="Q143" i="15" s="1"/>
  <c r="N143" i="15"/>
  <c r="AO142" i="15"/>
  <c r="AL142" i="15"/>
  <c r="AH142" i="15"/>
  <c r="AB142" i="15"/>
  <c r="X142" i="15"/>
  <c r="W142" i="15"/>
  <c r="R142" i="15"/>
  <c r="S142" i="15" s="1"/>
  <c r="T142" i="15" s="1"/>
  <c r="U142" i="15" s="1"/>
  <c r="O142" i="15"/>
  <c r="P142" i="15" s="1"/>
  <c r="Q142" i="15" s="1"/>
  <c r="N142" i="15"/>
  <c r="AO141" i="15"/>
  <c r="AL141" i="15"/>
  <c r="AH141" i="15"/>
  <c r="AB141" i="15"/>
  <c r="X141" i="15"/>
  <c r="W141" i="15"/>
  <c r="R141" i="15"/>
  <c r="S141" i="15" s="1"/>
  <c r="T141" i="15" s="1"/>
  <c r="U141" i="15" s="1"/>
  <c r="O141" i="15"/>
  <c r="P141" i="15" s="1"/>
  <c r="Q141" i="15" s="1"/>
  <c r="N141" i="15"/>
  <c r="AO140" i="15"/>
  <c r="AL140" i="15"/>
  <c r="AH140" i="15"/>
  <c r="AB140" i="15"/>
  <c r="X140" i="15"/>
  <c r="W140" i="15"/>
  <c r="R140" i="15"/>
  <c r="S140" i="15" s="1"/>
  <c r="T140" i="15" s="1"/>
  <c r="U140" i="15" s="1"/>
  <c r="O140" i="15"/>
  <c r="P140" i="15" s="1"/>
  <c r="Q140" i="15" s="1"/>
  <c r="N140" i="15"/>
  <c r="AO139" i="15"/>
  <c r="AL139" i="15"/>
  <c r="AH139" i="15"/>
  <c r="AB139" i="15"/>
  <c r="X139" i="15"/>
  <c r="W139" i="15"/>
  <c r="R139" i="15"/>
  <c r="S139" i="15" s="1"/>
  <c r="T139" i="15" s="1"/>
  <c r="U139" i="15" s="1"/>
  <c r="P139" i="15"/>
  <c r="Q139" i="15" s="1"/>
  <c r="O139" i="15"/>
  <c r="N139" i="15"/>
  <c r="AO138" i="15"/>
  <c r="AL138" i="15"/>
  <c r="AH138" i="15"/>
  <c r="AB138" i="15"/>
  <c r="X138" i="15"/>
  <c r="W138" i="15"/>
  <c r="R138" i="15"/>
  <c r="S138" i="15" s="1"/>
  <c r="T138" i="15" s="1"/>
  <c r="U138" i="15" s="1"/>
  <c r="O138" i="15"/>
  <c r="P138" i="15" s="1"/>
  <c r="Q138" i="15" s="1"/>
  <c r="N138" i="15"/>
  <c r="AO137" i="15"/>
  <c r="AL137" i="15"/>
  <c r="AH137" i="15"/>
  <c r="AB137" i="15"/>
  <c r="X137" i="15"/>
  <c r="W137" i="15"/>
  <c r="R137" i="15"/>
  <c r="S137" i="15" s="1"/>
  <c r="T137" i="15" s="1"/>
  <c r="U137" i="15" s="1"/>
  <c r="O137" i="15"/>
  <c r="P137" i="15" s="1"/>
  <c r="Q137" i="15" s="1"/>
  <c r="N137" i="15"/>
  <c r="AO136" i="15"/>
  <c r="AL136" i="15"/>
  <c r="AH136" i="15"/>
  <c r="AB136" i="15"/>
  <c r="X136" i="15"/>
  <c r="W136" i="15"/>
  <c r="R136" i="15"/>
  <c r="S136" i="15" s="1"/>
  <c r="T136" i="15" s="1"/>
  <c r="U136" i="15" s="1"/>
  <c r="O136" i="15"/>
  <c r="P136" i="15" s="1"/>
  <c r="Q136" i="15" s="1"/>
  <c r="N136" i="15"/>
  <c r="AO135" i="15"/>
  <c r="AL135" i="15"/>
  <c r="AH135" i="15"/>
  <c r="AB135" i="15"/>
  <c r="X135" i="15"/>
  <c r="W135" i="15"/>
  <c r="R135" i="15"/>
  <c r="S135" i="15" s="1"/>
  <c r="T135" i="15" s="1"/>
  <c r="U135" i="15" s="1"/>
  <c r="O135" i="15"/>
  <c r="P135" i="15" s="1"/>
  <c r="Q135" i="15" s="1"/>
  <c r="N135" i="15"/>
  <c r="AO134" i="15"/>
  <c r="AL134" i="15"/>
  <c r="AH134" i="15"/>
  <c r="AB134" i="15"/>
  <c r="X134" i="15"/>
  <c r="W134" i="15"/>
  <c r="R134" i="15"/>
  <c r="S134" i="15" s="1"/>
  <c r="T134" i="15" s="1"/>
  <c r="U134" i="15" s="1"/>
  <c r="O134" i="15"/>
  <c r="P134" i="15" s="1"/>
  <c r="Q134" i="15" s="1"/>
  <c r="N134" i="15"/>
  <c r="AO133" i="15"/>
  <c r="AL133" i="15"/>
  <c r="AH133" i="15"/>
  <c r="AB133" i="15"/>
  <c r="X133" i="15"/>
  <c r="W133" i="15"/>
  <c r="R133" i="15"/>
  <c r="S133" i="15" s="1"/>
  <c r="T133" i="15" s="1"/>
  <c r="U133" i="15" s="1"/>
  <c r="O133" i="15"/>
  <c r="P133" i="15" s="1"/>
  <c r="Q133" i="15" s="1"/>
  <c r="N133" i="15"/>
  <c r="AO132" i="15"/>
  <c r="AL132" i="15"/>
  <c r="AH132" i="15"/>
  <c r="AB132" i="15"/>
  <c r="X132" i="15"/>
  <c r="W132" i="15"/>
  <c r="T132" i="15"/>
  <c r="U132" i="15" s="1"/>
  <c r="R132" i="15"/>
  <c r="S132" i="15" s="1"/>
  <c r="O132" i="15"/>
  <c r="P132" i="15" s="1"/>
  <c r="Q132" i="15" s="1"/>
  <c r="N132" i="15"/>
  <c r="AO131" i="15"/>
  <c r="AL131" i="15"/>
  <c r="AH131" i="15"/>
  <c r="AB131" i="15"/>
  <c r="X131" i="15"/>
  <c r="W131" i="15"/>
  <c r="R131" i="15"/>
  <c r="S131" i="15" s="1"/>
  <c r="T131" i="15" s="1"/>
  <c r="U131" i="15" s="1"/>
  <c r="O131" i="15"/>
  <c r="P131" i="15" s="1"/>
  <c r="Q131" i="15" s="1"/>
  <c r="N131" i="15"/>
  <c r="AO130" i="15"/>
  <c r="AL130" i="15"/>
  <c r="AH130" i="15"/>
  <c r="AB130" i="15"/>
  <c r="X130" i="15"/>
  <c r="W130" i="15"/>
  <c r="R130" i="15"/>
  <c r="S130" i="15" s="1"/>
  <c r="T130" i="15" s="1"/>
  <c r="U130" i="15" s="1"/>
  <c r="P130" i="15"/>
  <c r="Q130" i="15" s="1"/>
  <c r="Y130" i="15" s="1"/>
  <c r="O130" i="15"/>
  <c r="N130" i="15"/>
  <c r="AO129" i="15"/>
  <c r="AL129" i="15"/>
  <c r="AH129" i="15"/>
  <c r="AB129" i="15"/>
  <c r="X129" i="15"/>
  <c r="W129" i="15"/>
  <c r="R129" i="15"/>
  <c r="S129" i="15" s="1"/>
  <c r="T129" i="15" s="1"/>
  <c r="U129" i="15" s="1"/>
  <c r="O129" i="15"/>
  <c r="P129" i="15" s="1"/>
  <c r="Q129" i="15" s="1"/>
  <c r="N129" i="15"/>
  <c r="AO128" i="15"/>
  <c r="AL128" i="15"/>
  <c r="AH128" i="15"/>
  <c r="AB128" i="15"/>
  <c r="X128" i="15"/>
  <c r="W128" i="15"/>
  <c r="R128" i="15"/>
  <c r="S128" i="15" s="1"/>
  <c r="T128" i="15" s="1"/>
  <c r="U128" i="15" s="1"/>
  <c r="O128" i="15"/>
  <c r="P128" i="15" s="1"/>
  <c r="Q128" i="15" s="1"/>
  <c r="N128" i="15"/>
  <c r="AO127" i="15"/>
  <c r="AL127" i="15"/>
  <c r="AH127" i="15"/>
  <c r="AB127" i="15"/>
  <c r="X127" i="15"/>
  <c r="W127" i="15"/>
  <c r="R127" i="15"/>
  <c r="S127" i="15" s="1"/>
  <c r="T127" i="15" s="1"/>
  <c r="U127" i="15" s="1"/>
  <c r="O127" i="15"/>
  <c r="P127" i="15" s="1"/>
  <c r="Q127" i="15" s="1"/>
  <c r="N127" i="15"/>
  <c r="AO126" i="15"/>
  <c r="AL126" i="15"/>
  <c r="AH126" i="15"/>
  <c r="AB126" i="15"/>
  <c r="X126" i="15"/>
  <c r="W126" i="15"/>
  <c r="R126" i="15"/>
  <c r="S126" i="15" s="1"/>
  <c r="T126" i="15" s="1"/>
  <c r="U126" i="15" s="1"/>
  <c r="O126" i="15"/>
  <c r="P126" i="15" s="1"/>
  <c r="Q126" i="15" s="1"/>
  <c r="N126" i="15"/>
  <c r="AO125" i="15"/>
  <c r="AL125" i="15"/>
  <c r="AH125" i="15"/>
  <c r="AB125" i="15"/>
  <c r="X125" i="15"/>
  <c r="W125" i="15"/>
  <c r="R125" i="15"/>
  <c r="S125" i="15" s="1"/>
  <c r="T125" i="15" s="1"/>
  <c r="U125" i="15" s="1"/>
  <c r="O125" i="15"/>
  <c r="P125" i="15" s="1"/>
  <c r="Q125" i="15" s="1"/>
  <c r="N125" i="15"/>
  <c r="AO124" i="15"/>
  <c r="AL124" i="15"/>
  <c r="AH124" i="15"/>
  <c r="AB124" i="15"/>
  <c r="X124" i="15"/>
  <c r="W124" i="15"/>
  <c r="R124" i="15"/>
  <c r="S124" i="15" s="1"/>
  <c r="T124" i="15" s="1"/>
  <c r="U124" i="15" s="1"/>
  <c r="O124" i="15"/>
  <c r="P124" i="15" s="1"/>
  <c r="Q124" i="15" s="1"/>
  <c r="N124" i="15"/>
  <c r="AO123" i="15"/>
  <c r="AL123" i="15"/>
  <c r="AH123" i="15"/>
  <c r="AB123" i="15"/>
  <c r="X123" i="15"/>
  <c r="W123" i="15"/>
  <c r="R123" i="15"/>
  <c r="S123" i="15" s="1"/>
  <c r="T123" i="15" s="1"/>
  <c r="U123" i="15" s="1"/>
  <c r="O123" i="15"/>
  <c r="P123" i="15" s="1"/>
  <c r="Q123" i="15" s="1"/>
  <c r="N123" i="15"/>
  <c r="AO122" i="15"/>
  <c r="AL122" i="15"/>
  <c r="AH122" i="15"/>
  <c r="AB122" i="15"/>
  <c r="X122" i="15"/>
  <c r="W122" i="15"/>
  <c r="R122" i="15"/>
  <c r="S122" i="15" s="1"/>
  <c r="T122" i="15" s="1"/>
  <c r="U122" i="15" s="1"/>
  <c r="O122" i="15"/>
  <c r="P122" i="15" s="1"/>
  <c r="Q122" i="15" s="1"/>
  <c r="N122" i="15"/>
  <c r="AO121" i="15"/>
  <c r="AL121" i="15"/>
  <c r="AH121" i="15"/>
  <c r="AB121" i="15"/>
  <c r="X121" i="15"/>
  <c r="W121" i="15"/>
  <c r="R121" i="15"/>
  <c r="S121" i="15" s="1"/>
  <c r="T121" i="15" s="1"/>
  <c r="U121" i="15" s="1"/>
  <c r="O121" i="15"/>
  <c r="P121" i="15" s="1"/>
  <c r="Q121" i="15" s="1"/>
  <c r="N121" i="15"/>
  <c r="AO120" i="15"/>
  <c r="AL120" i="15"/>
  <c r="AH120" i="15"/>
  <c r="AB120" i="15"/>
  <c r="X120" i="15"/>
  <c r="W120" i="15"/>
  <c r="R120" i="15"/>
  <c r="S120" i="15" s="1"/>
  <c r="T120" i="15" s="1"/>
  <c r="U120" i="15" s="1"/>
  <c r="O120" i="15"/>
  <c r="P120" i="15" s="1"/>
  <c r="Q120" i="15" s="1"/>
  <c r="N120" i="15"/>
  <c r="AO119" i="15"/>
  <c r="AL119" i="15"/>
  <c r="AH119" i="15"/>
  <c r="AB119" i="15"/>
  <c r="F16" i="2" s="1"/>
  <c r="X119" i="15"/>
  <c r="W119" i="15"/>
  <c r="R119" i="15"/>
  <c r="S119" i="15" s="1"/>
  <c r="T119" i="15" s="1"/>
  <c r="U119" i="15" s="1"/>
  <c r="O119" i="15"/>
  <c r="P119" i="15" s="1"/>
  <c r="Q119" i="15" s="1"/>
  <c r="N119" i="15"/>
  <c r="AO118" i="15"/>
  <c r="AL118" i="15"/>
  <c r="AH118" i="15"/>
  <c r="AB118" i="15"/>
  <c r="X118" i="15"/>
  <c r="W118" i="15"/>
  <c r="R118" i="15"/>
  <c r="S118" i="15" s="1"/>
  <c r="T118" i="15" s="1"/>
  <c r="U118" i="15" s="1"/>
  <c r="O118" i="15"/>
  <c r="P118" i="15" s="1"/>
  <c r="Q118" i="15" s="1"/>
  <c r="N118" i="15"/>
  <c r="Y118" i="15" s="1"/>
  <c r="AO117" i="15"/>
  <c r="AL117" i="15"/>
  <c r="AH117" i="15"/>
  <c r="AB117" i="15"/>
  <c r="X117" i="15"/>
  <c r="W117" i="15"/>
  <c r="R117" i="15"/>
  <c r="S117" i="15" s="1"/>
  <c r="T117" i="15" s="1"/>
  <c r="U117" i="15" s="1"/>
  <c r="P117" i="15"/>
  <c r="Q117" i="15" s="1"/>
  <c r="O117" i="15"/>
  <c r="N117" i="15"/>
  <c r="AO116" i="15"/>
  <c r="AL116" i="15"/>
  <c r="AH116" i="15"/>
  <c r="AB116" i="15"/>
  <c r="X116" i="15"/>
  <c r="W116" i="15"/>
  <c r="R116" i="15"/>
  <c r="S116" i="15" s="1"/>
  <c r="T116" i="15" s="1"/>
  <c r="U116" i="15" s="1"/>
  <c r="O116" i="15"/>
  <c r="P116" i="15" s="1"/>
  <c r="Q116" i="15" s="1"/>
  <c r="N116" i="15"/>
  <c r="AO115" i="15"/>
  <c r="AL115" i="15"/>
  <c r="AH115" i="15"/>
  <c r="AB115" i="15"/>
  <c r="E16" i="2" s="1"/>
  <c r="X115" i="15"/>
  <c r="W115" i="15"/>
  <c r="R115" i="15"/>
  <c r="S115" i="15" s="1"/>
  <c r="T115" i="15" s="1"/>
  <c r="U115" i="15" s="1"/>
  <c r="O115" i="15"/>
  <c r="P115" i="15" s="1"/>
  <c r="Q115" i="15" s="1"/>
  <c r="N115" i="15"/>
  <c r="AO114" i="15"/>
  <c r="AL114" i="15"/>
  <c r="AH114" i="15"/>
  <c r="AB114" i="15"/>
  <c r="X114" i="15"/>
  <c r="W114" i="15"/>
  <c r="R114" i="15"/>
  <c r="S114" i="15" s="1"/>
  <c r="T114" i="15" s="1"/>
  <c r="U114" i="15" s="1"/>
  <c r="O114" i="15"/>
  <c r="P114" i="15" s="1"/>
  <c r="Q114" i="15" s="1"/>
  <c r="N114" i="15"/>
  <c r="AO113" i="15"/>
  <c r="AL113" i="15"/>
  <c r="AH113" i="15"/>
  <c r="AB113" i="15"/>
  <c r="X113" i="15"/>
  <c r="W113" i="15"/>
  <c r="R113" i="15"/>
  <c r="S113" i="15" s="1"/>
  <c r="T113" i="15" s="1"/>
  <c r="U113" i="15" s="1"/>
  <c r="O113" i="15"/>
  <c r="P113" i="15" s="1"/>
  <c r="Q113" i="15" s="1"/>
  <c r="N113" i="15"/>
  <c r="AO112" i="15"/>
  <c r="AL112" i="15"/>
  <c r="AH112" i="15"/>
  <c r="AB112" i="15"/>
  <c r="X112" i="15"/>
  <c r="W112" i="15"/>
  <c r="R112" i="15"/>
  <c r="S112" i="15" s="1"/>
  <c r="T112" i="15" s="1"/>
  <c r="U112" i="15" s="1"/>
  <c r="O112" i="15"/>
  <c r="P112" i="15" s="1"/>
  <c r="Q112" i="15" s="1"/>
  <c r="N112" i="15"/>
  <c r="AO111" i="15"/>
  <c r="AL111" i="15"/>
  <c r="AH111" i="15"/>
  <c r="AB111" i="15"/>
  <c r="X111" i="15"/>
  <c r="W111" i="15"/>
  <c r="R111" i="15"/>
  <c r="S111" i="15" s="1"/>
  <c r="T111" i="15" s="1"/>
  <c r="U111" i="15" s="1"/>
  <c r="O111" i="15"/>
  <c r="P111" i="15" s="1"/>
  <c r="Q111" i="15" s="1"/>
  <c r="N111" i="15"/>
  <c r="Y111" i="15" s="1"/>
  <c r="AO110" i="15"/>
  <c r="AL110" i="15"/>
  <c r="AH110" i="15"/>
  <c r="AB110" i="15"/>
  <c r="X110" i="15"/>
  <c r="W110" i="15"/>
  <c r="R110" i="15"/>
  <c r="S110" i="15" s="1"/>
  <c r="T110" i="15" s="1"/>
  <c r="U110" i="15" s="1"/>
  <c r="O110" i="15"/>
  <c r="P110" i="15" s="1"/>
  <c r="Q110" i="15" s="1"/>
  <c r="N110" i="15"/>
  <c r="AO109" i="15"/>
  <c r="AL109" i="15"/>
  <c r="AH109" i="15"/>
  <c r="AB109" i="15"/>
  <c r="X109" i="15"/>
  <c r="W109" i="15"/>
  <c r="Y109" i="15" s="1"/>
  <c r="R109" i="15"/>
  <c r="S109" i="15" s="1"/>
  <c r="T109" i="15" s="1"/>
  <c r="U109" i="15" s="1"/>
  <c r="P109" i="15"/>
  <c r="Q109" i="15" s="1"/>
  <c r="O109" i="15"/>
  <c r="N109" i="15"/>
  <c r="AO108" i="15"/>
  <c r="AL108" i="15"/>
  <c r="AH108" i="15"/>
  <c r="AB108" i="15"/>
  <c r="X108" i="15"/>
  <c r="W108" i="15"/>
  <c r="R108" i="15"/>
  <c r="S108" i="15" s="1"/>
  <c r="T108" i="15" s="1"/>
  <c r="U108" i="15" s="1"/>
  <c r="O108" i="15"/>
  <c r="P108" i="15" s="1"/>
  <c r="Q108" i="15" s="1"/>
  <c r="N108" i="15"/>
  <c r="AO107" i="15"/>
  <c r="AL107" i="15"/>
  <c r="AH107" i="15"/>
  <c r="AB107" i="15"/>
  <c r="X107" i="15"/>
  <c r="W107" i="15"/>
  <c r="R107" i="15"/>
  <c r="S107" i="15" s="1"/>
  <c r="T107" i="15" s="1"/>
  <c r="U107" i="15" s="1"/>
  <c r="O107" i="15"/>
  <c r="P107" i="15" s="1"/>
  <c r="Q107" i="15" s="1"/>
  <c r="N107" i="15"/>
  <c r="AO106" i="15"/>
  <c r="AL106" i="15"/>
  <c r="AH106" i="15"/>
  <c r="AB106" i="15"/>
  <c r="X106" i="15"/>
  <c r="W106" i="15"/>
  <c r="R106" i="15"/>
  <c r="S106" i="15" s="1"/>
  <c r="T106" i="15" s="1"/>
  <c r="U106" i="15" s="1"/>
  <c r="O106" i="15"/>
  <c r="P106" i="15" s="1"/>
  <c r="Q106" i="15" s="1"/>
  <c r="N106" i="15"/>
  <c r="AO105" i="15"/>
  <c r="AL105" i="15"/>
  <c r="AH105" i="15"/>
  <c r="AB105" i="15"/>
  <c r="X105" i="15"/>
  <c r="W105" i="15"/>
  <c r="R105" i="15"/>
  <c r="S105" i="15" s="1"/>
  <c r="T105" i="15" s="1"/>
  <c r="U105" i="15" s="1"/>
  <c r="O105" i="15"/>
  <c r="P105" i="15" s="1"/>
  <c r="Q105" i="15" s="1"/>
  <c r="N105" i="15"/>
  <c r="AO104" i="15"/>
  <c r="AL104" i="15"/>
  <c r="AH104" i="15"/>
  <c r="AB104" i="15"/>
  <c r="X104" i="15"/>
  <c r="W104" i="15"/>
  <c r="R104" i="15"/>
  <c r="S104" i="15" s="1"/>
  <c r="T104" i="15" s="1"/>
  <c r="U104" i="15" s="1"/>
  <c r="P104" i="15"/>
  <c r="Q104" i="15" s="1"/>
  <c r="Y104" i="15" s="1"/>
  <c r="O104" i="15"/>
  <c r="N104" i="15"/>
  <c r="AO103" i="15"/>
  <c r="AL103" i="15"/>
  <c r="AH103" i="15"/>
  <c r="AB103" i="15"/>
  <c r="X103" i="15"/>
  <c r="W103" i="15"/>
  <c r="R103" i="15"/>
  <c r="S103" i="15" s="1"/>
  <c r="T103" i="15" s="1"/>
  <c r="U103" i="15" s="1"/>
  <c r="O103" i="15"/>
  <c r="P103" i="15" s="1"/>
  <c r="Q103" i="15" s="1"/>
  <c r="N103" i="15"/>
  <c r="AO102" i="15"/>
  <c r="AL102" i="15"/>
  <c r="AH102" i="15"/>
  <c r="AB102" i="15"/>
  <c r="X102" i="15"/>
  <c r="W102" i="15"/>
  <c r="R102" i="15"/>
  <c r="S102" i="15" s="1"/>
  <c r="T102" i="15" s="1"/>
  <c r="U102" i="15" s="1"/>
  <c r="O102" i="15"/>
  <c r="P102" i="15" s="1"/>
  <c r="Q102" i="15" s="1"/>
  <c r="N102" i="15"/>
  <c r="AO101" i="15"/>
  <c r="AL101" i="15"/>
  <c r="AH101" i="15"/>
  <c r="AB101" i="15"/>
  <c r="X101" i="15"/>
  <c r="W101" i="15"/>
  <c r="R101" i="15"/>
  <c r="S101" i="15" s="1"/>
  <c r="T101" i="15" s="1"/>
  <c r="U101" i="15" s="1"/>
  <c r="O101" i="15"/>
  <c r="P101" i="15" s="1"/>
  <c r="Q101" i="15" s="1"/>
  <c r="N101" i="15"/>
  <c r="AO100" i="15"/>
  <c r="AL100" i="15"/>
  <c r="AH100" i="15"/>
  <c r="AB100" i="15"/>
  <c r="X100" i="15"/>
  <c r="W100" i="15"/>
  <c r="R100" i="15"/>
  <c r="S100" i="15" s="1"/>
  <c r="T100" i="15" s="1"/>
  <c r="U100" i="15" s="1"/>
  <c r="O100" i="15"/>
  <c r="P100" i="15" s="1"/>
  <c r="Q100" i="15" s="1"/>
  <c r="N100" i="15"/>
  <c r="AO99" i="15"/>
  <c r="AL99" i="15"/>
  <c r="AH99" i="15"/>
  <c r="AB99" i="15"/>
  <c r="X99" i="15"/>
  <c r="W99" i="15"/>
  <c r="R99" i="15"/>
  <c r="S99" i="15" s="1"/>
  <c r="T99" i="15" s="1"/>
  <c r="U99" i="15" s="1"/>
  <c r="O99" i="15"/>
  <c r="P99" i="15" s="1"/>
  <c r="Q99" i="15" s="1"/>
  <c r="N99" i="15"/>
  <c r="AO98" i="15"/>
  <c r="AL98" i="15"/>
  <c r="AH98" i="15"/>
  <c r="AB98" i="15"/>
  <c r="X98" i="15"/>
  <c r="W98" i="15"/>
  <c r="R98" i="15"/>
  <c r="S98" i="15" s="1"/>
  <c r="T98" i="15" s="1"/>
  <c r="U98" i="15" s="1"/>
  <c r="O98" i="15"/>
  <c r="P98" i="15" s="1"/>
  <c r="Q98" i="15" s="1"/>
  <c r="Y98" i="15" s="1"/>
  <c r="N98" i="15"/>
  <c r="AO97" i="15"/>
  <c r="AL97" i="15"/>
  <c r="AH97" i="15"/>
  <c r="AB97" i="15"/>
  <c r="X97" i="15"/>
  <c r="W97" i="15"/>
  <c r="R97" i="15"/>
  <c r="S97" i="15" s="1"/>
  <c r="T97" i="15" s="1"/>
  <c r="U97" i="15" s="1"/>
  <c r="O97" i="15"/>
  <c r="P97" i="15" s="1"/>
  <c r="Q97" i="15" s="1"/>
  <c r="N97" i="15"/>
  <c r="AO96" i="15"/>
  <c r="AL96" i="15"/>
  <c r="AH96" i="15"/>
  <c r="AB96" i="15"/>
  <c r="X96" i="15"/>
  <c r="W96" i="15"/>
  <c r="R96" i="15"/>
  <c r="S96" i="15" s="1"/>
  <c r="T96" i="15" s="1"/>
  <c r="U96" i="15" s="1"/>
  <c r="O96" i="15"/>
  <c r="P96" i="15" s="1"/>
  <c r="Q96" i="15" s="1"/>
  <c r="N96" i="15"/>
  <c r="AO95" i="15"/>
  <c r="AL95" i="15"/>
  <c r="AH95" i="15"/>
  <c r="AB95" i="15"/>
  <c r="X95" i="15"/>
  <c r="W95" i="15"/>
  <c r="R95" i="15"/>
  <c r="S95" i="15" s="1"/>
  <c r="T95" i="15" s="1"/>
  <c r="U95" i="15" s="1"/>
  <c r="O95" i="15"/>
  <c r="P95" i="15" s="1"/>
  <c r="Q95" i="15" s="1"/>
  <c r="Y95" i="15" s="1"/>
  <c r="N95" i="15"/>
  <c r="AO94" i="15"/>
  <c r="AL94" i="15"/>
  <c r="AH94" i="15"/>
  <c r="AB94" i="15"/>
  <c r="X94" i="15"/>
  <c r="W94" i="15"/>
  <c r="S94" i="15"/>
  <c r="T94" i="15" s="1"/>
  <c r="U94" i="15" s="1"/>
  <c r="R94" i="15"/>
  <c r="O94" i="15"/>
  <c r="P94" i="15" s="1"/>
  <c r="Q94" i="15" s="1"/>
  <c r="N94" i="15"/>
  <c r="AO93" i="15"/>
  <c r="AL93" i="15"/>
  <c r="AH93" i="15"/>
  <c r="AB93" i="15"/>
  <c r="X93" i="15"/>
  <c r="W93" i="15"/>
  <c r="R93" i="15"/>
  <c r="S93" i="15" s="1"/>
  <c r="T93" i="15" s="1"/>
  <c r="U93" i="15" s="1"/>
  <c r="O93" i="15"/>
  <c r="P93" i="15" s="1"/>
  <c r="Q93" i="15" s="1"/>
  <c r="N93" i="15"/>
  <c r="AO92" i="15"/>
  <c r="AL92" i="15"/>
  <c r="AH92" i="15"/>
  <c r="AB92" i="15"/>
  <c r="X92" i="15"/>
  <c r="W92" i="15"/>
  <c r="R92" i="15"/>
  <c r="S92" i="15" s="1"/>
  <c r="T92" i="15" s="1"/>
  <c r="U92" i="15" s="1"/>
  <c r="O92" i="15"/>
  <c r="P92" i="15" s="1"/>
  <c r="Q92" i="15" s="1"/>
  <c r="N92" i="15"/>
  <c r="AO91" i="15"/>
  <c r="AL91" i="15"/>
  <c r="AH91" i="15"/>
  <c r="AB91" i="15"/>
  <c r="X91" i="15"/>
  <c r="W91" i="15"/>
  <c r="R91" i="15"/>
  <c r="S91" i="15" s="1"/>
  <c r="T91" i="15" s="1"/>
  <c r="U91" i="15" s="1"/>
  <c r="O91" i="15"/>
  <c r="P91" i="15" s="1"/>
  <c r="Q91" i="15" s="1"/>
  <c r="N91" i="15"/>
  <c r="AO90" i="15"/>
  <c r="AL90" i="15"/>
  <c r="AH90" i="15"/>
  <c r="AB90" i="15"/>
  <c r="D16" i="2" s="1"/>
  <c r="X90" i="15"/>
  <c r="W90" i="15"/>
  <c r="R90" i="15"/>
  <c r="S90" i="15" s="1"/>
  <c r="T90" i="15" s="1"/>
  <c r="U90" i="15" s="1"/>
  <c r="O90" i="15"/>
  <c r="P90" i="15" s="1"/>
  <c r="Q90" i="15" s="1"/>
  <c r="N90" i="15"/>
  <c r="AO89" i="15"/>
  <c r="AL89" i="15"/>
  <c r="AH89" i="15"/>
  <c r="AB89" i="15"/>
  <c r="X89" i="15"/>
  <c r="W89" i="15"/>
  <c r="R89" i="15"/>
  <c r="S89" i="15" s="1"/>
  <c r="T89" i="15" s="1"/>
  <c r="U89" i="15" s="1"/>
  <c r="O89" i="15"/>
  <c r="P89" i="15" s="1"/>
  <c r="Q89" i="15" s="1"/>
  <c r="N89" i="15"/>
  <c r="AO88" i="15"/>
  <c r="AL88" i="15"/>
  <c r="AH88" i="15"/>
  <c r="AB88" i="15"/>
  <c r="X88" i="15"/>
  <c r="W88" i="15"/>
  <c r="R88" i="15"/>
  <c r="S88" i="15" s="1"/>
  <c r="T88" i="15" s="1"/>
  <c r="U88" i="15" s="1"/>
  <c r="O88" i="15"/>
  <c r="P88" i="15" s="1"/>
  <c r="Q88" i="15" s="1"/>
  <c r="N88" i="15"/>
  <c r="AO87" i="15"/>
  <c r="AL87" i="15"/>
  <c r="AH87" i="15"/>
  <c r="AB87" i="15"/>
  <c r="X87" i="15"/>
  <c r="W87" i="15"/>
  <c r="R87" i="15"/>
  <c r="S87" i="15" s="1"/>
  <c r="T87" i="15" s="1"/>
  <c r="U87" i="15" s="1"/>
  <c r="O87" i="15"/>
  <c r="P87" i="15" s="1"/>
  <c r="Q87" i="15" s="1"/>
  <c r="N87" i="15"/>
  <c r="AO86" i="15"/>
  <c r="AL86" i="15"/>
  <c r="AH86" i="15"/>
  <c r="AB86" i="15"/>
  <c r="X86" i="15"/>
  <c r="W86" i="15"/>
  <c r="R86" i="15"/>
  <c r="S86" i="15" s="1"/>
  <c r="T86" i="15" s="1"/>
  <c r="U86" i="15" s="1"/>
  <c r="O86" i="15"/>
  <c r="P86" i="15" s="1"/>
  <c r="Q86" i="15" s="1"/>
  <c r="N86" i="15"/>
  <c r="AO85" i="15"/>
  <c r="AL85" i="15"/>
  <c r="AH85" i="15"/>
  <c r="AB85" i="15"/>
  <c r="X85" i="15"/>
  <c r="W85" i="15"/>
  <c r="R85" i="15"/>
  <c r="S85" i="15" s="1"/>
  <c r="T85" i="15" s="1"/>
  <c r="U85" i="15" s="1"/>
  <c r="O85" i="15"/>
  <c r="P85" i="15" s="1"/>
  <c r="Q85" i="15" s="1"/>
  <c r="N85" i="15"/>
  <c r="AO84" i="15"/>
  <c r="AL84" i="15"/>
  <c r="AH84" i="15"/>
  <c r="AB84" i="15"/>
  <c r="X84" i="15"/>
  <c r="W84" i="15"/>
  <c r="R84" i="15"/>
  <c r="S84" i="15" s="1"/>
  <c r="T84" i="15" s="1"/>
  <c r="U84" i="15" s="1"/>
  <c r="O84" i="15"/>
  <c r="P84" i="15" s="1"/>
  <c r="Q84" i="15" s="1"/>
  <c r="N84" i="15"/>
  <c r="AO83" i="15"/>
  <c r="AL83" i="15"/>
  <c r="AH83" i="15"/>
  <c r="AB83" i="15"/>
  <c r="X83" i="15"/>
  <c r="W83" i="15"/>
  <c r="R83" i="15"/>
  <c r="S83" i="15" s="1"/>
  <c r="T83" i="15" s="1"/>
  <c r="U83" i="15" s="1"/>
  <c r="O83" i="15"/>
  <c r="P83" i="15" s="1"/>
  <c r="Q83" i="15" s="1"/>
  <c r="N83" i="15"/>
  <c r="AO82" i="15"/>
  <c r="AL82" i="15"/>
  <c r="AH82" i="15"/>
  <c r="AB82" i="15"/>
  <c r="X82" i="15"/>
  <c r="W82" i="15"/>
  <c r="R82" i="15"/>
  <c r="S82" i="15" s="1"/>
  <c r="T82" i="15" s="1"/>
  <c r="U82" i="15" s="1"/>
  <c r="O82" i="15"/>
  <c r="P82" i="15" s="1"/>
  <c r="Q82" i="15" s="1"/>
  <c r="Y82" i="15" s="1"/>
  <c r="N82" i="15"/>
  <c r="AO81" i="15"/>
  <c r="AL81" i="15"/>
  <c r="AH81" i="15"/>
  <c r="AB81" i="15"/>
  <c r="X81" i="15"/>
  <c r="W81" i="15"/>
  <c r="R81" i="15"/>
  <c r="S81" i="15" s="1"/>
  <c r="T81" i="15" s="1"/>
  <c r="U81" i="15" s="1"/>
  <c r="O81" i="15"/>
  <c r="P81" i="15" s="1"/>
  <c r="Q81" i="15" s="1"/>
  <c r="N81" i="15"/>
  <c r="AO80" i="15"/>
  <c r="AL80" i="15"/>
  <c r="AH80" i="15"/>
  <c r="AB80" i="15"/>
  <c r="X80" i="15"/>
  <c r="W80" i="15"/>
  <c r="R80" i="15"/>
  <c r="S80" i="15" s="1"/>
  <c r="T80" i="15" s="1"/>
  <c r="U80" i="15" s="1"/>
  <c r="O80" i="15"/>
  <c r="P80" i="15" s="1"/>
  <c r="Q80" i="15" s="1"/>
  <c r="N80" i="15"/>
  <c r="Y80" i="15" s="1"/>
  <c r="AO79" i="15"/>
  <c r="AL79" i="15"/>
  <c r="AH79" i="15"/>
  <c r="AB79" i="15"/>
  <c r="X79" i="15"/>
  <c r="W79" i="15"/>
  <c r="R79" i="15"/>
  <c r="S79" i="15" s="1"/>
  <c r="T79" i="15" s="1"/>
  <c r="U79" i="15" s="1"/>
  <c r="O79" i="15"/>
  <c r="P79" i="15" s="1"/>
  <c r="Q79" i="15" s="1"/>
  <c r="Y79" i="15" s="1"/>
  <c r="N79" i="15"/>
  <c r="AO78" i="15"/>
  <c r="AL78" i="15"/>
  <c r="AH78" i="15"/>
  <c r="AB78" i="15"/>
  <c r="X78" i="15"/>
  <c r="W78" i="15"/>
  <c r="R78" i="15"/>
  <c r="S78" i="15" s="1"/>
  <c r="T78" i="15" s="1"/>
  <c r="U78" i="15" s="1"/>
  <c r="O78" i="15"/>
  <c r="P78" i="15" s="1"/>
  <c r="Q78" i="15" s="1"/>
  <c r="N78" i="15"/>
  <c r="AO77" i="15"/>
  <c r="AL77" i="15"/>
  <c r="AH77" i="15"/>
  <c r="AB77" i="15"/>
  <c r="X77" i="15"/>
  <c r="W77" i="15"/>
  <c r="R77" i="15"/>
  <c r="S77" i="15" s="1"/>
  <c r="T77" i="15" s="1"/>
  <c r="U77" i="15" s="1"/>
  <c r="O77" i="15"/>
  <c r="P77" i="15" s="1"/>
  <c r="Q77" i="15" s="1"/>
  <c r="N77" i="15"/>
  <c r="AO76" i="15"/>
  <c r="AL76" i="15"/>
  <c r="AH76" i="15"/>
  <c r="AB76" i="15"/>
  <c r="X76" i="15"/>
  <c r="W76" i="15"/>
  <c r="R76" i="15"/>
  <c r="S76" i="15" s="1"/>
  <c r="T76" i="15" s="1"/>
  <c r="U76" i="15" s="1"/>
  <c r="O76" i="15"/>
  <c r="P76" i="15" s="1"/>
  <c r="Q76" i="15" s="1"/>
  <c r="N76" i="15"/>
  <c r="AO75" i="15"/>
  <c r="AL75" i="15"/>
  <c r="AH75" i="15"/>
  <c r="AB75" i="15"/>
  <c r="X75" i="15"/>
  <c r="W75" i="15"/>
  <c r="R75" i="15"/>
  <c r="S75" i="15" s="1"/>
  <c r="T75" i="15" s="1"/>
  <c r="U75" i="15" s="1"/>
  <c r="O75" i="15"/>
  <c r="P75" i="15" s="1"/>
  <c r="Q75" i="15" s="1"/>
  <c r="N75" i="15"/>
  <c r="AO74" i="15"/>
  <c r="AL74" i="15"/>
  <c r="AH74" i="15"/>
  <c r="AB74" i="15"/>
  <c r="X74" i="15"/>
  <c r="W74" i="15"/>
  <c r="R74" i="15"/>
  <c r="S74" i="15" s="1"/>
  <c r="T74" i="15" s="1"/>
  <c r="U74" i="15" s="1"/>
  <c r="O74" i="15"/>
  <c r="P74" i="15" s="1"/>
  <c r="Q74" i="15" s="1"/>
  <c r="N74" i="15"/>
  <c r="AO73" i="15"/>
  <c r="AL73" i="15"/>
  <c r="AH73" i="15"/>
  <c r="AB73" i="15"/>
  <c r="X73" i="15"/>
  <c r="W73" i="15"/>
  <c r="R73" i="15"/>
  <c r="S73" i="15" s="1"/>
  <c r="T73" i="15" s="1"/>
  <c r="U73" i="15" s="1"/>
  <c r="O73" i="15"/>
  <c r="P73" i="15" s="1"/>
  <c r="Q73" i="15" s="1"/>
  <c r="N73" i="15"/>
  <c r="AO72" i="15"/>
  <c r="AL72" i="15"/>
  <c r="AH72" i="15"/>
  <c r="AB72" i="15"/>
  <c r="X72" i="15"/>
  <c r="W72" i="15"/>
  <c r="R72" i="15"/>
  <c r="S72" i="15" s="1"/>
  <c r="T72" i="15" s="1"/>
  <c r="U72" i="15" s="1"/>
  <c r="O72" i="15"/>
  <c r="P72" i="15" s="1"/>
  <c r="Q72" i="15" s="1"/>
  <c r="N72" i="15"/>
  <c r="AO71" i="15"/>
  <c r="AL71" i="15"/>
  <c r="AH71" i="15"/>
  <c r="AB71" i="15"/>
  <c r="X71" i="15"/>
  <c r="W71" i="15"/>
  <c r="R71" i="15"/>
  <c r="S71" i="15" s="1"/>
  <c r="T71" i="15" s="1"/>
  <c r="U71" i="15" s="1"/>
  <c r="P71" i="15"/>
  <c r="Q71" i="15" s="1"/>
  <c r="O71" i="15"/>
  <c r="N71" i="15"/>
  <c r="AO70" i="15"/>
  <c r="AL70" i="15"/>
  <c r="AH70" i="15"/>
  <c r="AB70" i="15"/>
  <c r="X70" i="15"/>
  <c r="W70" i="15"/>
  <c r="R70" i="15"/>
  <c r="S70" i="15" s="1"/>
  <c r="T70" i="15" s="1"/>
  <c r="U70" i="15" s="1"/>
  <c r="O70" i="15"/>
  <c r="P70" i="15" s="1"/>
  <c r="Q70" i="15" s="1"/>
  <c r="N70" i="15"/>
  <c r="AO69" i="15"/>
  <c r="AL69" i="15"/>
  <c r="AH69" i="15"/>
  <c r="AB69" i="15"/>
  <c r="X69" i="15"/>
  <c r="W69" i="15"/>
  <c r="R69" i="15"/>
  <c r="S69" i="15" s="1"/>
  <c r="T69" i="15" s="1"/>
  <c r="U69" i="15" s="1"/>
  <c r="P69" i="15"/>
  <c r="Q69" i="15" s="1"/>
  <c r="Y69" i="15" s="1"/>
  <c r="O69" i="15"/>
  <c r="N69" i="15"/>
  <c r="AO68" i="15"/>
  <c r="AL68" i="15"/>
  <c r="AH68" i="15"/>
  <c r="AB68" i="15"/>
  <c r="X68" i="15"/>
  <c r="W68" i="15"/>
  <c r="R68" i="15"/>
  <c r="S68" i="15" s="1"/>
  <c r="T68" i="15" s="1"/>
  <c r="U68" i="15" s="1"/>
  <c r="O68" i="15"/>
  <c r="P68" i="15" s="1"/>
  <c r="Q68" i="15" s="1"/>
  <c r="N68" i="15"/>
  <c r="AO67" i="15"/>
  <c r="AL67" i="15"/>
  <c r="AH67" i="15"/>
  <c r="AB67" i="15"/>
  <c r="X67" i="15"/>
  <c r="W67" i="15"/>
  <c r="R67" i="15"/>
  <c r="S67" i="15" s="1"/>
  <c r="T67" i="15" s="1"/>
  <c r="U67" i="15" s="1"/>
  <c r="O67" i="15"/>
  <c r="P67" i="15" s="1"/>
  <c r="Q67" i="15" s="1"/>
  <c r="N67" i="15"/>
  <c r="AO66" i="15"/>
  <c r="AL66" i="15"/>
  <c r="AH66" i="15"/>
  <c r="AB66" i="15"/>
  <c r="X66" i="15"/>
  <c r="W66" i="15"/>
  <c r="R66" i="15"/>
  <c r="S66" i="15" s="1"/>
  <c r="T66" i="15" s="1"/>
  <c r="U66" i="15" s="1"/>
  <c r="O66" i="15"/>
  <c r="P66" i="15" s="1"/>
  <c r="Q66" i="15" s="1"/>
  <c r="N66" i="15"/>
  <c r="AO65" i="15"/>
  <c r="AL65" i="15"/>
  <c r="AH65" i="15"/>
  <c r="AB65" i="15"/>
  <c r="X65" i="15"/>
  <c r="W65" i="15"/>
  <c r="R65" i="15"/>
  <c r="S65" i="15" s="1"/>
  <c r="T65" i="15" s="1"/>
  <c r="U65" i="15" s="1"/>
  <c r="O65" i="15"/>
  <c r="P65" i="15" s="1"/>
  <c r="Q65" i="15" s="1"/>
  <c r="N65" i="15"/>
  <c r="AO64" i="15"/>
  <c r="AL64" i="15"/>
  <c r="AH64" i="15"/>
  <c r="AB64" i="15"/>
  <c r="X64" i="15"/>
  <c r="W64" i="15"/>
  <c r="R64" i="15"/>
  <c r="S64" i="15" s="1"/>
  <c r="T64" i="15" s="1"/>
  <c r="U64" i="15" s="1"/>
  <c r="O64" i="15"/>
  <c r="P64" i="15" s="1"/>
  <c r="Q64" i="15" s="1"/>
  <c r="N64" i="15"/>
  <c r="AO63" i="15"/>
  <c r="AL63" i="15"/>
  <c r="AH63" i="15"/>
  <c r="AB63" i="15"/>
  <c r="X63" i="15"/>
  <c r="W63" i="15"/>
  <c r="R63" i="15"/>
  <c r="S63" i="15" s="1"/>
  <c r="T63" i="15" s="1"/>
  <c r="U63" i="15" s="1"/>
  <c r="O63" i="15"/>
  <c r="P63" i="15" s="1"/>
  <c r="Q63" i="15" s="1"/>
  <c r="N63" i="15"/>
  <c r="AO62" i="15"/>
  <c r="AL62" i="15"/>
  <c r="AH62" i="15"/>
  <c r="AB62" i="15"/>
  <c r="X62" i="15"/>
  <c r="W62" i="15"/>
  <c r="R62" i="15"/>
  <c r="S62" i="15" s="1"/>
  <c r="T62" i="15" s="1"/>
  <c r="U62" i="15" s="1"/>
  <c r="O62" i="15"/>
  <c r="P62" i="15" s="1"/>
  <c r="Q62" i="15" s="1"/>
  <c r="N62" i="15"/>
  <c r="AO61" i="15"/>
  <c r="AL61" i="15"/>
  <c r="AH61" i="15"/>
  <c r="AB61" i="15"/>
  <c r="X61" i="15"/>
  <c r="W61" i="15"/>
  <c r="R61" i="15"/>
  <c r="S61" i="15" s="1"/>
  <c r="T61" i="15" s="1"/>
  <c r="U61" i="15" s="1"/>
  <c r="O61" i="15"/>
  <c r="P61" i="15" s="1"/>
  <c r="Q61" i="15" s="1"/>
  <c r="N61" i="15"/>
  <c r="AO60" i="15"/>
  <c r="AL60" i="15"/>
  <c r="AH60" i="15"/>
  <c r="AB60" i="15"/>
  <c r="X60" i="15"/>
  <c r="W60" i="15"/>
  <c r="R60" i="15"/>
  <c r="S60" i="15" s="1"/>
  <c r="T60" i="15" s="1"/>
  <c r="U60" i="15" s="1"/>
  <c r="O60" i="15"/>
  <c r="P60" i="15" s="1"/>
  <c r="Q60" i="15" s="1"/>
  <c r="N60" i="15"/>
  <c r="AO59" i="15"/>
  <c r="AL59" i="15"/>
  <c r="AH59" i="15"/>
  <c r="AB59" i="15"/>
  <c r="X59" i="15"/>
  <c r="W59" i="15"/>
  <c r="R59" i="15"/>
  <c r="S59" i="15" s="1"/>
  <c r="T59" i="15" s="1"/>
  <c r="U59" i="15" s="1"/>
  <c r="O59" i="15"/>
  <c r="P59" i="15" s="1"/>
  <c r="Q59" i="15" s="1"/>
  <c r="N59" i="15"/>
  <c r="Y59" i="15" s="1"/>
  <c r="AO58" i="15"/>
  <c r="AL58" i="15"/>
  <c r="AH58" i="15"/>
  <c r="AB58" i="15"/>
  <c r="X58" i="15"/>
  <c r="W58" i="15"/>
  <c r="R58" i="15"/>
  <c r="S58" i="15" s="1"/>
  <c r="T58" i="15" s="1"/>
  <c r="U58" i="15" s="1"/>
  <c r="O58" i="15"/>
  <c r="P58" i="15" s="1"/>
  <c r="Q58" i="15" s="1"/>
  <c r="N58" i="15"/>
  <c r="AO57" i="15"/>
  <c r="AL57" i="15"/>
  <c r="AH57" i="15"/>
  <c r="AB57" i="15"/>
  <c r="X57" i="15"/>
  <c r="W57" i="15"/>
  <c r="R57" i="15"/>
  <c r="S57" i="15" s="1"/>
  <c r="T57" i="15" s="1"/>
  <c r="U57" i="15" s="1"/>
  <c r="O57" i="15"/>
  <c r="P57" i="15" s="1"/>
  <c r="Q57" i="15" s="1"/>
  <c r="N57" i="15"/>
  <c r="AO56" i="15"/>
  <c r="AL56" i="15"/>
  <c r="AH56" i="15"/>
  <c r="AB56" i="15"/>
  <c r="X56" i="15"/>
  <c r="W56" i="15"/>
  <c r="U56" i="15"/>
  <c r="R56" i="15"/>
  <c r="S56" i="15" s="1"/>
  <c r="T56" i="15" s="1"/>
  <c r="O56" i="15"/>
  <c r="P56" i="15" s="1"/>
  <c r="Q56" i="15" s="1"/>
  <c r="N56" i="15"/>
  <c r="AO55" i="15"/>
  <c r="AL55" i="15"/>
  <c r="AH55" i="15"/>
  <c r="AB55" i="15"/>
  <c r="X55" i="15"/>
  <c r="W55" i="15"/>
  <c r="R55" i="15"/>
  <c r="S55" i="15" s="1"/>
  <c r="T55" i="15" s="1"/>
  <c r="U55" i="15" s="1"/>
  <c r="O55" i="15"/>
  <c r="P55" i="15" s="1"/>
  <c r="Q55" i="15" s="1"/>
  <c r="N55" i="15"/>
  <c r="AO54" i="15"/>
  <c r="AL54" i="15"/>
  <c r="AH54" i="15"/>
  <c r="AB54" i="15"/>
  <c r="X54" i="15"/>
  <c r="W54" i="15"/>
  <c r="R54" i="15"/>
  <c r="S54" i="15" s="1"/>
  <c r="T54" i="15" s="1"/>
  <c r="U54" i="15" s="1"/>
  <c r="O54" i="15"/>
  <c r="P54" i="15" s="1"/>
  <c r="Q54" i="15" s="1"/>
  <c r="N54" i="15"/>
  <c r="AO53" i="15"/>
  <c r="AL53" i="15"/>
  <c r="AH53" i="15"/>
  <c r="AB53" i="15"/>
  <c r="X53" i="15"/>
  <c r="W53" i="15"/>
  <c r="R53" i="15"/>
  <c r="S53" i="15" s="1"/>
  <c r="T53" i="15" s="1"/>
  <c r="U53" i="15" s="1"/>
  <c r="O53" i="15"/>
  <c r="P53" i="15" s="1"/>
  <c r="Q53" i="15" s="1"/>
  <c r="N53" i="15"/>
  <c r="Y53" i="15" s="1"/>
  <c r="AO52" i="15"/>
  <c r="AL52" i="15"/>
  <c r="AH52" i="15"/>
  <c r="AB52" i="15"/>
  <c r="X52" i="15"/>
  <c r="W52" i="15"/>
  <c r="R52" i="15"/>
  <c r="S52" i="15" s="1"/>
  <c r="T52" i="15" s="1"/>
  <c r="U52" i="15" s="1"/>
  <c r="O52" i="15"/>
  <c r="P52" i="15" s="1"/>
  <c r="Q52" i="15" s="1"/>
  <c r="N52" i="15"/>
  <c r="AO51" i="15"/>
  <c r="AL51" i="15"/>
  <c r="AH51" i="15"/>
  <c r="AB51" i="15"/>
  <c r="X51" i="15"/>
  <c r="W51" i="15"/>
  <c r="R51" i="15"/>
  <c r="S51" i="15" s="1"/>
  <c r="T51" i="15" s="1"/>
  <c r="U51" i="15" s="1"/>
  <c r="O51" i="15"/>
  <c r="P51" i="15" s="1"/>
  <c r="Q51" i="15" s="1"/>
  <c r="N51" i="15"/>
  <c r="AO50" i="15"/>
  <c r="AL50" i="15"/>
  <c r="AH50" i="15"/>
  <c r="AB50" i="15"/>
  <c r="X50" i="15"/>
  <c r="W50" i="15"/>
  <c r="R50" i="15"/>
  <c r="S50" i="15" s="1"/>
  <c r="T50" i="15" s="1"/>
  <c r="U50" i="15" s="1"/>
  <c r="O50" i="15"/>
  <c r="P50" i="15" s="1"/>
  <c r="Q50" i="15" s="1"/>
  <c r="N50" i="15"/>
  <c r="AO49" i="15"/>
  <c r="AL49" i="15"/>
  <c r="AH49" i="15"/>
  <c r="AB49" i="15"/>
  <c r="X49" i="15"/>
  <c r="W49" i="15"/>
  <c r="R49" i="15"/>
  <c r="S49" i="15" s="1"/>
  <c r="T49" i="15" s="1"/>
  <c r="U49" i="15" s="1"/>
  <c r="O49" i="15"/>
  <c r="P49" i="15" s="1"/>
  <c r="Q49" i="15" s="1"/>
  <c r="N49" i="15"/>
  <c r="AO48" i="15"/>
  <c r="AL48" i="15"/>
  <c r="AH48" i="15"/>
  <c r="AB48" i="15"/>
  <c r="X48" i="15"/>
  <c r="W48" i="15"/>
  <c r="R48" i="15"/>
  <c r="S48" i="15" s="1"/>
  <c r="T48" i="15" s="1"/>
  <c r="U48" i="15" s="1"/>
  <c r="O48" i="15"/>
  <c r="P48" i="15" s="1"/>
  <c r="Q48" i="15" s="1"/>
  <c r="N48" i="15"/>
  <c r="AO47" i="15"/>
  <c r="AL47" i="15"/>
  <c r="AH47" i="15"/>
  <c r="AB47" i="15"/>
  <c r="X47" i="15"/>
  <c r="W47" i="15"/>
  <c r="R47" i="15"/>
  <c r="S47" i="15" s="1"/>
  <c r="T47" i="15" s="1"/>
  <c r="U47" i="15" s="1"/>
  <c r="O47" i="15"/>
  <c r="P47" i="15" s="1"/>
  <c r="Q47" i="15" s="1"/>
  <c r="N47" i="15"/>
  <c r="AO46" i="15"/>
  <c r="AL46" i="15"/>
  <c r="AH46" i="15"/>
  <c r="AB46" i="15"/>
  <c r="X46" i="15"/>
  <c r="W46" i="15"/>
  <c r="R46" i="15"/>
  <c r="S46" i="15" s="1"/>
  <c r="T46" i="15" s="1"/>
  <c r="U46" i="15" s="1"/>
  <c r="O46" i="15"/>
  <c r="P46" i="15" s="1"/>
  <c r="Q46" i="15" s="1"/>
  <c r="N46" i="15"/>
  <c r="AO45" i="15"/>
  <c r="AL45" i="15"/>
  <c r="AH45" i="15"/>
  <c r="AB45" i="15"/>
  <c r="X45" i="15"/>
  <c r="W45" i="15"/>
  <c r="R45" i="15"/>
  <c r="S45" i="15" s="1"/>
  <c r="T45" i="15" s="1"/>
  <c r="U45" i="15" s="1"/>
  <c r="O45" i="15"/>
  <c r="P45" i="15" s="1"/>
  <c r="Q45" i="15" s="1"/>
  <c r="N45" i="15"/>
  <c r="AO44" i="15"/>
  <c r="AL44" i="15"/>
  <c r="AH44" i="15"/>
  <c r="AB44" i="15"/>
  <c r="X44" i="15"/>
  <c r="W44" i="15"/>
  <c r="R44" i="15"/>
  <c r="S44" i="15" s="1"/>
  <c r="T44" i="15" s="1"/>
  <c r="U44" i="15" s="1"/>
  <c r="O44" i="15"/>
  <c r="P44" i="15" s="1"/>
  <c r="Q44" i="15" s="1"/>
  <c r="N44" i="15"/>
  <c r="AO43" i="15"/>
  <c r="AL43" i="15"/>
  <c r="AH43" i="15"/>
  <c r="AB43" i="15"/>
  <c r="X43" i="15"/>
  <c r="W43" i="15"/>
  <c r="R43" i="15"/>
  <c r="S43" i="15" s="1"/>
  <c r="T43" i="15" s="1"/>
  <c r="U43" i="15" s="1"/>
  <c r="O43" i="15"/>
  <c r="P43" i="15" s="1"/>
  <c r="Q43" i="15" s="1"/>
  <c r="N43" i="15"/>
  <c r="AO42" i="15"/>
  <c r="AL42" i="15"/>
  <c r="AH42" i="15"/>
  <c r="AB42" i="15"/>
  <c r="X42" i="15"/>
  <c r="W42" i="15"/>
  <c r="R42" i="15"/>
  <c r="S42" i="15" s="1"/>
  <c r="T42" i="15" s="1"/>
  <c r="U42" i="15" s="1"/>
  <c r="O42" i="15"/>
  <c r="P42" i="15" s="1"/>
  <c r="Q42" i="15" s="1"/>
  <c r="N42" i="15"/>
  <c r="AO41" i="15"/>
  <c r="AL41" i="15"/>
  <c r="AH41" i="15"/>
  <c r="AB41" i="15"/>
  <c r="C16" i="2" s="1"/>
  <c r="X41" i="15"/>
  <c r="W41" i="15"/>
  <c r="R41" i="15"/>
  <c r="S41" i="15" s="1"/>
  <c r="T41" i="15" s="1"/>
  <c r="U41" i="15" s="1"/>
  <c r="O41" i="15"/>
  <c r="P41" i="15" s="1"/>
  <c r="Q41" i="15" s="1"/>
  <c r="N41" i="15"/>
  <c r="AO40" i="15"/>
  <c r="AL40" i="15"/>
  <c r="AH40" i="15"/>
  <c r="AB40" i="15"/>
  <c r="X40" i="15"/>
  <c r="W40" i="15"/>
  <c r="R40" i="15"/>
  <c r="S40" i="15" s="1"/>
  <c r="T40" i="15" s="1"/>
  <c r="U40" i="15" s="1"/>
  <c r="O40" i="15"/>
  <c r="P40" i="15" s="1"/>
  <c r="Q40" i="15" s="1"/>
  <c r="N40" i="15"/>
  <c r="AO39" i="15"/>
  <c r="AL39" i="15"/>
  <c r="AH39" i="15"/>
  <c r="AB39" i="15"/>
  <c r="X39" i="15"/>
  <c r="W39" i="15"/>
  <c r="R39" i="15"/>
  <c r="S39" i="15" s="1"/>
  <c r="T39" i="15" s="1"/>
  <c r="U39" i="15" s="1"/>
  <c r="O39" i="15"/>
  <c r="P39" i="15" s="1"/>
  <c r="Q39" i="15" s="1"/>
  <c r="N39" i="15"/>
  <c r="AO38" i="15"/>
  <c r="AL38" i="15"/>
  <c r="AH38" i="15"/>
  <c r="AB38" i="15"/>
  <c r="X38" i="15"/>
  <c r="W38" i="15"/>
  <c r="R38" i="15"/>
  <c r="S38" i="15" s="1"/>
  <c r="T38" i="15" s="1"/>
  <c r="U38" i="15" s="1"/>
  <c r="O38" i="15"/>
  <c r="P38" i="15" s="1"/>
  <c r="Q38" i="15" s="1"/>
  <c r="Y38" i="15" s="1"/>
  <c r="N38" i="15"/>
  <c r="AO37" i="15"/>
  <c r="AL37" i="15"/>
  <c r="AH37" i="15"/>
  <c r="AB37" i="15"/>
  <c r="X37" i="15"/>
  <c r="W37" i="15"/>
  <c r="R37" i="15"/>
  <c r="S37" i="15" s="1"/>
  <c r="T37" i="15" s="1"/>
  <c r="U37" i="15" s="1"/>
  <c r="O37" i="15"/>
  <c r="P37" i="15" s="1"/>
  <c r="Q37" i="15" s="1"/>
  <c r="N37" i="15"/>
  <c r="AO36" i="15"/>
  <c r="AL36" i="15"/>
  <c r="AH36" i="15"/>
  <c r="AB36" i="15"/>
  <c r="X36" i="15"/>
  <c r="W36" i="15"/>
  <c r="R36" i="15"/>
  <c r="S36" i="15" s="1"/>
  <c r="T36" i="15" s="1"/>
  <c r="U36" i="15" s="1"/>
  <c r="O36" i="15"/>
  <c r="P36" i="15" s="1"/>
  <c r="Q36" i="15" s="1"/>
  <c r="N36" i="15"/>
  <c r="AO35" i="15"/>
  <c r="AL35" i="15"/>
  <c r="AH35" i="15"/>
  <c r="AB35" i="15"/>
  <c r="X35" i="15"/>
  <c r="W35" i="15"/>
  <c r="R35" i="15"/>
  <c r="S35" i="15" s="1"/>
  <c r="T35" i="15" s="1"/>
  <c r="U35" i="15" s="1"/>
  <c r="O35" i="15"/>
  <c r="P35" i="15" s="1"/>
  <c r="Q35" i="15" s="1"/>
  <c r="N35" i="15"/>
  <c r="AO34" i="15"/>
  <c r="AL34" i="15"/>
  <c r="AH34" i="15"/>
  <c r="AB34" i="15"/>
  <c r="X34" i="15"/>
  <c r="W34" i="15"/>
  <c r="R34" i="15"/>
  <c r="S34" i="15" s="1"/>
  <c r="T34" i="15" s="1"/>
  <c r="U34" i="15" s="1"/>
  <c r="O34" i="15"/>
  <c r="P34" i="15" s="1"/>
  <c r="Q34" i="15" s="1"/>
  <c r="N34" i="15"/>
  <c r="AO33" i="15"/>
  <c r="AL33" i="15"/>
  <c r="AH33" i="15"/>
  <c r="AB33" i="15"/>
  <c r="X33" i="15"/>
  <c r="W33" i="15"/>
  <c r="R33" i="15"/>
  <c r="S33" i="15" s="1"/>
  <c r="T33" i="15" s="1"/>
  <c r="U33" i="15" s="1"/>
  <c r="O33" i="15"/>
  <c r="P33" i="15" s="1"/>
  <c r="Q33" i="15" s="1"/>
  <c r="N33" i="15"/>
  <c r="AO32" i="15"/>
  <c r="AL32" i="15"/>
  <c r="AH32" i="15"/>
  <c r="AB32" i="15"/>
  <c r="X32" i="15"/>
  <c r="W32" i="15"/>
  <c r="R32" i="15"/>
  <c r="S32" i="15" s="1"/>
  <c r="T32" i="15" s="1"/>
  <c r="U32" i="15" s="1"/>
  <c r="O32" i="15"/>
  <c r="P32" i="15" s="1"/>
  <c r="Q32" i="15" s="1"/>
  <c r="N32" i="15"/>
  <c r="AO31" i="15"/>
  <c r="AL31" i="15"/>
  <c r="AH31" i="15"/>
  <c r="AB31" i="15"/>
  <c r="X31" i="15"/>
  <c r="W31" i="15"/>
  <c r="R31" i="15"/>
  <c r="S31" i="15" s="1"/>
  <c r="T31" i="15" s="1"/>
  <c r="U31" i="15" s="1"/>
  <c r="O31" i="15"/>
  <c r="P31" i="15" s="1"/>
  <c r="Q31" i="15" s="1"/>
  <c r="N31" i="15"/>
  <c r="AO30" i="15"/>
  <c r="AL30" i="15"/>
  <c r="AH30" i="15"/>
  <c r="AB30" i="15"/>
  <c r="X30" i="15"/>
  <c r="W30" i="15"/>
  <c r="R30" i="15"/>
  <c r="S30" i="15" s="1"/>
  <c r="T30" i="15" s="1"/>
  <c r="U30" i="15" s="1"/>
  <c r="O30" i="15"/>
  <c r="P30" i="15" s="1"/>
  <c r="Q30" i="15" s="1"/>
  <c r="N30" i="15"/>
  <c r="AO29" i="15"/>
  <c r="AL29" i="15"/>
  <c r="AH29" i="15"/>
  <c r="AB29" i="15"/>
  <c r="AB20" i="15" s="1"/>
  <c r="AC21" i="15" s="1"/>
  <c r="X29" i="15"/>
  <c r="W29" i="15"/>
  <c r="R29" i="15"/>
  <c r="S29" i="15" s="1"/>
  <c r="T29" i="15" s="1"/>
  <c r="U29" i="15" s="1"/>
  <c r="O29" i="15"/>
  <c r="P29" i="15" s="1"/>
  <c r="Q29" i="15" s="1"/>
  <c r="N29" i="15"/>
  <c r="AO28" i="15"/>
  <c r="AL28" i="15"/>
  <c r="AH28" i="15"/>
  <c r="AB28" i="15"/>
  <c r="X28" i="15"/>
  <c r="W28" i="15"/>
  <c r="R28" i="15"/>
  <c r="S28" i="15" s="1"/>
  <c r="T28" i="15" s="1"/>
  <c r="U28" i="15" s="1"/>
  <c r="O28" i="15"/>
  <c r="P28" i="15" s="1"/>
  <c r="N28" i="15"/>
  <c r="AO27" i="15"/>
  <c r="AL27" i="15"/>
  <c r="AH27" i="15"/>
  <c r="AB27" i="15"/>
  <c r="X27" i="15"/>
  <c r="W27" i="15"/>
  <c r="R27" i="15"/>
  <c r="S27" i="15" s="1"/>
  <c r="T27" i="15" s="1"/>
  <c r="U27" i="15" s="1"/>
  <c r="O27" i="15"/>
  <c r="P27" i="15" s="1"/>
  <c r="Q27" i="15" s="1"/>
  <c r="N27" i="15"/>
  <c r="AP21" i="15"/>
  <c r="AD20" i="15"/>
  <c r="AE21" i="15" s="1"/>
  <c r="AA18" i="15"/>
  <c r="AB18" i="15" s="1"/>
  <c r="AC18" i="15" s="1"/>
  <c r="AD18" i="15" s="1"/>
  <c r="AE18" i="15" s="1"/>
  <c r="AF18" i="15" s="1"/>
  <c r="AG18" i="15" s="1"/>
  <c r="AH18" i="15" s="1"/>
  <c r="AI18" i="15" s="1"/>
  <c r="AJ18" i="15" s="1"/>
  <c r="AK18" i="15" s="1"/>
  <c r="AL18" i="15" s="1"/>
  <c r="AM18" i="15" s="1"/>
  <c r="AN18" i="15" s="1"/>
  <c r="AO18" i="15" s="1"/>
  <c r="AP18" i="15" s="1"/>
  <c r="AQ18" i="15" s="1"/>
  <c r="AR18" i="15" s="1"/>
  <c r="AS18" i="15" s="1"/>
  <c r="AT18" i="15" s="1"/>
  <c r="AU18" i="15" s="1"/>
  <c r="AV18" i="15" s="1"/>
  <c r="AW18" i="15" s="1"/>
  <c r="AX18" i="15" s="1"/>
  <c r="M18" i="15"/>
  <c r="N18" i="15" s="1"/>
  <c r="O18" i="15" s="1"/>
  <c r="P18" i="15" s="1"/>
  <c r="Q18" i="15" s="1"/>
  <c r="V18" i="15" s="1"/>
  <c r="W18" i="15" s="1"/>
  <c r="AT17" i="15"/>
  <c r="AR17" i="15"/>
  <c r="AN17" i="15"/>
  <c r="AM17" i="15"/>
  <c r="AK17" i="15"/>
  <c r="AJ17" i="15"/>
  <c r="AD17" i="15"/>
  <c r="AA17" i="15"/>
  <c r="Z17" i="15"/>
  <c r="V17" i="15"/>
  <c r="M17" i="15"/>
  <c r="L17" i="15"/>
  <c r="K17" i="15"/>
  <c r="E17" i="15"/>
  <c r="D17" i="15"/>
  <c r="C17" i="15"/>
  <c r="Y96" i="15" l="1"/>
  <c r="N17" i="15"/>
  <c r="AO17" i="15"/>
  <c r="AO16" i="15" s="1"/>
  <c r="AL17" i="15"/>
  <c r="Y70" i="15"/>
  <c r="Y90" i="15"/>
  <c r="Y117" i="15"/>
  <c r="Y132" i="15"/>
  <c r="Y134" i="15"/>
  <c r="Y177" i="15"/>
  <c r="Y186" i="15"/>
  <c r="Y35" i="15"/>
  <c r="Y30" i="15"/>
  <c r="Y160" i="15"/>
  <c r="Y45" i="15"/>
  <c r="Y92" i="15"/>
  <c r="Y122" i="15"/>
  <c r="Y142" i="15"/>
  <c r="Y192" i="15"/>
  <c r="Y46" i="15"/>
  <c r="Y125" i="15"/>
  <c r="Y148" i="15"/>
  <c r="Y156" i="15"/>
  <c r="Y31" i="15"/>
  <c r="Y36" i="15"/>
  <c r="W17" i="15"/>
  <c r="Y68" i="15"/>
  <c r="Y87" i="15"/>
  <c r="Y183" i="15"/>
  <c r="X17" i="15"/>
  <c r="Y37" i="15"/>
  <c r="Y61" i="15"/>
  <c r="Y101" i="15"/>
  <c r="Y102" i="15"/>
  <c r="Y115" i="15"/>
  <c r="Y128" i="15"/>
  <c r="Y189" i="15"/>
  <c r="Y81" i="15"/>
  <c r="Y105" i="15"/>
  <c r="Y116" i="15"/>
  <c r="Y146" i="15"/>
  <c r="Y149" i="15"/>
  <c r="Y163" i="15"/>
  <c r="Y164" i="15"/>
  <c r="Y83" i="15"/>
  <c r="AC47" i="15"/>
  <c r="AC30" i="15"/>
  <c r="Y33" i="15"/>
  <c r="AC37" i="15"/>
  <c r="Y43" i="15"/>
  <c r="Y57" i="15"/>
  <c r="Y65" i="15"/>
  <c r="Y78" i="15"/>
  <c r="Y89" i="15"/>
  <c r="Y103" i="15"/>
  <c r="Y106" i="15"/>
  <c r="Y129" i="15"/>
  <c r="Y135" i="15"/>
  <c r="Y143" i="15"/>
  <c r="Y144" i="15"/>
  <c r="Y190" i="15"/>
  <c r="AC32" i="15"/>
  <c r="Y73" i="15"/>
  <c r="AC39" i="15"/>
  <c r="Y131" i="15"/>
  <c r="Y170" i="15"/>
  <c r="Y181" i="15"/>
  <c r="AC40" i="15"/>
  <c r="Y39" i="15"/>
  <c r="Y50" i="15"/>
  <c r="Y74" i="15"/>
  <c r="Y94" i="15"/>
  <c r="Y100" i="15"/>
  <c r="Y113" i="15"/>
  <c r="Y139" i="15"/>
  <c r="Y152" i="15"/>
  <c r="Y161" i="15"/>
  <c r="Y171" i="15"/>
  <c r="Y176" i="15"/>
  <c r="Y180" i="15"/>
  <c r="Y191" i="15"/>
  <c r="Y71" i="15"/>
  <c r="Y99" i="15"/>
  <c r="AB17" i="15"/>
  <c r="Y54" i="15"/>
  <c r="Y172" i="15"/>
  <c r="Y187" i="15"/>
  <c r="Y188" i="15"/>
  <c r="Y121" i="15"/>
  <c r="Y77" i="15"/>
  <c r="Y112" i="15"/>
  <c r="Y124" i="15"/>
  <c r="Y29" i="15"/>
  <c r="Y91" i="15"/>
  <c r="AC31" i="15"/>
  <c r="O17" i="15"/>
  <c r="Y52" i="15"/>
  <c r="Y75" i="15"/>
  <c r="Y76" i="15"/>
  <c r="Y107" i="15"/>
  <c r="Y110" i="15"/>
  <c r="Y120" i="15"/>
  <c r="Y137" i="15"/>
  <c r="Y140" i="15"/>
  <c r="Y157" i="15"/>
  <c r="Y158" i="15"/>
  <c r="Y162" i="15"/>
  <c r="AC189" i="15"/>
  <c r="AC194" i="15"/>
  <c r="AC184" i="15"/>
  <c r="AC192" i="15"/>
  <c r="AC181" i="15"/>
  <c r="AC186" i="15"/>
  <c r="AC179" i="15"/>
  <c r="AC174" i="15"/>
  <c r="AC163" i="15"/>
  <c r="AC170" i="15"/>
  <c r="AC162" i="15"/>
  <c r="AC177" i="15"/>
  <c r="AC168" i="15"/>
  <c r="AC160" i="15"/>
  <c r="AC190" i="15"/>
  <c r="AC166" i="15"/>
  <c r="AC145" i="15"/>
  <c r="AC157" i="15"/>
  <c r="AC148" i="15"/>
  <c r="AC154" i="15"/>
  <c r="AC137" i="15"/>
  <c r="AC146" i="15"/>
  <c r="AC142" i="15"/>
  <c r="AC134" i="15"/>
  <c r="AC122" i="15"/>
  <c r="AC128" i="15"/>
  <c r="AC120" i="15"/>
  <c r="AC132" i="15"/>
  <c r="AC125" i="15"/>
  <c r="AC117" i="15"/>
  <c r="AC140" i="15"/>
  <c r="AC114" i="15"/>
  <c r="AC106" i="15"/>
  <c r="AC104" i="15"/>
  <c r="AC110" i="15"/>
  <c r="AC102" i="15"/>
  <c r="AC123" i="15"/>
  <c r="AC95" i="15"/>
  <c r="AC87" i="15"/>
  <c r="AC79" i="15"/>
  <c r="AC71" i="15"/>
  <c r="AC107" i="15"/>
  <c r="AC93" i="15"/>
  <c r="AC85" i="15"/>
  <c r="AC77" i="15"/>
  <c r="AC115" i="15"/>
  <c r="AC75" i="15"/>
  <c r="AC66" i="15"/>
  <c r="AC50" i="15"/>
  <c r="AC96" i="15"/>
  <c r="AC80" i="15"/>
  <c r="AC72" i="15"/>
  <c r="AC64" i="15"/>
  <c r="AC55" i="15"/>
  <c r="AC88" i="15"/>
  <c r="AC69" i="15"/>
  <c r="AC61" i="15"/>
  <c r="AC53" i="15"/>
  <c r="AC100" i="15"/>
  <c r="AC67" i="15"/>
  <c r="AC59" i="15"/>
  <c r="AC41" i="15"/>
  <c r="AC33" i="15"/>
  <c r="AC51" i="15"/>
  <c r="AC46" i="15"/>
  <c r="AC48" i="15"/>
  <c r="AC29" i="15"/>
  <c r="AC44" i="15"/>
  <c r="AC36" i="15"/>
  <c r="AC28" i="15"/>
  <c r="AC43" i="15"/>
  <c r="AC35" i="15"/>
  <c r="AC27" i="15"/>
  <c r="U17" i="15"/>
  <c r="P17" i="15"/>
  <c r="Q28" i="15"/>
  <c r="Y28" i="15" s="1"/>
  <c r="Y32" i="15"/>
  <c r="AF47" i="15"/>
  <c r="AG47" i="15" s="1"/>
  <c r="AI47" i="15" s="1"/>
  <c r="Y34" i="15"/>
  <c r="AC34" i="15"/>
  <c r="Y40" i="15"/>
  <c r="Y47" i="15"/>
  <c r="AE190" i="15"/>
  <c r="AE182" i="15"/>
  <c r="AE188" i="15"/>
  <c r="AE195" i="15"/>
  <c r="AE187" i="15"/>
  <c r="AE194" i="15"/>
  <c r="AE186" i="15"/>
  <c r="AE192" i="15"/>
  <c r="AE184" i="15"/>
  <c r="AE180" i="15"/>
  <c r="AE175" i="15"/>
  <c r="AE174" i="15"/>
  <c r="AE193" i="15"/>
  <c r="AE181" i="15"/>
  <c r="AE172" i="15"/>
  <c r="AE191" i="15"/>
  <c r="AE183" i="15"/>
  <c r="AE171" i="15"/>
  <c r="AE185" i="15"/>
  <c r="AE178" i="15"/>
  <c r="AE179" i="15"/>
  <c r="AE177" i="15"/>
  <c r="AE164" i="15"/>
  <c r="AE173" i="15"/>
  <c r="AE163" i="15"/>
  <c r="AE189" i="15"/>
  <c r="AE170" i="15"/>
  <c r="AE162" i="15"/>
  <c r="AE176" i="15"/>
  <c r="AE169" i="15"/>
  <c r="AE161" i="15"/>
  <c r="AE168" i="15"/>
  <c r="AE160" i="15"/>
  <c r="AE167" i="15"/>
  <c r="AE166" i="15"/>
  <c r="AE159" i="15"/>
  <c r="AE152" i="15"/>
  <c r="AE151" i="15"/>
  <c r="AE158" i="15"/>
  <c r="AE150" i="15"/>
  <c r="AE157" i="15"/>
  <c r="AE149" i="15"/>
  <c r="AE156" i="15"/>
  <c r="AE148" i="15"/>
  <c r="AE155" i="15"/>
  <c r="AE165" i="15"/>
  <c r="AE154" i="15"/>
  <c r="AE146" i="15"/>
  <c r="AE138" i="15"/>
  <c r="AE137" i="15"/>
  <c r="AE144" i="15"/>
  <c r="AE136" i="15"/>
  <c r="AE143" i="15"/>
  <c r="AE135" i="15"/>
  <c r="AE142" i="15"/>
  <c r="AE134" i="15"/>
  <c r="AE141" i="15"/>
  <c r="AE153" i="15"/>
  <c r="AE140" i="15"/>
  <c r="AE132" i="15"/>
  <c r="AE129" i="15"/>
  <c r="AE121" i="15"/>
  <c r="AE128" i="15"/>
  <c r="AE120" i="15"/>
  <c r="AE131" i="15"/>
  <c r="AE127" i="15"/>
  <c r="AE119" i="15"/>
  <c r="AE126" i="15"/>
  <c r="AE118" i="15"/>
  <c r="AE139" i="15"/>
  <c r="AE125" i="15"/>
  <c r="AE117" i="15"/>
  <c r="AE133" i="15"/>
  <c r="AE124" i="15"/>
  <c r="AE147" i="15"/>
  <c r="AE123" i="15"/>
  <c r="AE116" i="15"/>
  <c r="AE113" i="15"/>
  <c r="AE105" i="15"/>
  <c r="AE112" i="15"/>
  <c r="AE104" i="15"/>
  <c r="AE111" i="15"/>
  <c r="AE103" i="15"/>
  <c r="AE110" i="15"/>
  <c r="AE102" i="15"/>
  <c r="AE145" i="15"/>
  <c r="AE122" i="15"/>
  <c r="AE109" i="15"/>
  <c r="AE108" i="15"/>
  <c r="AE100" i="15"/>
  <c r="AE115" i="15"/>
  <c r="AE107" i="15"/>
  <c r="AE94" i="15"/>
  <c r="AE86" i="15"/>
  <c r="AE78" i="15"/>
  <c r="AE101" i="15"/>
  <c r="AE93" i="15"/>
  <c r="AE85" i="15"/>
  <c r="AE77" i="15"/>
  <c r="AE114" i="15"/>
  <c r="AE92" i="15"/>
  <c r="AE84" i="15"/>
  <c r="AE76" i="15"/>
  <c r="AE99" i="15"/>
  <c r="AE91" i="15"/>
  <c r="AE83" i="15"/>
  <c r="AE75" i="15"/>
  <c r="AE98" i="15"/>
  <c r="AE90" i="15"/>
  <c r="AE82" i="15"/>
  <c r="AE74" i="15"/>
  <c r="AE97" i="15"/>
  <c r="AE89" i="15"/>
  <c r="AE81" i="15"/>
  <c r="AE73" i="15"/>
  <c r="AE130" i="15"/>
  <c r="AE96" i="15"/>
  <c r="AE88" i="15"/>
  <c r="AE80" i="15"/>
  <c r="AE72" i="15"/>
  <c r="AE71" i="15"/>
  <c r="AE65" i="15"/>
  <c r="AE57" i="15"/>
  <c r="AE49" i="15"/>
  <c r="AE64" i="15"/>
  <c r="AE56" i="15"/>
  <c r="AE48" i="15"/>
  <c r="AE63" i="15"/>
  <c r="AE55" i="15"/>
  <c r="AE87" i="15"/>
  <c r="AE62" i="15"/>
  <c r="AE54" i="15"/>
  <c r="AE69" i="15"/>
  <c r="AE61" i="15"/>
  <c r="AE53" i="15"/>
  <c r="AE70" i="15"/>
  <c r="AE68" i="15"/>
  <c r="AE60" i="15"/>
  <c r="AE52" i="15"/>
  <c r="AE67" i="15"/>
  <c r="AE59" i="15"/>
  <c r="AE51" i="15"/>
  <c r="AE106" i="15"/>
  <c r="AE95" i="15"/>
  <c r="AE79" i="15"/>
  <c r="AE66" i="15"/>
  <c r="AE41" i="15"/>
  <c r="AE33" i="15"/>
  <c r="AE50" i="15"/>
  <c r="AE40" i="15"/>
  <c r="AF40" i="15" s="1"/>
  <c r="AG40" i="15" s="1"/>
  <c r="AI40" i="15" s="1"/>
  <c r="AE32" i="15"/>
  <c r="AE47" i="15"/>
  <c r="AE39" i="15"/>
  <c r="AF39" i="15" s="1"/>
  <c r="AG39" i="15" s="1"/>
  <c r="AI39" i="15" s="1"/>
  <c r="AP39" i="15" s="1"/>
  <c r="AQ39" i="15" s="1"/>
  <c r="AE31" i="15"/>
  <c r="AF31" i="15" s="1"/>
  <c r="AG31" i="15" s="1"/>
  <c r="AI31" i="15" s="1"/>
  <c r="AP31" i="15" s="1"/>
  <c r="AQ31" i="15" s="1"/>
  <c r="AE58" i="15"/>
  <c r="AE46" i="15"/>
  <c r="AE38" i="15"/>
  <c r="AE30" i="15"/>
  <c r="AF30" i="15" s="1"/>
  <c r="AG30" i="15" s="1"/>
  <c r="AI30" i="15" s="1"/>
  <c r="AP30" i="15" s="1"/>
  <c r="AQ30" i="15" s="1"/>
  <c r="AE45" i="15"/>
  <c r="AE37" i="15"/>
  <c r="AE29" i="15"/>
  <c r="AE44" i="15"/>
  <c r="AE36" i="15"/>
  <c r="AE28" i="15"/>
  <c r="AE43" i="15"/>
  <c r="AE35" i="15"/>
  <c r="AE27" i="15"/>
  <c r="AE42" i="15"/>
  <c r="AE34" i="15"/>
  <c r="Y27" i="15"/>
  <c r="Q17" i="15"/>
  <c r="AC38" i="15"/>
  <c r="AF38" i="15" s="1"/>
  <c r="AG38" i="15" s="1"/>
  <c r="AI38" i="15" s="1"/>
  <c r="AP38" i="15" s="1"/>
  <c r="AQ38" i="15" s="1"/>
  <c r="Y41" i="15"/>
  <c r="Y44" i="15"/>
  <c r="Y42" i="15"/>
  <c r="AC42" i="15"/>
  <c r="AC45" i="15"/>
  <c r="AC60" i="15"/>
  <c r="Y67" i="15"/>
  <c r="AC68" i="15"/>
  <c r="Y48" i="15"/>
  <c r="Y60" i="15"/>
  <c r="Y64" i="15"/>
  <c r="AC65" i="15"/>
  <c r="AC56" i="15"/>
  <c r="AC58" i="15"/>
  <c r="AC62" i="15"/>
  <c r="AC52" i="15"/>
  <c r="AC57" i="15"/>
  <c r="AC49" i="15"/>
  <c r="Y56" i="15"/>
  <c r="Y58" i="15"/>
  <c r="Y49" i="15"/>
  <c r="Y51" i="15"/>
  <c r="Y62" i="15"/>
  <c r="AC63" i="15"/>
  <c r="Y66" i="15"/>
  <c r="AC54" i="15"/>
  <c r="Y55" i="15"/>
  <c r="Y63" i="15"/>
  <c r="AC76" i="15"/>
  <c r="AC70" i="15"/>
  <c r="AF70" i="15" s="1"/>
  <c r="AG70" i="15" s="1"/>
  <c r="AI70" i="15" s="1"/>
  <c r="AP70" i="15" s="1"/>
  <c r="AQ70" i="15" s="1"/>
  <c r="AC89" i="15"/>
  <c r="AF89" i="15" s="1"/>
  <c r="AG89" i="15" s="1"/>
  <c r="AI89" i="15" s="1"/>
  <c r="AP89" i="15" s="1"/>
  <c r="AQ89" i="15" s="1"/>
  <c r="AC92" i="15"/>
  <c r="AF92" i="15" s="1"/>
  <c r="AG92" i="15" s="1"/>
  <c r="AI92" i="15" s="1"/>
  <c r="AP92" i="15" s="1"/>
  <c r="AQ92" i="15" s="1"/>
  <c r="Y93" i="15"/>
  <c r="AC99" i="15"/>
  <c r="AF99" i="15" s="1"/>
  <c r="AG99" i="15" s="1"/>
  <c r="AI99" i="15" s="1"/>
  <c r="AP99" i="15" s="1"/>
  <c r="AQ99" i="15" s="1"/>
  <c r="AC82" i="15"/>
  <c r="AC86" i="15"/>
  <c r="AC91" i="15"/>
  <c r="AC98" i="15"/>
  <c r="Y86" i="15"/>
  <c r="Y88" i="15"/>
  <c r="AC103" i="15"/>
  <c r="AF103" i="15" s="1"/>
  <c r="AG103" i="15" s="1"/>
  <c r="AI103" i="15" s="1"/>
  <c r="AP103" i="15" s="1"/>
  <c r="AQ103" i="15" s="1"/>
  <c r="AC81" i="15"/>
  <c r="AF81" i="15" s="1"/>
  <c r="AG81" i="15" s="1"/>
  <c r="AI81" i="15" s="1"/>
  <c r="AP81" i="15" s="1"/>
  <c r="AQ81" i="15" s="1"/>
  <c r="AC84" i="15"/>
  <c r="Y85" i="15"/>
  <c r="AC97" i="15"/>
  <c r="AF97" i="15" s="1"/>
  <c r="AG97" i="15" s="1"/>
  <c r="AC74" i="15"/>
  <c r="Y97" i="15"/>
  <c r="AI97" i="15"/>
  <c r="Y72" i="15"/>
  <c r="AC73" i="15"/>
  <c r="AC78" i="15"/>
  <c r="AF78" i="15" s="1"/>
  <c r="AG78" i="15" s="1"/>
  <c r="AI78" i="15" s="1"/>
  <c r="AP78" i="15" s="1"/>
  <c r="AQ78" i="15" s="1"/>
  <c r="AC83" i="15"/>
  <c r="AF83" i="15" s="1"/>
  <c r="AG83" i="15" s="1"/>
  <c r="AI83" i="15" s="1"/>
  <c r="AP83" i="15" s="1"/>
  <c r="AQ83" i="15" s="1"/>
  <c r="Y84" i="15"/>
  <c r="AC90" i="15"/>
  <c r="AF90" i="15" s="1"/>
  <c r="AG90" i="15" s="1"/>
  <c r="AI90" i="15" s="1"/>
  <c r="AP90" i="15" s="1"/>
  <c r="AQ90" i="15" s="1"/>
  <c r="AC94" i="15"/>
  <c r="AF94" i="15" s="1"/>
  <c r="AG94" i="15" s="1"/>
  <c r="AI94" i="15" s="1"/>
  <c r="AP94" i="15" s="1"/>
  <c r="AQ94" i="15" s="1"/>
  <c r="AC109" i="15"/>
  <c r="AF109" i="15" s="1"/>
  <c r="AG109" i="15" s="1"/>
  <c r="AI109" i="15" s="1"/>
  <c r="AP109" i="15" s="1"/>
  <c r="AQ109" i="15" s="1"/>
  <c r="AC141" i="15"/>
  <c r="AF141" i="15" s="1"/>
  <c r="AG141" i="15" s="1"/>
  <c r="AC101" i="15"/>
  <c r="AF101" i="15" s="1"/>
  <c r="AG101" i="15" s="1"/>
  <c r="AI101" i="15" s="1"/>
  <c r="AP101" i="15" s="1"/>
  <c r="AQ101" i="15" s="1"/>
  <c r="AC108" i="15"/>
  <c r="AC111" i="15"/>
  <c r="AF111" i="15" s="1"/>
  <c r="AG111" i="15" s="1"/>
  <c r="AI111" i="15" s="1"/>
  <c r="AP111" i="15" s="1"/>
  <c r="AQ111" i="15" s="1"/>
  <c r="AC112" i="15"/>
  <c r="AF112" i="15" s="1"/>
  <c r="AG112" i="15" s="1"/>
  <c r="AI112" i="15" s="1"/>
  <c r="AP112" i="15" s="1"/>
  <c r="AQ112" i="15" s="1"/>
  <c r="AC113" i="15"/>
  <c r="AF113" i="15" s="1"/>
  <c r="AG113" i="15" s="1"/>
  <c r="AI113" i="15" s="1"/>
  <c r="AP113" i="15" s="1"/>
  <c r="AQ113" i="15" s="1"/>
  <c r="Y108" i="15"/>
  <c r="Y114" i="15"/>
  <c r="AC105" i="15"/>
  <c r="AC124" i="15"/>
  <c r="AC119" i="15"/>
  <c r="AF119" i="15" s="1"/>
  <c r="AG119" i="15" s="1"/>
  <c r="AI119" i="15" s="1"/>
  <c r="AC121" i="15"/>
  <c r="AC127" i="15"/>
  <c r="AF127" i="15" s="1"/>
  <c r="AG127" i="15" s="1"/>
  <c r="AI127" i="15" s="1"/>
  <c r="AC118" i="15"/>
  <c r="AF118" i="15" s="1"/>
  <c r="AG118" i="15" s="1"/>
  <c r="AI118" i="15" s="1"/>
  <c r="AP118" i="15" s="1"/>
  <c r="AQ118" i="15" s="1"/>
  <c r="Y119" i="15"/>
  <c r="Y123" i="15"/>
  <c r="AC126" i="15"/>
  <c r="Y127" i="15"/>
  <c r="AC153" i="15"/>
  <c r="AC116" i="15"/>
  <c r="AF116" i="15" s="1"/>
  <c r="AG116" i="15" s="1"/>
  <c r="AI116" i="15" s="1"/>
  <c r="AP116" i="15" s="1"/>
  <c r="AQ116" i="15" s="1"/>
  <c r="Y126" i="15"/>
  <c r="AC129" i="15"/>
  <c r="AF129" i="15" s="1"/>
  <c r="AG129" i="15" s="1"/>
  <c r="AI129" i="15" s="1"/>
  <c r="AP129" i="15" s="1"/>
  <c r="AQ129" i="15" s="1"/>
  <c r="AC130" i="15"/>
  <c r="AC133" i="15"/>
  <c r="AF133" i="15" s="1"/>
  <c r="AG133" i="15" s="1"/>
  <c r="AI133" i="15" s="1"/>
  <c r="Y141" i="15"/>
  <c r="AI141" i="15"/>
  <c r="AC144" i="15"/>
  <c r="AF144" i="15" s="1"/>
  <c r="AG144" i="15" s="1"/>
  <c r="AI144" i="15" s="1"/>
  <c r="AP144" i="15" s="1"/>
  <c r="AQ144" i="15" s="1"/>
  <c r="Y133" i="15"/>
  <c r="AC138" i="15"/>
  <c r="AC139" i="15"/>
  <c r="AF139" i="15" s="1"/>
  <c r="AG139" i="15" s="1"/>
  <c r="AI139" i="15" s="1"/>
  <c r="AP139" i="15" s="1"/>
  <c r="AQ139" i="15" s="1"/>
  <c r="AC143" i="15"/>
  <c r="AF143" i="15" s="1"/>
  <c r="AG143" i="15" s="1"/>
  <c r="AI143" i="15" s="1"/>
  <c r="AP143" i="15" s="1"/>
  <c r="AQ143" i="15" s="1"/>
  <c r="AC131" i="15"/>
  <c r="AF131" i="15" s="1"/>
  <c r="AG131" i="15" s="1"/>
  <c r="AI131" i="15" s="1"/>
  <c r="AP131" i="15" s="1"/>
  <c r="AQ131" i="15" s="1"/>
  <c r="Y138" i="15"/>
  <c r="AC165" i="15"/>
  <c r="AF165" i="15" s="1"/>
  <c r="AG165" i="15" s="1"/>
  <c r="AI165" i="15" s="1"/>
  <c r="AP165" i="15" s="1"/>
  <c r="AQ165" i="15" s="1"/>
  <c r="AC136" i="15"/>
  <c r="AC135" i="15"/>
  <c r="AF135" i="15" s="1"/>
  <c r="AG135" i="15" s="1"/>
  <c r="AI135" i="15" s="1"/>
  <c r="AP135" i="15" s="1"/>
  <c r="AQ135" i="15" s="1"/>
  <c r="Y136" i="15"/>
  <c r="AC152" i="15"/>
  <c r="AF152" i="15" s="1"/>
  <c r="AG152" i="15" s="1"/>
  <c r="AI152" i="15" s="1"/>
  <c r="Y154" i="15"/>
  <c r="AC159" i="15"/>
  <c r="AC151" i="15"/>
  <c r="Y153" i="15"/>
  <c r="AP152" i="15"/>
  <c r="AQ152" i="15" s="1"/>
  <c r="AC150" i="15"/>
  <c r="AF150" i="15" s="1"/>
  <c r="AG150" i="15" s="1"/>
  <c r="AI150" i="15" s="1"/>
  <c r="Y151" i="15"/>
  <c r="AC156" i="15"/>
  <c r="AF156" i="15" s="1"/>
  <c r="AG156" i="15" s="1"/>
  <c r="AI156" i="15" s="1"/>
  <c r="AP156" i="15" s="1"/>
  <c r="AQ156" i="15" s="1"/>
  <c r="AC164" i="15"/>
  <c r="AC155" i="15"/>
  <c r="AF155" i="15" s="1"/>
  <c r="AG155" i="15" s="1"/>
  <c r="AI155" i="15" s="1"/>
  <c r="AC158" i="15"/>
  <c r="Y145" i="15"/>
  <c r="AC149" i="15"/>
  <c r="Y150" i="15"/>
  <c r="Y147" i="15"/>
  <c r="AC147" i="15"/>
  <c r="Y155" i="15"/>
  <c r="AC169" i="15"/>
  <c r="AF169" i="15" s="1"/>
  <c r="AG169" i="15" s="1"/>
  <c r="AI169" i="15" s="1"/>
  <c r="AC161" i="15"/>
  <c r="AF161" i="15" s="1"/>
  <c r="AG161" i="15" s="1"/>
  <c r="AI161" i="15" s="1"/>
  <c r="AP161" i="15" s="1"/>
  <c r="AQ161" i="15" s="1"/>
  <c r="AC178" i="15"/>
  <c r="AF178" i="15" s="1"/>
  <c r="AG178" i="15" s="1"/>
  <c r="AI178" i="15" s="1"/>
  <c r="Y169" i="15"/>
  <c r="AC171" i="15"/>
  <c r="AF171" i="15" s="1"/>
  <c r="AG171" i="15" s="1"/>
  <c r="AI171" i="15" s="1"/>
  <c r="AP171" i="15" s="1"/>
  <c r="AQ171" i="15" s="1"/>
  <c r="AC182" i="15"/>
  <c r="AF182" i="15" s="1"/>
  <c r="AG182" i="15" s="1"/>
  <c r="AI182" i="15" s="1"/>
  <c r="Y159" i="15"/>
  <c r="AC167" i="15"/>
  <c r="AF167" i="15" s="1"/>
  <c r="AG167" i="15" s="1"/>
  <c r="AI167" i="15" s="1"/>
  <c r="Y167" i="15"/>
  <c r="AC188" i="15"/>
  <c r="AF188" i="15" s="1"/>
  <c r="AG188" i="15" s="1"/>
  <c r="AI188" i="15" s="1"/>
  <c r="AP188" i="15" s="1"/>
  <c r="AQ188" i="15" s="1"/>
  <c r="Y178" i="15"/>
  <c r="Y175" i="15"/>
  <c r="AC175" i="15"/>
  <c r="AF175" i="15" s="1"/>
  <c r="AG175" i="15" s="1"/>
  <c r="AC176" i="15"/>
  <c r="AF176" i="15" s="1"/>
  <c r="AG176" i="15" s="1"/>
  <c r="AC195" i="15"/>
  <c r="AF195" i="15" s="1"/>
  <c r="AG195" i="15" s="1"/>
  <c r="AI195" i="15" s="1"/>
  <c r="AC173" i="15"/>
  <c r="AF173" i="15" s="1"/>
  <c r="AG173" i="15" s="1"/>
  <c r="AI173" i="15" s="1"/>
  <c r="AI175" i="15"/>
  <c r="AI176" i="15"/>
  <c r="AP176" i="15" s="1"/>
  <c r="AQ176" i="15" s="1"/>
  <c r="AC180" i="15"/>
  <c r="AC172" i="15"/>
  <c r="Y173" i="15"/>
  <c r="AC185" i="15"/>
  <c r="AF185" i="15" s="1"/>
  <c r="AG185" i="15" s="1"/>
  <c r="AI185" i="15" s="1"/>
  <c r="AC183" i="15"/>
  <c r="Y185" i="15"/>
  <c r="AC191" i="15"/>
  <c r="AF191" i="15" s="1"/>
  <c r="AG191" i="15" s="1"/>
  <c r="AI191" i="15" s="1"/>
  <c r="AP191" i="15" s="1"/>
  <c r="AQ191" i="15" s="1"/>
  <c r="Y195" i="15"/>
  <c r="AC193" i="15"/>
  <c r="AF193" i="15" s="1"/>
  <c r="AG193" i="15" s="1"/>
  <c r="AI193" i="15" s="1"/>
  <c r="Y182" i="15"/>
  <c r="Y193" i="15"/>
  <c r="Y179" i="15"/>
  <c r="AC187" i="15"/>
  <c r="AF187" i="15" s="1"/>
  <c r="AG187" i="15" s="1"/>
  <c r="AI187" i="15" s="1"/>
  <c r="AP187" i="15" s="1"/>
  <c r="AQ187" i="15" s="1"/>
  <c r="AP193" i="15" l="1"/>
  <c r="AQ193" i="15" s="1"/>
  <c r="AP173" i="15"/>
  <c r="AQ173" i="15" s="1"/>
  <c r="AF96" i="15"/>
  <c r="AG96" i="15" s="1"/>
  <c r="AI96" i="15" s="1"/>
  <c r="AP96" i="15" s="1"/>
  <c r="AQ96" i="15" s="1"/>
  <c r="AF32" i="15"/>
  <c r="AG32" i="15" s="1"/>
  <c r="AI32" i="15" s="1"/>
  <c r="AP32" i="15" s="1"/>
  <c r="AQ32" i="15" s="1"/>
  <c r="AF43" i="15"/>
  <c r="AG43" i="15" s="1"/>
  <c r="AI43" i="15" s="1"/>
  <c r="AP43" i="15" s="1"/>
  <c r="AQ43" i="15" s="1"/>
  <c r="AV43" i="15" s="1"/>
  <c r="AF179" i="15"/>
  <c r="AG179" i="15" s="1"/>
  <c r="AI179" i="15" s="1"/>
  <c r="AP179" i="15" s="1"/>
  <c r="AQ179" i="15" s="1"/>
  <c r="AF98" i="15"/>
  <c r="AG98" i="15" s="1"/>
  <c r="AI98" i="15" s="1"/>
  <c r="AP98" i="15" s="1"/>
  <c r="AQ98" i="15" s="1"/>
  <c r="AF48" i="15"/>
  <c r="AG48" i="15" s="1"/>
  <c r="AI48" i="15" s="1"/>
  <c r="AF53" i="15"/>
  <c r="AG53" i="15" s="1"/>
  <c r="AI53" i="15" s="1"/>
  <c r="AP53" i="15" s="1"/>
  <c r="AQ53" i="15" s="1"/>
  <c r="AV53" i="15" s="1"/>
  <c r="AF107" i="15"/>
  <c r="AG107" i="15" s="1"/>
  <c r="AI107" i="15" s="1"/>
  <c r="AP107" i="15" s="1"/>
  <c r="AQ107" i="15" s="1"/>
  <c r="AV107" i="15" s="1"/>
  <c r="AF128" i="15"/>
  <c r="AG128" i="15" s="1"/>
  <c r="AI128" i="15" s="1"/>
  <c r="AP128" i="15" s="1"/>
  <c r="AQ128" i="15" s="1"/>
  <c r="AV128" i="15" s="1"/>
  <c r="AF170" i="15"/>
  <c r="AG170" i="15" s="1"/>
  <c r="AI170" i="15" s="1"/>
  <c r="AP170" i="15" s="1"/>
  <c r="AQ170" i="15" s="1"/>
  <c r="AU170" i="15" s="1"/>
  <c r="AF62" i="15"/>
  <c r="AG62" i="15" s="1"/>
  <c r="AI62" i="15" s="1"/>
  <c r="AP62" i="15" s="1"/>
  <c r="AQ62" i="15" s="1"/>
  <c r="AF73" i="15"/>
  <c r="AG73" i="15" s="1"/>
  <c r="AI73" i="15" s="1"/>
  <c r="AP73" i="15" s="1"/>
  <c r="AQ73" i="15" s="1"/>
  <c r="AF54" i="15"/>
  <c r="AG54" i="15" s="1"/>
  <c r="AI54" i="15" s="1"/>
  <c r="AP54" i="15" s="1"/>
  <c r="AQ54" i="15" s="1"/>
  <c r="AF58" i="15"/>
  <c r="AG58" i="15" s="1"/>
  <c r="AI58" i="15" s="1"/>
  <c r="AF33" i="15"/>
  <c r="AG33" i="15" s="1"/>
  <c r="AI33" i="15" s="1"/>
  <c r="AP33" i="15" s="1"/>
  <c r="AQ33" i="15" s="1"/>
  <c r="AS33" i="15" s="1"/>
  <c r="AF75" i="15"/>
  <c r="AG75" i="15" s="1"/>
  <c r="AI75" i="15" s="1"/>
  <c r="AP75" i="15" s="1"/>
  <c r="AQ75" i="15" s="1"/>
  <c r="AS75" i="15" s="1"/>
  <c r="AF140" i="15"/>
  <c r="AG140" i="15" s="1"/>
  <c r="AI140" i="15" s="1"/>
  <c r="AP140" i="15" s="1"/>
  <c r="AQ140" i="15" s="1"/>
  <c r="AV140" i="15" s="1"/>
  <c r="AF142" i="15"/>
  <c r="AG142" i="15" s="1"/>
  <c r="AI142" i="15" s="1"/>
  <c r="AP142" i="15" s="1"/>
  <c r="AQ142" i="15" s="1"/>
  <c r="AU142" i="15" s="1"/>
  <c r="AF45" i="15"/>
  <c r="AG45" i="15" s="1"/>
  <c r="AI45" i="15" s="1"/>
  <c r="AP45" i="15" s="1"/>
  <c r="AQ45" i="15" s="1"/>
  <c r="AU45" i="15" s="1"/>
  <c r="AF172" i="15"/>
  <c r="AG172" i="15" s="1"/>
  <c r="AI172" i="15" s="1"/>
  <c r="AP172" i="15" s="1"/>
  <c r="AQ172" i="15" s="1"/>
  <c r="AF158" i="15"/>
  <c r="AG158" i="15" s="1"/>
  <c r="AI158" i="15" s="1"/>
  <c r="AP158" i="15" s="1"/>
  <c r="AQ158" i="15" s="1"/>
  <c r="AS158" i="15" s="1"/>
  <c r="AF49" i="15"/>
  <c r="AG49" i="15" s="1"/>
  <c r="AI49" i="15" s="1"/>
  <c r="AP49" i="15" s="1"/>
  <c r="AQ49" i="15" s="1"/>
  <c r="AP195" i="15"/>
  <c r="AQ195" i="15" s="1"/>
  <c r="AS195" i="15" s="1"/>
  <c r="AP175" i="15"/>
  <c r="AQ175" i="15" s="1"/>
  <c r="AU175" i="15" s="1"/>
  <c r="AF159" i="15"/>
  <c r="AG159" i="15" s="1"/>
  <c r="AI159" i="15" s="1"/>
  <c r="AP159" i="15" s="1"/>
  <c r="AQ159" i="15" s="1"/>
  <c r="AF136" i="15"/>
  <c r="AG136" i="15" s="1"/>
  <c r="AI136" i="15" s="1"/>
  <c r="AP136" i="15" s="1"/>
  <c r="AQ136" i="15" s="1"/>
  <c r="AF74" i="15"/>
  <c r="AG74" i="15" s="1"/>
  <c r="AI74" i="15" s="1"/>
  <c r="AP74" i="15" s="1"/>
  <c r="AQ74" i="15" s="1"/>
  <c r="AU74" i="15" s="1"/>
  <c r="AF57" i="15"/>
  <c r="AG57" i="15" s="1"/>
  <c r="AI57" i="15" s="1"/>
  <c r="AP57" i="15" s="1"/>
  <c r="AQ57" i="15" s="1"/>
  <c r="AS57" i="15" s="1"/>
  <c r="AF130" i="15"/>
  <c r="AG130" i="15" s="1"/>
  <c r="AI130" i="15" s="1"/>
  <c r="AP130" i="15" s="1"/>
  <c r="AQ130" i="15" s="1"/>
  <c r="AV130" i="15" s="1"/>
  <c r="AP97" i="15"/>
  <c r="AQ97" i="15" s="1"/>
  <c r="AV97" i="15" s="1"/>
  <c r="AF76" i="15"/>
  <c r="AG76" i="15" s="1"/>
  <c r="AI76" i="15" s="1"/>
  <c r="AP76" i="15" s="1"/>
  <c r="AQ76" i="15" s="1"/>
  <c r="AU76" i="15" s="1"/>
  <c r="AF147" i="15"/>
  <c r="AG147" i="15" s="1"/>
  <c r="AI147" i="15" s="1"/>
  <c r="AP147" i="15" s="1"/>
  <c r="AQ147" i="15" s="1"/>
  <c r="AF164" i="15"/>
  <c r="AG164" i="15" s="1"/>
  <c r="AI164" i="15" s="1"/>
  <c r="AP164" i="15" s="1"/>
  <c r="AQ164" i="15" s="1"/>
  <c r="AS164" i="15" s="1"/>
  <c r="AF126" i="15"/>
  <c r="AG126" i="15" s="1"/>
  <c r="AI126" i="15" s="1"/>
  <c r="AP126" i="15" s="1"/>
  <c r="AQ126" i="15" s="1"/>
  <c r="AF105" i="15"/>
  <c r="AG105" i="15" s="1"/>
  <c r="AI105" i="15" s="1"/>
  <c r="AP105" i="15" s="1"/>
  <c r="AQ105" i="15" s="1"/>
  <c r="AP48" i="15"/>
  <c r="AQ48" i="15" s="1"/>
  <c r="AF37" i="15"/>
  <c r="AG37" i="15" s="1"/>
  <c r="AI37" i="15" s="1"/>
  <c r="AP37" i="15" s="1"/>
  <c r="AQ37" i="15" s="1"/>
  <c r="AU37" i="15" s="1"/>
  <c r="AF80" i="15"/>
  <c r="AG80" i="15" s="1"/>
  <c r="AI80" i="15" s="1"/>
  <c r="AP80" i="15" s="1"/>
  <c r="AQ80" i="15" s="1"/>
  <c r="AU80" i="15" s="1"/>
  <c r="AF110" i="15"/>
  <c r="AG110" i="15" s="1"/>
  <c r="AI110" i="15" s="1"/>
  <c r="AP110" i="15" s="1"/>
  <c r="AQ110" i="15" s="1"/>
  <c r="AV110" i="15" s="1"/>
  <c r="AF120" i="15"/>
  <c r="AG120" i="15" s="1"/>
  <c r="AI120" i="15" s="1"/>
  <c r="AP120" i="15" s="1"/>
  <c r="AQ120" i="15" s="1"/>
  <c r="AU120" i="15" s="1"/>
  <c r="AF148" i="15"/>
  <c r="AG148" i="15" s="1"/>
  <c r="AI148" i="15" s="1"/>
  <c r="AP148" i="15" s="1"/>
  <c r="AQ148" i="15" s="1"/>
  <c r="AS148" i="15" s="1"/>
  <c r="AF162" i="15"/>
  <c r="AG162" i="15" s="1"/>
  <c r="AI162" i="15" s="1"/>
  <c r="AP162" i="15" s="1"/>
  <c r="AQ162" i="15" s="1"/>
  <c r="AS162" i="15" s="1"/>
  <c r="AV143" i="15"/>
  <c r="AU143" i="15"/>
  <c r="AS143" i="15"/>
  <c r="AV54" i="15"/>
  <c r="AU54" i="15"/>
  <c r="AS54" i="15"/>
  <c r="AV152" i="15"/>
  <c r="AU152" i="15"/>
  <c r="AS152" i="15"/>
  <c r="AS112" i="15"/>
  <c r="AV112" i="15"/>
  <c r="AU112" i="15"/>
  <c r="AV105" i="15"/>
  <c r="AU105" i="15"/>
  <c r="AS105" i="15"/>
  <c r="AV70" i="15"/>
  <c r="AU70" i="15"/>
  <c r="AS70" i="15"/>
  <c r="AV38" i="15"/>
  <c r="AU38" i="15"/>
  <c r="AS38" i="15"/>
  <c r="AV129" i="15"/>
  <c r="AU129" i="15"/>
  <c r="AS129" i="15"/>
  <c r="AU111" i="15"/>
  <c r="AS111" i="15"/>
  <c r="AV111" i="15"/>
  <c r="AV94" i="15"/>
  <c r="AU94" i="15"/>
  <c r="AS94" i="15"/>
  <c r="AU103" i="15"/>
  <c r="AS103" i="15"/>
  <c r="AV103" i="15"/>
  <c r="AV45" i="15"/>
  <c r="AV81" i="15"/>
  <c r="AU81" i="15"/>
  <c r="AS81" i="15"/>
  <c r="AV172" i="15"/>
  <c r="AU172" i="15"/>
  <c r="AS172" i="15"/>
  <c r="AV161" i="15"/>
  <c r="AU161" i="15"/>
  <c r="AS161" i="15"/>
  <c r="AV135" i="15"/>
  <c r="AU135" i="15"/>
  <c r="AS135" i="15"/>
  <c r="AV139" i="15"/>
  <c r="AU139" i="15"/>
  <c r="AS139" i="15"/>
  <c r="AV90" i="15"/>
  <c r="AU90" i="15"/>
  <c r="AS90" i="15"/>
  <c r="AV75" i="15"/>
  <c r="AU31" i="15"/>
  <c r="AS31" i="15"/>
  <c r="AV31" i="15"/>
  <c r="AV171" i="15"/>
  <c r="AS171" i="15"/>
  <c r="AU171" i="15"/>
  <c r="AV148" i="15"/>
  <c r="AU148" i="15"/>
  <c r="AV113" i="15"/>
  <c r="AU113" i="15"/>
  <c r="AS113" i="15"/>
  <c r="AV101" i="15"/>
  <c r="AS101" i="15"/>
  <c r="AU101" i="15"/>
  <c r="AV74" i="15"/>
  <c r="AV73" i="15"/>
  <c r="AU73" i="15"/>
  <c r="AS73" i="15"/>
  <c r="AU39" i="15"/>
  <c r="AS39" i="15"/>
  <c r="AV39" i="15"/>
  <c r="AU116" i="15"/>
  <c r="AS116" i="15"/>
  <c r="AV116" i="15"/>
  <c r="AV191" i="15"/>
  <c r="AS191" i="15"/>
  <c r="AU191" i="15"/>
  <c r="AV164" i="15"/>
  <c r="AU164" i="15"/>
  <c r="AV165" i="15"/>
  <c r="AU165" i="15"/>
  <c r="AS165" i="15"/>
  <c r="AS142" i="15"/>
  <c r="AV83" i="15"/>
  <c r="AU83" i="15"/>
  <c r="AS83" i="15"/>
  <c r="AV99" i="15"/>
  <c r="AU99" i="15"/>
  <c r="AS99" i="15"/>
  <c r="AS48" i="15"/>
  <c r="AV48" i="15"/>
  <c r="AU48" i="15"/>
  <c r="AV118" i="15"/>
  <c r="AU118" i="15"/>
  <c r="AS118" i="15"/>
  <c r="AV176" i="15"/>
  <c r="AU176" i="15"/>
  <c r="AS176" i="15"/>
  <c r="AU188" i="15"/>
  <c r="AV188" i="15"/>
  <c r="AS188" i="15"/>
  <c r="AV156" i="15"/>
  <c r="AU156" i="15"/>
  <c r="AS156" i="15"/>
  <c r="AU144" i="15"/>
  <c r="AS144" i="15"/>
  <c r="AV144" i="15"/>
  <c r="AV109" i="15"/>
  <c r="AU109" i="15"/>
  <c r="AS109" i="15"/>
  <c r="AV78" i="15"/>
  <c r="AU78" i="15"/>
  <c r="AS78" i="15"/>
  <c r="AV98" i="15"/>
  <c r="AU98" i="15"/>
  <c r="AS98" i="15"/>
  <c r="AV96" i="15"/>
  <c r="AU96" i="15"/>
  <c r="AS96" i="15"/>
  <c r="AU158" i="15"/>
  <c r="AV131" i="15"/>
  <c r="AS131" i="15"/>
  <c r="AU131" i="15"/>
  <c r="AV89" i="15"/>
  <c r="AU89" i="15"/>
  <c r="AS89" i="15"/>
  <c r="AS53" i="15"/>
  <c r="AV30" i="15"/>
  <c r="AU30" i="15"/>
  <c r="AS30" i="15"/>
  <c r="AF34" i="15"/>
  <c r="AG34" i="15" s="1"/>
  <c r="AI34" i="15" s="1"/>
  <c r="AP34" i="15" s="1"/>
  <c r="AQ34" i="15" s="1"/>
  <c r="AF29" i="15"/>
  <c r="AG29" i="15" s="1"/>
  <c r="AI29" i="15" s="1"/>
  <c r="AP29" i="15" s="1"/>
  <c r="AQ29" i="15" s="1"/>
  <c r="AF100" i="15"/>
  <c r="AG100" i="15" s="1"/>
  <c r="AI100" i="15" s="1"/>
  <c r="AP100" i="15" s="1"/>
  <c r="AQ100" i="15" s="1"/>
  <c r="AF93" i="15"/>
  <c r="AG93" i="15" s="1"/>
  <c r="AI93" i="15" s="1"/>
  <c r="AF184" i="15"/>
  <c r="AG184" i="15" s="1"/>
  <c r="AI184" i="15" s="1"/>
  <c r="AP184" i="15" s="1"/>
  <c r="AQ184" i="15" s="1"/>
  <c r="AU173" i="15"/>
  <c r="AS173" i="15"/>
  <c r="AV173" i="15"/>
  <c r="AP182" i="15"/>
  <c r="AQ182" i="15" s="1"/>
  <c r="AP127" i="15"/>
  <c r="AQ127" i="15" s="1"/>
  <c r="AF82" i="15"/>
  <c r="AG82" i="15" s="1"/>
  <c r="AI82" i="15" s="1"/>
  <c r="AP82" i="15" s="1"/>
  <c r="AQ82" i="15" s="1"/>
  <c r="AF65" i="15"/>
  <c r="AG65" i="15" s="1"/>
  <c r="AI65" i="15" s="1"/>
  <c r="AP65" i="15" s="1"/>
  <c r="AQ65" i="15" s="1"/>
  <c r="AF104" i="15"/>
  <c r="AG104" i="15" s="1"/>
  <c r="AI104" i="15" s="1"/>
  <c r="AP104" i="15" s="1"/>
  <c r="AQ104" i="15" s="1"/>
  <c r="AF157" i="15"/>
  <c r="AG157" i="15" s="1"/>
  <c r="AI157" i="15" s="1"/>
  <c r="AP157" i="15" s="1"/>
  <c r="AQ157" i="15" s="1"/>
  <c r="AF194" i="15"/>
  <c r="AG194" i="15" s="1"/>
  <c r="AI194" i="15" s="1"/>
  <c r="AP194" i="15" s="1"/>
  <c r="AQ194" i="15" s="1"/>
  <c r="AS130" i="15"/>
  <c r="AP141" i="15"/>
  <c r="AQ141" i="15" s="1"/>
  <c r="AP58" i="15"/>
  <c r="AQ58" i="15" s="1"/>
  <c r="AF60" i="15"/>
  <c r="AG60" i="15" s="1"/>
  <c r="AI60" i="15" s="1"/>
  <c r="AP60" i="15" s="1"/>
  <c r="AQ60" i="15" s="1"/>
  <c r="AP47" i="15"/>
  <c r="AQ47" i="15" s="1"/>
  <c r="AC17" i="15"/>
  <c r="AF27" i="15"/>
  <c r="AF46" i="15"/>
  <c r="AG46" i="15" s="1"/>
  <c r="AI46" i="15" s="1"/>
  <c r="AP46" i="15" s="1"/>
  <c r="AQ46" i="15" s="1"/>
  <c r="AF61" i="15"/>
  <c r="AG61" i="15" s="1"/>
  <c r="AI61" i="15" s="1"/>
  <c r="AP61" i="15" s="1"/>
  <c r="AQ61" i="15" s="1"/>
  <c r="AF50" i="15"/>
  <c r="AG50" i="15" s="1"/>
  <c r="AI50" i="15" s="1"/>
  <c r="AP50" i="15" s="1"/>
  <c r="AQ50" i="15" s="1"/>
  <c r="AF71" i="15"/>
  <c r="AG71" i="15" s="1"/>
  <c r="AI71" i="15" s="1"/>
  <c r="AP71" i="15" s="1"/>
  <c r="AQ71" i="15" s="1"/>
  <c r="AF106" i="15"/>
  <c r="AG106" i="15" s="1"/>
  <c r="AI106" i="15" s="1"/>
  <c r="AP106" i="15" s="1"/>
  <c r="AQ106" i="15" s="1"/>
  <c r="AF122" i="15"/>
  <c r="AG122" i="15" s="1"/>
  <c r="AI122" i="15" s="1"/>
  <c r="AP122" i="15" s="1"/>
  <c r="AQ122" i="15" s="1"/>
  <c r="AF145" i="15"/>
  <c r="AG145" i="15" s="1"/>
  <c r="AI145" i="15" s="1"/>
  <c r="AF163" i="15"/>
  <c r="AG163" i="15" s="1"/>
  <c r="AI163" i="15" s="1"/>
  <c r="AP163" i="15" s="1"/>
  <c r="AQ163" i="15" s="1"/>
  <c r="AF189" i="15"/>
  <c r="AG189" i="15" s="1"/>
  <c r="AI189" i="15" s="1"/>
  <c r="AP189" i="15" s="1"/>
  <c r="AQ189" i="15" s="1"/>
  <c r="AP169" i="15"/>
  <c r="AQ169" i="15" s="1"/>
  <c r="AF35" i="15"/>
  <c r="AG35" i="15" s="1"/>
  <c r="AI35" i="15" s="1"/>
  <c r="AP35" i="15" s="1"/>
  <c r="AQ35" i="15" s="1"/>
  <c r="AF51" i="15"/>
  <c r="AG51" i="15" s="1"/>
  <c r="AI51" i="15" s="1"/>
  <c r="AP51" i="15" s="1"/>
  <c r="AQ51" i="15" s="1"/>
  <c r="AF69" i="15"/>
  <c r="AG69" i="15" s="1"/>
  <c r="AI69" i="15" s="1"/>
  <c r="AP69" i="15" s="1"/>
  <c r="AQ69" i="15" s="1"/>
  <c r="AF66" i="15"/>
  <c r="AG66" i="15" s="1"/>
  <c r="AI66" i="15" s="1"/>
  <c r="AF79" i="15"/>
  <c r="AG79" i="15" s="1"/>
  <c r="AI79" i="15" s="1"/>
  <c r="AP79" i="15" s="1"/>
  <c r="AQ79" i="15" s="1"/>
  <c r="AF114" i="15"/>
  <c r="AG114" i="15" s="1"/>
  <c r="AI114" i="15" s="1"/>
  <c r="AP114" i="15" s="1"/>
  <c r="AQ114" i="15" s="1"/>
  <c r="AF134" i="15"/>
  <c r="AG134" i="15" s="1"/>
  <c r="AI134" i="15" s="1"/>
  <c r="AP134" i="15" s="1"/>
  <c r="AQ134" i="15" s="1"/>
  <c r="AF166" i="15"/>
  <c r="AG166" i="15" s="1"/>
  <c r="AI166" i="15" s="1"/>
  <c r="AP166" i="15" s="1"/>
  <c r="AQ166" i="15" s="1"/>
  <c r="AF174" i="15"/>
  <c r="AG174" i="15" s="1"/>
  <c r="AI174" i="15" s="1"/>
  <c r="AP174" i="15" s="1"/>
  <c r="AQ174" i="15" s="1"/>
  <c r="AF88" i="15"/>
  <c r="AG88" i="15" s="1"/>
  <c r="AI88" i="15" s="1"/>
  <c r="AP88" i="15" s="1"/>
  <c r="AQ88" i="15" s="1"/>
  <c r="AF87" i="15"/>
  <c r="AG87" i="15" s="1"/>
  <c r="AI87" i="15" s="1"/>
  <c r="AP87" i="15" s="1"/>
  <c r="AQ87" i="15" s="1"/>
  <c r="AF190" i="15"/>
  <c r="AG190" i="15" s="1"/>
  <c r="AI190" i="15" s="1"/>
  <c r="AP190" i="15" s="1"/>
  <c r="AQ190" i="15" s="1"/>
  <c r="AV187" i="15"/>
  <c r="AS187" i="15"/>
  <c r="AU187" i="15"/>
  <c r="AU92" i="15"/>
  <c r="AS92" i="15"/>
  <c r="AV92" i="15"/>
  <c r="Y17" i="15"/>
  <c r="AP185" i="15"/>
  <c r="AQ185" i="15" s="1"/>
  <c r="AF138" i="15"/>
  <c r="AG138" i="15" s="1"/>
  <c r="AI138" i="15" s="1"/>
  <c r="AP138" i="15" s="1"/>
  <c r="AQ138" i="15" s="1"/>
  <c r="AF108" i="15"/>
  <c r="AG108" i="15" s="1"/>
  <c r="AI108" i="15" s="1"/>
  <c r="AP108" i="15" s="1"/>
  <c r="AQ108" i="15" s="1"/>
  <c r="AF91" i="15"/>
  <c r="AG91" i="15" s="1"/>
  <c r="AI91" i="15" s="1"/>
  <c r="AP91" i="15" s="1"/>
  <c r="AQ91" i="15" s="1"/>
  <c r="AP93" i="15"/>
  <c r="AQ93" i="15" s="1"/>
  <c r="AP66" i="15"/>
  <c r="AQ66" i="15" s="1"/>
  <c r="AF56" i="15"/>
  <c r="AG56" i="15" s="1"/>
  <c r="AI56" i="15" s="1"/>
  <c r="AP56" i="15" s="1"/>
  <c r="AQ56" i="15" s="1"/>
  <c r="AF28" i="15"/>
  <c r="AG28" i="15" s="1"/>
  <c r="AI28" i="15" s="1"/>
  <c r="AF41" i="15"/>
  <c r="AG41" i="15" s="1"/>
  <c r="AI41" i="15" s="1"/>
  <c r="AP41" i="15" s="1"/>
  <c r="AQ41" i="15" s="1"/>
  <c r="AF55" i="15"/>
  <c r="AG55" i="15" s="1"/>
  <c r="AI55" i="15" s="1"/>
  <c r="AF115" i="15"/>
  <c r="AG115" i="15" s="1"/>
  <c r="AI115" i="15" s="1"/>
  <c r="AP115" i="15" s="1"/>
  <c r="AQ115" i="15" s="1"/>
  <c r="AF95" i="15"/>
  <c r="AG95" i="15" s="1"/>
  <c r="AI95" i="15" s="1"/>
  <c r="AP95" i="15" s="1"/>
  <c r="AQ95" i="15" s="1"/>
  <c r="AF117" i="15"/>
  <c r="AG117" i="15" s="1"/>
  <c r="AI117" i="15" s="1"/>
  <c r="AP117" i="15" s="1"/>
  <c r="AQ117" i="15" s="1"/>
  <c r="AF146" i="15"/>
  <c r="AG146" i="15" s="1"/>
  <c r="AI146" i="15" s="1"/>
  <c r="AP146" i="15" s="1"/>
  <c r="AQ146" i="15" s="1"/>
  <c r="AF160" i="15"/>
  <c r="AG160" i="15" s="1"/>
  <c r="AI160" i="15" s="1"/>
  <c r="AP160" i="15" s="1"/>
  <c r="AQ160" i="15" s="1"/>
  <c r="AF186" i="15"/>
  <c r="AG186" i="15" s="1"/>
  <c r="AI186" i="15" s="1"/>
  <c r="AP186" i="15" s="1"/>
  <c r="AQ186" i="15" s="1"/>
  <c r="AV57" i="15"/>
  <c r="AU57" i="15"/>
  <c r="AP40" i="15"/>
  <c r="AQ40" i="15" s="1"/>
  <c r="AF180" i="15"/>
  <c r="AG180" i="15" s="1"/>
  <c r="AI180" i="15" s="1"/>
  <c r="AP180" i="15" s="1"/>
  <c r="AQ180" i="15" s="1"/>
  <c r="AP150" i="15"/>
  <c r="AQ150" i="15" s="1"/>
  <c r="AF183" i="15"/>
  <c r="AG183" i="15" s="1"/>
  <c r="AI183" i="15" s="1"/>
  <c r="AP183" i="15" s="1"/>
  <c r="AQ183" i="15" s="1"/>
  <c r="AP178" i="15"/>
  <c r="AQ178" i="15" s="1"/>
  <c r="AF149" i="15"/>
  <c r="AG149" i="15" s="1"/>
  <c r="AI149" i="15" s="1"/>
  <c r="AP149" i="15" s="1"/>
  <c r="AQ149" i="15" s="1"/>
  <c r="AF151" i="15"/>
  <c r="AG151" i="15" s="1"/>
  <c r="AI151" i="15" s="1"/>
  <c r="AP151" i="15" s="1"/>
  <c r="AQ151" i="15" s="1"/>
  <c r="AF153" i="15"/>
  <c r="AG153" i="15" s="1"/>
  <c r="AI153" i="15" s="1"/>
  <c r="AP153" i="15" s="1"/>
  <c r="AQ153" i="15" s="1"/>
  <c r="AF121" i="15"/>
  <c r="AG121" i="15" s="1"/>
  <c r="AI121" i="15" s="1"/>
  <c r="AP121" i="15" s="1"/>
  <c r="AQ121" i="15" s="1"/>
  <c r="AF124" i="15"/>
  <c r="AG124" i="15" s="1"/>
  <c r="AI124" i="15" s="1"/>
  <c r="AP124" i="15" s="1"/>
  <c r="AQ124" i="15" s="1"/>
  <c r="AF63" i="15"/>
  <c r="AG63" i="15" s="1"/>
  <c r="AI63" i="15" s="1"/>
  <c r="AP63" i="15" s="1"/>
  <c r="AQ63" i="15" s="1"/>
  <c r="AF52" i="15"/>
  <c r="AG52" i="15" s="1"/>
  <c r="AI52" i="15" s="1"/>
  <c r="AP52" i="15" s="1"/>
  <c r="AQ52" i="15" s="1"/>
  <c r="AF42" i="15"/>
  <c r="AG42" i="15" s="1"/>
  <c r="AI42" i="15" s="1"/>
  <c r="AF36" i="15"/>
  <c r="AG36" i="15" s="1"/>
  <c r="AI36" i="15" s="1"/>
  <c r="AP36" i="15" s="1"/>
  <c r="AQ36" i="15" s="1"/>
  <c r="AF59" i="15"/>
  <c r="AG59" i="15" s="1"/>
  <c r="AI59" i="15" s="1"/>
  <c r="AP59" i="15" s="1"/>
  <c r="AQ59" i="15" s="1"/>
  <c r="AF64" i="15"/>
  <c r="AG64" i="15" s="1"/>
  <c r="AI64" i="15" s="1"/>
  <c r="AP64" i="15" s="1"/>
  <c r="AQ64" i="15" s="1"/>
  <c r="AF77" i="15"/>
  <c r="AG77" i="15" s="1"/>
  <c r="AI77" i="15" s="1"/>
  <c r="AP77" i="15" s="1"/>
  <c r="AQ77" i="15" s="1"/>
  <c r="AF123" i="15"/>
  <c r="AG123" i="15" s="1"/>
  <c r="AI123" i="15" s="1"/>
  <c r="AP123" i="15" s="1"/>
  <c r="AQ123" i="15" s="1"/>
  <c r="AF125" i="15"/>
  <c r="AG125" i="15" s="1"/>
  <c r="AI125" i="15" s="1"/>
  <c r="AP125" i="15" s="1"/>
  <c r="AQ125" i="15" s="1"/>
  <c r="AF137" i="15"/>
  <c r="AG137" i="15" s="1"/>
  <c r="AI137" i="15" s="1"/>
  <c r="AP137" i="15" s="1"/>
  <c r="AQ137" i="15" s="1"/>
  <c r="AF168" i="15"/>
  <c r="AG168" i="15" s="1"/>
  <c r="AI168" i="15" s="1"/>
  <c r="AP168" i="15" s="1"/>
  <c r="AQ168" i="15" s="1"/>
  <c r="AF181" i="15"/>
  <c r="AG181" i="15" s="1"/>
  <c r="AI181" i="15" s="1"/>
  <c r="AP181" i="15" s="1"/>
  <c r="AQ181" i="15" s="1"/>
  <c r="AV193" i="15"/>
  <c r="AU193" i="15"/>
  <c r="AS193" i="15"/>
  <c r="AP167" i="15"/>
  <c r="AQ167" i="15" s="1"/>
  <c r="AP155" i="15"/>
  <c r="AQ155" i="15" s="1"/>
  <c r="AP145" i="15"/>
  <c r="AQ145" i="15" s="1"/>
  <c r="AP133" i="15"/>
  <c r="AQ133" i="15" s="1"/>
  <c r="AP119" i="15"/>
  <c r="AQ119" i="15" s="1"/>
  <c r="AF84" i="15"/>
  <c r="AG84" i="15" s="1"/>
  <c r="AI84" i="15" s="1"/>
  <c r="AP84" i="15" s="1"/>
  <c r="AQ84" i="15" s="1"/>
  <c r="AF86" i="15"/>
  <c r="AG86" i="15" s="1"/>
  <c r="AI86" i="15" s="1"/>
  <c r="AP86" i="15" s="1"/>
  <c r="AQ86" i="15" s="1"/>
  <c r="AP55" i="15"/>
  <c r="AQ55" i="15" s="1"/>
  <c r="AF68" i="15"/>
  <c r="AG68" i="15" s="1"/>
  <c r="AI68" i="15" s="1"/>
  <c r="AP68" i="15" s="1"/>
  <c r="AQ68" i="15" s="1"/>
  <c r="AP42" i="15"/>
  <c r="AQ42" i="15" s="1"/>
  <c r="AP28" i="15"/>
  <c r="AQ28" i="15" s="1"/>
  <c r="AF44" i="15"/>
  <c r="AG44" i="15" s="1"/>
  <c r="AI44" i="15" s="1"/>
  <c r="AP44" i="15" s="1"/>
  <c r="AQ44" i="15" s="1"/>
  <c r="AF67" i="15"/>
  <c r="AG67" i="15" s="1"/>
  <c r="AI67" i="15" s="1"/>
  <c r="AP67" i="15" s="1"/>
  <c r="AQ67" i="15" s="1"/>
  <c r="AF72" i="15"/>
  <c r="AG72" i="15" s="1"/>
  <c r="AI72" i="15" s="1"/>
  <c r="AP72" i="15" s="1"/>
  <c r="AQ72" i="15" s="1"/>
  <c r="AF85" i="15"/>
  <c r="AG85" i="15" s="1"/>
  <c r="AI85" i="15" s="1"/>
  <c r="AP85" i="15" s="1"/>
  <c r="AQ85" i="15" s="1"/>
  <c r="AF102" i="15"/>
  <c r="AG102" i="15" s="1"/>
  <c r="AI102" i="15" s="1"/>
  <c r="AP102" i="15" s="1"/>
  <c r="AQ102" i="15" s="1"/>
  <c r="AF132" i="15"/>
  <c r="AG132" i="15" s="1"/>
  <c r="AI132" i="15" s="1"/>
  <c r="AP132" i="15" s="1"/>
  <c r="AQ132" i="15" s="1"/>
  <c r="AF154" i="15"/>
  <c r="AG154" i="15" s="1"/>
  <c r="AI154" i="15" s="1"/>
  <c r="AP154" i="15" s="1"/>
  <c r="AQ154" i="15" s="1"/>
  <c r="AF177" i="15"/>
  <c r="AG177" i="15" s="1"/>
  <c r="AI177" i="15" s="1"/>
  <c r="AP177" i="15" s="1"/>
  <c r="AQ177" i="15" s="1"/>
  <c r="AF192" i="15"/>
  <c r="AG192" i="15" s="1"/>
  <c r="AI192" i="15" s="1"/>
  <c r="AP192" i="15" s="1"/>
  <c r="AQ192" i="15" s="1"/>
  <c r="AS179" i="15" l="1"/>
  <c r="AV179" i="15"/>
  <c r="AU179" i="15"/>
  <c r="AW179" i="15" s="1"/>
  <c r="AX179" i="15" s="1"/>
  <c r="AY179" i="15" s="1"/>
  <c r="AV62" i="15"/>
  <c r="AU62" i="15"/>
  <c r="AW62" i="15" s="1"/>
  <c r="AX62" i="15" s="1"/>
  <c r="AY62" i="15" s="1"/>
  <c r="AS62" i="15"/>
  <c r="AS126" i="15"/>
  <c r="AV126" i="15"/>
  <c r="AW126" i="15" s="1"/>
  <c r="AX126" i="15" s="1"/>
  <c r="AY126" i="15" s="1"/>
  <c r="AV142" i="15"/>
  <c r="AU162" i="15"/>
  <c r="AS43" i="15"/>
  <c r="AU43" i="15"/>
  <c r="AW43" i="15" s="1"/>
  <c r="AX43" i="15" s="1"/>
  <c r="AY43" i="15" s="1"/>
  <c r="AS170" i="15"/>
  <c r="AS107" i="15"/>
  <c r="AV120" i="15"/>
  <c r="BR120" i="15" s="1"/>
  <c r="BZ120" i="15" s="1"/>
  <c r="AU130" i="15"/>
  <c r="AW130" i="15" s="1"/>
  <c r="AX130" i="15" s="1"/>
  <c r="AY130" i="15" s="1"/>
  <c r="AU53" i="15"/>
  <c r="AV158" i="15"/>
  <c r="AS74" i="15"/>
  <c r="AU195" i="15"/>
  <c r="AS45" i="15"/>
  <c r="AV170" i="15"/>
  <c r="AU107" i="15"/>
  <c r="AW107" i="15" s="1"/>
  <c r="AX107" i="15" s="1"/>
  <c r="AY107" i="15" s="1"/>
  <c r="AS80" i="15"/>
  <c r="AV195" i="15"/>
  <c r="AV162" i="15"/>
  <c r="AW162" i="15" s="1"/>
  <c r="AX162" i="15" s="1"/>
  <c r="AY162" i="15" s="1"/>
  <c r="AV76" i="15"/>
  <c r="BM76" i="15" s="1"/>
  <c r="BU76" i="15" s="1"/>
  <c r="BF76" i="15" s="1"/>
  <c r="AV49" i="15"/>
  <c r="AS49" i="15"/>
  <c r="AU49" i="15"/>
  <c r="AS120" i="15"/>
  <c r="AS76" i="15"/>
  <c r="AS128" i="15"/>
  <c r="AU126" i="15"/>
  <c r="AV37" i="15"/>
  <c r="AV175" i="15"/>
  <c r="BR175" i="15" s="1"/>
  <c r="BZ175" i="15" s="1"/>
  <c r="AU75" i="15"/>
  <c r="AS110" i="15"/>
  <c r="AS140" i="15"/>
  <c r="AV80" i="15"/>
  <c r="BN80" i="15" s="1"/>
  <c r="BV80" i="15" s="1"/>
  <c r="BG80" i="15" s="1"/>
  <c r="AU33" i="15"/>
  <c r="AS97" i="15"/>
  <c r="AU110" i="15"/>
  <c r="AW110" i="15" s="1"/>
  <c r="AX110" i="15" s="1"/>
  <c r="AY110" i="15" s="1"/>
  <c r="AU140" i="15"/>
  <c r="AU128" i="15"/>
  <c r="AS37" i="15"/>
  <c r="AS175" i="15"/>
  <c r="AV33" i="15"/>
  <c r="BQ33" i="15" s="1"/>
  <c r="BY33" i="15" s="1"/>
  <c r="BJ33" i="15" s="1"/>
  <c r="AU97" i="15"/>
  <c r="AV154" i="15"/>
  <c r="AU154" i="15"/>
  <c r="AS154" i="15"/>
  <c r="AU63" i="15"/>
  <c r="AS63" i="15"/>
  <c r="AV63" i="15"/>
  <c r="AS56" i="15"/>
  <c r="AV56" i="15"/>
  <c r="AU56" i="15"/>
  <c r="AV123" i="15"/>
  <c r="AU123" i="15"/>
  <c r="AS123" i="15"/>
  <c r="AS85" i="15"/>
  <c r="AV85" i="15"/>
  <c r="AU85" i="15"/>
  <c r="AV86" i="15"/>
  <c r="AU86" i="15"/>
  <c r="AS86" i="15"/>
  <c r="AS64" i="15"/>
  <c r="AV64" i="15"/>
  <c r="AU64" i="15"/>
  <c r="AV51" i="15"/>
  <c r="AU51" i="15"/>
  <c r="AS51" i="15"/>
  <c r="AV34" i="15"/>
  <c r="AU34" i="15"/>
  <c r="AS34" i="15"/>
  <c r="AV72" i="15"/>
  <c r="AU72" i="15"/>
  <c r="AS72" i="15"/>
  <c r="AV67" i="15"/>
  <c r="AU67" i="15"/>
  <c r="AS67" i="15"/>
  <c r="AV153" i="15"/>
  <c r="AU153" i="15"/>
  <c r="AS153" i="15"/>
  <c r="AV138" i="15"/>
  <c r="AU138" i="15"/>
  <c r="AS138" i="15"/>
  <c r="AV44" i="15"/>
  <c r="AU44" i="15"/>
  <c r="AS44" i="15"/>
  <c r="AV41" i="15"/>
  <c r="AU41" i="15"/>
  <c r="AS41" i="15"/>
  <c r="AV114" i="15"/>
  <c r="AU114" i="15"/>
  <c r="AS114" i="15"/>
  <c r="AV88" i="15"/>
  <c r="AU88" i="15"/>
  <c r="AS88" i="15"/>
  <c r="AV149" i="15"/>
  <c r="AU149" i="15"/>
  <c r="AS149" i="15"/>
  <c r="AU190" i="15"/>
  <c r="AV190" i="15"/>
  <c r="AS190" i="15"/>
  <c r="AV194" i="15"/>
  <c r="AU194" i="15"/>
  <c r="AS194" i="15"/>
  <c r="AU127" i="15"/>
  <c r="AS127" i="15"/>
  <c r="AV127" i="15"/>
  <c r="BQ126" i="15"/>
  <c r="BY126" i="15" s="1"/>
  <c r="BJ126" i="15" s="1"/>
  <c r="AV29" i="15"/>
  <c r="AU29" i="15"/>
  <c r="AS29" i="15"/>
  <c r="BM78" i="15"/>
  <c r="BU78" i="15" s="1"/>
  <c r="BF78" i="15" s="1"/>
  <c r="BR78" i="15"/>
  <c r="BZ78" i="15" s="1"/>
  <c r="BQ78" i="15"/>
  <c r="BY78" i="15" s="1"/>
  <c r="BJ78" i="15" s="1"/>
  <c r="AW78" i="15"/>
  <c r="AX78" i="15" s="1"/>
  <c r="AY78" i="15" s="1"/>
  <c r="BP78" i="15"/>
  <c r="BX78" i="15" s="1"/>
  <c r="BI78" i="15" s="1"/>
  <c r="BO78" i="15"/>
  <c r="BW78" i="15" s="1"/>
  <c r="BH78" i="15" s="1"/>
  <c r="BN78" i="15"/>
  <c r="BV78" i="15" s="1"/>
  <c r="BG78" i="15" s="1"/>
  <c r="AW191" i="15"/>
  <c r="AX191" i="15" s="1"/>
  <c r="AY191" i="15" s="1"/>
  <c r="BM175" i="15"/>
  <c r="BU175" i="15" s="1"/>
  <c r="BF175" i="15" s="1"/>
  <c r="AW175" i="15"/>
  <c r="BP175" i="15"/>
  <c r="BX175" i="15" s="1"/>
  <c r="BI175" i="15" s="1"/>
  <c r="BO175" i="15"/>
  <c r="BW175" i="15" s="1"/>
  <c r="BH175" i="15" s="1"/>
  <c r="BN175" i="15"/>
  <c r="BV175" i="15" s="1"/>
  <c r="BG175" i="15" s="1"/>
  <c r="BM129" i="15"/>
  <c r="BR129" i="15"/>
  <c r="BQ129" i="15"/>
  <c r="AW129" i="15"/>
  <c r="AX129" i="15" s="1"/>
  <c r="AY129" i="15" s="1"/>
  <c r="BP129" i="15"/>
  <c r="BO129" i="15"/>
  <c r="BN129" i="15"/>
  <c r="AV192" i="15"/>
  <c r="AU192" i="15"/>
  <c r="AS192" i="15"/>
  <c r="AU84" i="15"/>
  <c r="AS84" i="15"/>
  <c r="AV84" i="15"/>
  <c r="AS77" i="15"/>
  <c r="AV77" i="15"/>
  <c r="AU77" i="15"/>
  <c r="AU159" i="15"/>
  <c r="AS159" i="15"/>
  <c r="AV159" i="15"/>
  <c r="AU186" i="15"/>
  <c r="AS186" i="15"/>
  <c r="AV186" i="15"/>
  <c r="AV87" i="15"/>
  <c r="AU87" i="15"/>
  <c r="AS87" i="15"/>
  <c r="AV69" i="15"/>
  <c r="AU69" i="15"/>
  <c r="AS69" i="15"/>
  <c r="AV122" i="15"/>
  <c r="AU122" i="15"/>
  <c r="AS122" i="15"/>
  <c r="AU47" i="15"/>
  <c r="AS47" i="15"/>
  <c r="AV47" i="15"/>
  <c r="AV157" i="15"/>
  <c r="AU157" i="15"/>
  <c r="AS157" i="15"/>
  <c r="AW49" i="15"/>
  <c r="AX49" i="15" s="1"/>
  <c r="AY49" i="15" s="1"/>
  <c r="AW158" i="15"/>
  <c r="AX158" i="15" s="1"/>
  <c r="AY158" i="15" s="1"/>
  <c r="AW48" i="15"/>
  <c r="AX48" i="15" s="1"/>
  <c r="AY48" i="15" s="1"/>
  <c r="BQ148" i="15"/>
  <c r="BY148" i="15" s="1"/>
  <c r="BJ148" i="15" s="1"/>
  <c r="AW148" i="15"/>
  <c r="AX148" i="15" s="1"/>
  <c r="AY148" i="15" s="1"/>
  <c r="BP148" i="15"/>
  <c r="BX148" i="15" s="1"/>
  <c r="BI148" i="15" s="1"/>
  <c r="BO148" i="15"/>
  <c r="BW148" i="15" s="1"/>
  <c r="BH148" i="15" s="1"/>
  <c r="BN148" i="15"/>
  <c r="BV148" i="15" s="1"/>
  <c r="BG148" i="15" s="1"/>
  <c r="BM148" i="15"/>
  <c r="BU148" i="15" s="1"/>
  <c r="BF148" i="15" s="1"/>
  <c r="BR148" i="15"/>
  <c r="BZ148" i="15" s="1"/>
  <c r="BO103" i="15"/>
  <c r="BN103" i="15"/>
  <c r="BM103" i="15"/>
  <c r="BR103" i="15"/>
  <c r="BQ103" i="15"/>
  <c r="AW103" i="15"/>
  <c r="AX103" i="15" s="1"/>
  <c r="AY103" i="15" s="1"/>
  <c r="BP103" i="15"/>
  <c r="AW170" i="15"/>
  <c r="AX170" i="15"/>
  <c r="AY170" i="15" s="1"/>
  <c r="AV177" i="15"/>
  <c r="AU177" i="15"/>
  <c r="AS177" i="15"/>
  <c r="AV28" i="15"/>
  <c r="AU28" i="15"/>
  <c r="AS28" i="15"/>
  <c r="AU119" i="15"/>
  <c r="AS119" i="15"/>
  <c r="AV119" i="15"/>
  <c r="AV108" i="15"/>
  <c r="AU108" i="15"/>
  <c r="AS108" i="15"/>
  <c r="AW140" i="15"/>
  <c r="AX140" i="15" s="1"/>
  <c r="AY140" i="15" s="1"/>
  <c r="AV178" i="15"/>
  <c r="AU178" i="15"/>
  <c r="AS178" i="15"/>
  <c r="BM57" i="15"/>
  <c r="BU57" i="15" s="1"/>
  <c r="BF57" i="15" s="1"/>
  <c r="BR57" i="15"/>
  <c r="BZ57" i="15" s="1"/>
  <c r="BQ57" i="15"/>
  <c r="BY57" i="15" s="1"/>
  <c r="BJ57" i="15" s="1"/>
  <c r="AW57" i="15"/>
  <c r="AX57" i="15" s="1"/>
  <c r="AY57" i="15" s="1"/>
  <c r="BP57" i="15"/>
  <c r="BX57" i="15" s="1"/>
  <c r="BI57" i="15" s="1"/>
  <c r="BO57" i="15"/>
  <c r="BW57" i="15" s="1"/>
  <c r="BH57" i="15" s="1"/>
  <c r="BN57" i="15"/>
  <c r="BV57" i="15" s="1"/>
  <c r="BG57" i="15" s="1"/>
  <c r="AV160" i="15"/>
  <c r="AS160" i="15"/>
  <c r="AU160" i="15"/>
  <c r="AV185" i="15"/>
  <c r="AU185" i="15"/>
  <c r="AS185" i="15"/>
  <c r="BR179" i="15"/>
  <c r="BZ179" i="15" s="1"/>
  <c r="BM179" i="15"/>
  <c r="BU179" i="15" s="1"/>
  <c r="BF179" i="15" s="1"/>
  <c r="BQ179" i="15"/>
  <c r="BY179" i="15" s="1"/>
  <c r="BJ179" i="15" s="1"/>
  <c r="BP179" i="15"/>
  <c r="BX179" i="15" s="1"/>
  <c r="BI179" i="15" s="1"/>
  <c r="BO179" i="15"/>
  <c r="BW179" i="15" s="1"/>
  <c r="BH179" i="15" s="1"/>
  <c r="BN179" i="15"/>
  <c r="BV179" i="15" s="1"/>
  <c r="BG179" i="15" s="1"/>
  <c r="AU136" i="15"/>
  <c r="AS136" i="15"/>
  <c r="AV136" i="15"/>
  <c r="AV106" i="15"/>
  <c r="AU106" i="15"/>
  <c r="AS106" i="15"/>
  <c r="BM130" i="15"/>
  <c r="BR130" i="15"/>
  <c r="BQ130" i="15"/>
  <c r="BP130" i="15"/>
  <c r="BO130" i="15"/>
  <c r="BN130" i="15"/>
  <c r="AS104" i="15"/>
  <c r="AV104" i="15"/>
  <c r="AU104" i="15"/>
  <c r="AU182" i="15"/>
  <c r="AV182" i="15"/>
  <c r="AS182" i="15"/>
  <c r="AW98" i="15"/>
  <c r="AX98" i="15"/>
  <c r="AY98" i="15" s="1"/>
  <c r="BP118" i="15"/>
  <c r="BX118" i="15" s="1"/>
  <c r="BI118" i="15" s="1"/>
  <c r="BO118" i="15"/>
  <c r="BW118" i="15" s="1"/>
  <c r="BH118" i="15" s="1"/>
  <c r="BN118" i="15"/>
  <c r="BV118" i="15" s="1"/>
  <c r="BG118" i="15" s="1"/>
  <c r="BM118" i="15"/>
  <c r="BU118" i="15" s="1"/>
  <c r="BF118" i="15" s="1"/>
  <c r="BR118" i="15"/>
  <c r="BZ118" i="15" s="1"/>
  <c r="AX118" i="15"/>
  <c r="AY118" i="15" s="1"/>
  <c r="BQ118" i="15"/>
  <c r="BY118" i="15" s="1"/>
  <c r="BJ118" i="15" s="1"/>
  <c r="AW118" i="15"/>
  <c r="AW171" i="15"/>
  <c r="AX171" i="15"/>
  <c r="AY171" i="15" s="1"/>
  <c r="AW135" i="15"/>
  <c r="AX135" i="15" s="1"/>
  <c r="AY135" i="15" s="1"/>
  <c r="AV42" i="15"/>
  <c r="AU42" i="15"/>
  <c r="AS42" i="15"/>
  <c r="AV133" i="15"/>
  <c r="AU133" i="15"/>
  <c r="AS133" i="15"/>
  <c r="AS151" i="15"/>
  <c r="AV151" i="15"/>
  <c r="AU151" i="15"/>
  <c r="AV59" i="15"/>
  <c r="AU59" i="15"/>
  <c r="AS59" i="15"/>
  <c r="AV124" i="15"/>
  <c r="AU124" i="15"/>
  <c r="AS124" i="15"/>
  <c r="AV183" i="15"/>
  <c r="AS183" i="15"/>
  <c r="AU183" i="15"/>
  <c r="AV146" i="15"/>
  <c r="AU146" i="15"/>
  <c r="AS146" i="15"/>
  <c r="AV66" i="15"/>
  <c r="AU66" i="15"/>
  <c r="AS66" i="15"/>
  <c r="AS174" i="15"/>
  <c r="AV174" i="15"/>
  <c r="AU174" i="15"/>
  <c r="AV35" i="15"/>
  <c r="AU35" i="15"/>
  <c r="AS35" i="15"/>
  <c r="AW128" i="15"/>
  <c r="AX128" i="15" s="1"/>
  <c r="AY128" i="15" s="1"/>
  <c r="AV169" i="15"/>
  <c r="AU169" i="15"/>
  <c r="AS169" i="15"/>
  <c r="AU71" i="15"/>
  <c r="AV71" i="15"/>
  <c r="AS71" i="15"/>
  <c r="AW30" i="15"/>
  <c r="AX30" i="15" s="1"/>
  <c r="AY30" i="15" s="1"/>
  <c r="AW53" i="15"/>
  <c r="AX53" i="15"/>
  <c r="AY53" i="15" s="1"/>
  <c r="AW37" i="15"/>
  <c r="AX37" i="15" s="1"/>
  <c r="AY37" i="15" s="1"/>
  <c r="BP161" i="15"/>
  <c r="BO161" i="15"/>
  <c r="BN161" i="15"/>
  <c r="BM161" i="15"/>
  <c r="BR161" i="15"/>
  <c r="AW161" i="15"/>
  <c r="AX161" i="15" s="1"/>
  <c r="AY161" i="15" s="1"/>
  <c r="BQ161" i="15"/>
  <c r="BR81" i="15"/>
  <c r="BZ81" i="15" s="1"/>
  <c r="BQ81" i="15"/>
  <c r="BY81" i="15" s="1"/>
  <c r="BJ81" i="15" s="1"/>
  <c r="AW81" i="15"/>
  <c r="AX81" i="15" s="1"/>
  <c r="AY81" i="15" s="1"/>
  <c r="BP81" i="15"/>
  <c r="BX81" i="15" s="1"/>
  <c r="BI81" i="15" s="1"/>
  <c r="BO81" i="15"/>
  <c r="BW81" i="15" s="1"/>
  <c r="BH81" i="15" s="1"/>
  <c r="BN81" i="15"/>
  <c r="BV81" i="15" s="1"/>
  <c r="BG81" i="15" s="1"/>
  <c r="BM81" i="15"/>
  <c r="BU81" i="15" s="1"/>
  <c r="BF81" i="15" s="1"/>
  <c r="AV132" i="15"/>
  <c r="AU132" i="15"/>
  <c r="AS132" i="15"/>
  <c r="AV68" i="15"/>
  <c r="AU68" i="15"/>
  <c r="AS68" i="15"/>
  <c r="AS145" i="15"/>
  <c r="AV145" i="15"/>
  <c r="AU145" i="15"/>
  <c r="BR193" i="15"/>
  <c r="BZ193" i="15" s="1"/>
  <c r="BQ193" i="15"/>
  <c r="BY193" i="15" s="1"/>
  <c r="BJ193" i="15" s="1"/>
  <c r="AW193" i="15"/>
  <c r="AX193" i="15" s="1"/>
  <c r="AY193" i="15" s="1"/>
  <c r="BP193" i="15"/>
  <c r="BX193" i="15" s="1"/>
  <c r="BI193" i="15" s="1"/>
  <c r="BO193" i="15"/>
  <c r="BW193" i="15" s="1"/>
  <c r="BH193" i="15" s="1"/>
  <c r="BN193" i="15"/>
  <c r="BV193" i="15" s="1"/>
  <c r="BG193" i="15" s="1"/>
  <c r="BM193" i="15"/>
  <c r="BU193" i="15" s="1"/>
  <c r="BF193" i="15" s="1"/>
  <c r="BN120" i="15"/>
  <c r="BV120" i="15" s="1"/>
  <c r="BG120" i="15" s="1"/>
  <c r="BM120" i="15"/>
  <c r="BU120" i="15" s="1"/>
  <c r="BF120" i="15" s="1"/>
  <c r="AS181" i="15"/>
  <c r="AV181" i="15"/>
  <c r="AU181" i="15"/>
  <c r="AV36" i="15"/>
  <c r="AU36" i="15"/>
  <c r="AS36" i="15"/>
  <c r="AV121" i="15"/>
  <c r="AU121" i="15"/>
  <c r="AS121" i="15"/>
  <c r="AU150" i="15"/>
  <c r="AS150" i="15"/>
  <c r="AV150" i="15"/>
  <c r="AV117" i="15"/>
  <c r="AS117" i="15"/>
  <c r="AU117" i="15"/>
  <c r="AS93" i="15"/>
  <c r="AV93" i="15"/>
  <c r="AU93" i="15"/>
  <c r="AV166" i="15"/>
  <c r="AU166" i="15"/>
  <c r="AS166" i="15"/>
  <c r="AS32" i="15"/>
  <c r="AV32" i="15"/>
  <c r="AU32" i="15"/>
  <c r="AV50" i="15"/>
  <c r="AU50" i="15"/>
  <c r="AS50" i="15"/>
  <c r="AV58" i="15"/>
  <c r="AU58" i="15"/>
  <c r="AS58" i="15"/>
  <c r="AW89" i="15"/>
  <c r="AX89" i="15" s="1"/>
  <c r="AY89" i="15" s="1"/>
  <c r="BQ109" i="15"/>
  <c r="AW109" i="15"/>
  <c r="AX109" i="15" s="1"/>
  <c r="AY109" i="15" s="1"/>
  <c r="BP109" i="15"/>
  <c r="BO109" i="15"/>
  <c r="BN109" i="15"/>
  <c r="BM109" i="15"/>
  <c r="BR109" i="15"/>
  <c r="AW188" i="15"/>
  <c r="AX188" i="15" s="1"/>
  <c r="AY188" i="15" s="1"/>
  <c r="AW73" i="15"/>
  <c r="AX73" i="15" s="1"/>
  <c r="AY73" i="15" s="1"/>
  <c r="BP172" i="15"/>
  <c r="BO172" i="15"/>
  <c r="BM172" i="15"/>
  <c r="AW172" i="15"/>
  <c r="AX172" i="15" s="1"/>
  <c r="AY172" i="15" s="1"/>
  <c r="BR172" i="15"/>
  <c r="BQ172" i="15"/>
  <c r="BN172" i="15"/>
  <c r="AW111" i="15"/>
  <c r="AX111" i="15" s="1"/>
  <c r="AY111" i="15" s="1"/>
  <c r="AW70" i="15"/>
  <c r="AX70" i="15" s="1"/>
  <c r="AY70" i="15" s="1"/>
  <c r="AW54" i="15"/>
  <c r="AX54" i="15" s="1"/>
  <c r="AY54" i="15" s="1"/>
  <c r="AV102" i="15"/>
  <c r="AU102" i="15"/>
  <c r="AS102" i="15"/>
  <c r="AU55" i="15"/>
  <c r="AS55" i="15"/>
  <c r="AV55" i="15"/>
  <c r="AV155" i="15"/>
  <c r="AU155" i="15"/>
  <c r="AS155" i="15"/>
  <c r="AV168" i="15"/>
  <c r="AU168" i="15"/>
  <c r="AS168" i="15"/>
  <c r="AU180" i="15"/>
  <c r="AV180" i="15"/>
  <c r="AS180" i="15"/>
  <c r="AV95" i="15"/>
  <c r="AU95" i="15"/>
  <c r="AS95" i="15"/>
  <c r="AV91" i="15"/>
  <c r="AU91" i="15"/>
  <c r="AS91" i="15"/>
  <c r="BO92" i="15"/>
  <c r="BW92" i="15" s="1"/>
  <c r="BH92" i="15" s="1"/>
  <c r="BN92" i="15"/>
  <c r="BV92" i="15" s="1"/>
  <c r="BG92" i="15" s="1"/>
  <c r="BM92" i="15"/>
  <c r="BU92" i="15" s="1"/>
  <c r="BF92" i="15" s="1"/>
  <c r="BR92" i="15"/>
  <c r="BZ92" i="15" s="1"/>
  <c r="BQ92" i="15"/>
  <c r="BY92" i="15" s="1"/>
  <c r="BJ92" i="15" s="1"/>
  <c r="AW92" i="15"/>
  <c r="AX92" i="15" s="1"/>
  <c r="AY92" i="15" s="1"/>
  <c r="BP92" i="15"/>
  <c r="BX92" i="15" s="1"/>
  <c r="BI92" i="15" s="1"/>
  <c r="AV134" i="15"/>
  <c r="AU134" i="15"/>
  <c r="AS134" i="15"/>
  <c r="AV60" i="15"/>
  <c r="AU60" i="15"/>
  <c r="AS60" i="15"/>
  <c r="AV147" i="15"/>
  <c r="AU147" i="15"/>
  <c r="AS147" i="15"/>
  <c r="AV61" i="15"/>
  <c r="AU61" i="15"/>
  <c r="AS61" i="15"/>
  <c r="AV65" i="15"/>
  <c r="AU65" i="15"/>
  <c r="AS65" i="15"/>
  <c r="AW173" i="15"/>
  <c r="AX173" i="15" s="1"/>
  <c r="AY173" i="15" s="1"/>
  <c r="AV184" i="15"/>
  <c r="AU184" i="15"/>
  <c r="AS184" i="15"/>
  <c r="BQ131" i="15"/>
  <c r="BY131" i="15" s="1"/>
  <c r="BJ131" i="15" s="1"/>
  <c r="AW131" i="15"/>
  <c r="BP131" i="15"/>
  <c r="BX131" i="15" s="1"/>
  <c r="BI131" i="15" s="1"/>
  <c r="BN131" i="15"/>
  <c r="BV131" i="15" s="1"/>
  <c r="BG131" i="15" s="1"/>
  <c r="BR131" i="15"/>
  <c r="BZ131" i="15" s="1"/>
  <c r="AX131" i="15"/>
  <c r="AY131" i="15" s="1"/>
  <c r="BO131" i="15"/>
  <c r="BW131" i="15" s="1"/>
  <c r="BH131" i="15" s="1"/>
  <c r="BM131" i="15"/>
  <c r="BU131" i="15" s="1"/>
  <c r="BF131" i="15" s="1"/>
  <c r="BR176" i="15"/>
  <c r="BZ176" i="15" s="1"/>
  <c r="BQ176" i="15"/>
  <c r="BY176" i="15" s="1"/>
  <c r="BJ176" i="15" s="1"/>
  <c r="AW176" i="15"/>
  <c r="AX176" i="15" s="1"/>
  <c r="AY176" i="15" s="1"/>
  <c r="BP176" i="15"/>
  <c r="BX176" i="15" s="1"/>
  <c r="BI176" i="15" s="1"/>
  <c r="BO176" i="15"/>
  <c r="BW176" i="15" s="1"/>
  <c r="BH176" i="15" s="1"/>
  <c r="BN176" i="15"/>
  <c r="BV176" i="15" s="1"/>
  <c r="BG176" i="15" s="1"/>
  <c r="BM176" i="15"/>
  <c r="BU176" i="15" s="1"/>
  <c r="BF176" i="15" s="1"/>
  <c r="AW165" i="15"/>
  <c r="AX165" i="15" s="1"/>
  <c r="AY165" i="15" s="1"/>
  <c r="BR116" i="15"/>
  <c r="BZ116" i="15" s="1"/>
  <c r="BQ116" i="15"/>
  <c r="BY116" i="15" s="1"/>
  <c r="BJ116" i="15" s="1"/>
  <c r="AW116" i="15"/>
  <c r="AX116" i="15" s="1"/>
  <c r="AY116" i="15" s="1"/>
  <c r="BO116" i="15"/>
  <c r="BW116" i="15" s="1"/>
  <c r="BH116" i="15" s="1"/>
  <c r="BN116" i="15"/>
  <c r="BV116" i="15" s="1"/>
  <c r="BG116" i="15" s="1"/>
  <c r="BM116" i="15"/>
  <c r="BU116" i="15" s="1"/>
  <c r="BF116" i="15" s="1"/>
  <c r="BP116" i="15"/>
  <c r="BX116" i="15" s="1"/>
  <c r="BI116" i="15" s="1"/>
  <c r="BM113" i="15"/>
  <c r="BU113" i="15" s="1"/>
  <c r="BF113" i="15" s="1"/>
  <c r="BR113" i="15"/>
  <c r="BZ113" i="15" s="1"/>
  <c r="BQ113" i="15"/>
  <c r="BY113" i="15" s="1"/>
  <c r="BJ113" i="15" s="1"/>
  <c r="AW113" i="15"/>
  <c r="AX113" i="15" s="1"/>
  <c r="AY113" i="15" s="1"/>
  <c r="BP113" i="15"/>
  <c r="BX113" i="15" s="1"/>
  <c r="BI113" i="15" s="1"/>
  <c r="BO113" i="15"/>
  <c r="BW113" i="15" s="1"/>
  <c r="BH113" i="15" s="1"/>
  <c r="BN113" i="15"/>
  <c r="BV113" i="15" s="1"/>
  <c r="BG113" i="15" s="1"/>
  <c r="AW195" i="15"/>
  <c r="AX195" i="15" s="1"/>
  <c r="AY195" i="15" s="1"/>
  <c r="BR139" i="15"/>
  <c r="BZ139" i="15" s="1"/>
  <c r="BQ139" i="15"/>
  <c r="BY139" i="15" s="1"/>
  <c r="BJ139" i="15" s="1"/>
  <c r="AW139" i="15"/>
  <c r="AX139" i="15" s="1"/>
  <c r="AY139" i="15" s="1"/>
  <c r="BP139" i="15"/>
  <c r="BX139" i="15" s="1"/>
  <c r="BI139" i="15" s="1"/>
  <c r="BO139" i="15"/>
  <c r="BW139" i="15" s="1"/>
  <c r="BH139" i="15" s="1"/>
  <c r="BN139" i="15"/>
  <c r="BV139" i="15" s="1"/>
  <c r="BG139" i="15" s="1"/>
  <c r="BM139" i="15"/>
  <c r="BU139" i="15" s="1"/>
  <c r="BF139" i="15" s="1"/>
  <c r="BR107" i="15"/>
  <c r="BZ107" i="15" s="1"/>
  <c r="BQ107" i="15"/>
  <c r="BY107" i="15" s="1"/>
  <c r="BJ107" i="15" s="1"/>
  <c r="BP107" i="15"/>
  <c r="BX107" i="15" s="1"/>
  <c r="BI107" i="15" s="1"/>
  <c r="BO107" i="15"/>
  <c r="BW107" i="15" s="1"/>
  <c r="BH107" i="15" s="1"/>
  <c r="BN107" i="15"/>
  <c r="BV107" i="15" s="1"/>
  <c r="BG107" i="15" s="1"/>
  <c r="BM107" i="15"/>
  <c r="BU107" i="15" s="1"/>
  <c r="BF107" i="15" s="1"/>
  <c r="AW105" i="15"/>
  <c r="AX105" i="15" s="1"/>
  <c r="AY105" i="15" s="1"/>
  <c r="AW112" i="15"/>
  <c r="AX112" i="15" s="1"/>
  <c r="AY112" i="15" s="1"/>
  <c r="AV167" i="15"/>
  <c r="AU167" i="15"/>
  <c r="AS167" i="15"/>
  <c r="AS137" i="15"/>
  <c r="AV137" i="15"/>
  <c r="AU137" i="15"/>
  <c r="AV52" i="15"/>
  <c r="AU52" i="15"/>
  <c r="AS52" i="15"/>
  <c r="AS40" i="15"/>
  <c r="AV40" i="15"/>
  <c r="AU40" i="15"/>
  <c r="AV115" i="15"/>
  <c r="AU115" i="15"/>
  <c r="AS115" i="15"/>
  <c r="AW187" i="15"/>
  <c r="AX187" i="15" s="1"/>
  <c r="AY187" i="15" s="1"/>
  <c r="AS189" i="15"/>
  <c r="AV189" i="15"/>
  <c r="AU189" i="15"/>
  <c r="AV46" i="15"/>
  <c r="AU46" i="15"/>
  <c r="AS46" i="15"/>
  <c r="AV141" i="15"/>
  <c r="AU141" i="15"/>
  <c r="AS141" i="15"/>
  <c r="BR96" i="15"/>
  <c r="BZ96" i="15" s="1"/>
  <c r="BQ96" i="15"/>
  <c r="BY96" i="15" s="1"/>
  <c r="BJ96" i="15" s="1"/>
  <c r="AW96" i="15"/>
  <c r="AX96" i="15" s="1"/>
  <c r="AY96" i="15" s="1"/>
  <c r="BP96" i="15"/>
  <c r="BX96" i="15" s="1"/>
  <c r="BI96" i="15" s="1"/>
  <c r="BO96" i="15"/>
  <c r="BW96" i="15" s="1"/>
  <c r="BH96" i="15" s="1"/>
  <c r="BN96" i="15"/>
  <c r="BV96" i="15" s="1"/>
  <c r="BG96" i="15" s="1"/>
  <c r="BM96" i="15"/>
  <c r="BU96" i="15" s="1"/>
  <c r="BF96" i="15" s="1"/>
  <c r="BQ156" i="15"/>
  <c r="BY156" i="15" s="1"/>
  <c r="BJ156" i="15" s="1"/>
  <c r="AW156" i="15"/>
  <c r="BP156" i="15"/>
  <c r="BX156" i="15" s="1"/>
  <c r="BI156" i="15" s="1"/>
  <c r="BO156" i="15"/>
  <c r="BW156" i="15" s="1"/>
  <c r="BH156" i="15" s="1"/>
  <c r="BN156" i="15"/>
  <c r="BV156" i="15" s="1"/>
  <c r="BG156" i="15" s="1"/>
  <c r="BM156" i="15"/>
  <c r="BU156" i="15" s="1"/>
  <c r="BF156" i="15" s="1"/>
  <c r="BR156" i="15"/>
  <c r="BZ156" i="15" s="1"/>
  <c r="AX156" i="15"/>
  <c r="AY156" i="15" s="1"/>
  <c r="AW99" i="15"/>
  <c r="AX99" i="15" s="1"/>
  <c r="AY99" i="15" s="1"/>
  <c r="AW164" i="15"/>
  <c r="AX164" i="15" s="1"/>
  <c r="AY164" i="15" s="1"/>
  <c r="AW39" i="15"/>
  <c r="AX39" i="15" s="1"/>
  <c r="AY39" i="15" s="1"/>
  <c r="AW74" i="15"/>
  <c r="AX74" i="15"/>
  <c r="AY74" i="15" s="1"/>
  <c r="AW45" i="15"/>
  <c r="AX45" i="15" s="1"/>
  <c r="AY45" i="15" s="1"/>
  <c r="BM94" i="15"/>
  <c r="BU94" i="15" s="1"/>
  <c r="BF94" i="15" s="1"/>
  <c r="BR94" i="15"/>
  <c r="BZ94" i="15" s="1"/>
  <c r="BQ94" i="15"/>
  <c r="BY94" i="15" s="1"/>
  <c r="BJ94" i="15" s="1"/>
  <c r="AW94" i="15"/>
  <c r="AX94" i="15" s="1"/>
  <c r="AY94" i="15" s="1"/>
  <c r="BP94" i="15"/>
  <c r="BX94" i="15" s="1"/>
  <c r="BI94" i="15" s="1"/>
  <c r="BO94" i="15"/>
  <c r="BW94" i="15" s="1"/>
  <c r="BH94" i="15" s="1"/>
  <c r="BN94" i="15"/>
  <c r="BV94" i="15" s="1"/>
  <c r="BG94" i="15" s="1"/>
  <c r="AW38" i="15"/>
  <c r="AX38" i="15" s="1"/>
  <c r="AY38" i="15" s="1"/>
  <c r="BO76" i="15"/>
  <c r="BW76" i="15" s="1"/>
  <c r="BH76" i="15" s="1"/>
  <c r="BN76" i="15"/>
  <c r="BV76" i="15" s="1"/>
  <c r="BG76" i="15" s="1"/>
  <c r="BQ76" i="15"/>
  <c r="BY76" i="15" s="1"/>
  <c r="BJ76" i="15" s="1"/>
  <c r="AW76" i="15"/>
  <c r="AX76" i="15" s="1"/>
  <c r="AY76" i="15" s="1"/>
  <c r="BP76" i="15"/>
  <c r="BX76" i="15" s="1"/>
  <c r="BI76" i="15" s="1"/>
  <c r="BP143" i="15"/>
  <c r="BX143" i="15" s="1"/>
  <c r="BI143" i="15" s="1"/>
  <c r="BO143" i="15"/>
  <c r="BW143" i="15" s="1"/>
  <c r="BH143" i="15" s="1"/>
  <c r="BN143" i="15"/>
  <c r="BV143" i="15" s="1"/>
  <c r="BG143" i="15" s="1"/>
  <c r="BM143" i="15"/>
  <c r="BU143" i="15" s="1"/>
  <c r="BF143" i="15" s="1"/>
  <c r="BR143" i="15"/>
  <c r="BZ143" i="15" s="1"/>
  <c r="AW143" i="15"/>
  <c r="AX143" i="15" s="1"/>
  <c r="AY143" i="15" s="1"/>
  <c r="BQ143" i="15"/>
  <c r="BY143" i="15" s="1"/>
  <c r="BJ143" i="15" s="1"/>
  <c r="AV125" i="15"/>
  <c r="AU125" i="15"/>
  <c r="AS125" i="15"/>
  <c r="AV79" i="15"/>
  <c r="AU79" i="15"/>
  <c r="AS79" i="15"/>
  <c r="AS163" i="15"/>
  <c r="AV163" i="15"/>
  <c r="AU163" i="15"/>
  <c r="AG27" i="15"/>
  <c r="AF17" i="15"/>
  <c r="AV82" i="15"/>
  <c r="AU82" i="15"/>
  <c r="AS82" i="15"/>
  <c r="AS100" i="15"/>
  <c r="AV100" i="15"/>
  <c r="AU100" i="15"/>
  <c r="BR43" i="15"/>
  <c r="BQ43" i="15"/>
  <c r="BP43" i="15"/>
  <c r="BO43" i="15"/>
  <c r="BN43" i="15"/>
  <c r="BM43" i="15"/>
  <c r="AW144" i="15"/>
  <c r="AX144" i="15" s="1"/>
  <c r="AY144" i="15" s="1"/>
  <c r="BP83" i="15"/>
  <c r="BX83" i="15" s="1"/>
  <c r="BI83" i="15" s="1"/>
  <c r="BO83" i="15"/>
  <c r="BW83" i="15" s="1"/>
  <c r="BH83" i="15" s="1"/>
  <c r="BN83" i="15"/>
  <c r="BV83" i="15" s="1"/>
  <c r="BG83" i="15" s="1"/>
  <c r="BM83" i="15"/>
  <c r="BU83" i="15" s="1"/>
  <c r="BF83" i="15" s="1"/>
  <c r="BR83" i="15"/>
  <c r="BZ83" i="15" s="1"/>
  <c r="BQ83" i="15"/>
  <c r="BY83" i="15" s="1"/>
  <c r="BJ83" i="15" s="1"/>
  <c r="AW83" i="15"/>
  <c r="AX83" i="15" s="1"/>
  <c r="AY83" i="15" s="1"/>
  <c r="AW142" i="15"/>
  <c r="AX142" i="15" s="1"/>
  <c r="AY142" i="15" s="1"/>
  <c r="BQ101" i="15"/>
  <c r="BY101" i="15" s="1"/>
  <c r="BJ101" i="15" s="1"/>
  <c r="AW101" i="15"/>
  <c r="AX101" i="15" s="1"/>
  <c r="AY101" i="15" s="1"/>
  <c r="BP101" i="15"/>
  <c r="BX101" i="15" s="1"/>
  <c r="BI101" i="15" s="1"/>
  <c r="BN101" i="15"/>
  <c r="BV101" i="15" s="1"/>
  <c r="BG101" i="15" s="1"/>
  <c r="BR101" i="15"/>
  <c r="BZ101" i="15" s="1"/>
  <c r="BO101" i="15"/>
  <c r="BW101" i="15" s="1"/>
  <c r="BH101" i="15" s="1"/>
  <c r="BM101" i="15"/>
  <c r="BU101" i="15" s="1"/>
  <c r="BF101" i="15" s="1"/>
  <c r="AW31" i="15"/>
  <c r="AX31" i="15" s="1"/>
  <c r="AY31" i="15" s="1"/>
  <c r="AW75" i="15"/>
  <c r="AX75" i="15" s="1"/>
  <c r="AY75" i="15" s="1"/>
  <c r="BQ90" i="15"/>
  <c r="AW90" i="15"/>
  <c r="AX90" i="15" s="1"/>
  <c r="AY90" i="15" s="1"/>
  <c r="D21" i="2" s="1"/>
  <c r="BP90" i="15"/>
  <c r="BO90" i="15"/>
  <c r="BN90" i="15"/>
  <c r="BM90" i="15"/>
  <c r="BR90" i="15"/>
  <c r="AW97" i="15"/>
  <c r="AX97" i="15" s="1"/>
  <c r="AY97" i="15" s="1"/>
  <c r="BM152" i="15"/>
  <c r="BU152" i="15" s="1"/>
  <c r="BF152" i="15" s="1"/>
  <c r="BR152" i="15"/>
  <c r="BZ152" i="15" s="1"/>
  <c r="BQ152" i="15"/>
  <c r="BY152" i="15" s="1"/>
  <c r="BJ152" i="15" s="1"/>
  <c r="AW152" i="15"/>
  <c r="AX152" i="15" s="1"/>
  <c r="AY152" i="15" s="1"/>
  <c r="BP152" i="15"/>
  <c r="BX152" i="15" s="1"/>
  <c r="BI152" i="15" s="1"/>
  <c r="BO152" i="15"/>
  <c r="BW152" i="15" s="1"/>
  <c r="BH152" i="15" s="1"/>
  <c r="BN152" i="15"/>
  <c r="BV152" i="15" s="1"/>
  <c r="BG152" i="15" s="1"/>
  <c r="BM33" i="15" l="1"/>
  <c r="BU33" i="15" s="1"/>
  <c r="BF33" i="15" s="1"/>
  <c r="BR126" i="15"/>
  <c r="BZ126" i="15" s="1"/>
  <c r="BQ175" i="15"/>
  <c r="BY175" i="15" s="1"/>
  <c r="BJ175" i="15" s="1"/>
  <c r="BP126" i="15"/>
  <c r="BX126" i="15" s="1"/>
  <c r="BI126" i="15" s="1"/>
  <c r="BR76" i="15"/>
  <c r="BZ76" i="15" s="1"/>
  <c r="BQ120" i="15"/>
  <c r="BY120" i="15" s="1"/>
  <c r="BJ120" i="15" s="1"/>
  <c r="AX175" i="15"/>
  <c r="AY175" i="15" s="1"/>
  <c r="BE175" i="15" s="1"/>
  <c r="BN33" i="15"/>
  <c r="BV33" i="15" s="1"/>
  <c r="BG33" i="15" s="1"/>
  <c r="BP80" i="15"/>
  <c r="BX80" i="15" s="1"/>
  <c r="BI80" i="15" s="1"/>
  <c r="BM126" i="15"/>
  <c r="BU126" i="15" s="1"/>
  <c r="BF126" i="15" s="1"/>
  <c r="BO120" i="15"/>
  <c r="BW120" i="15" s="1"/>
  <c r="BH120" i="15" s="1"/>
  <c r="AW80" i="15"/>
  <c r="BN126" i="15"/>
  <c r="BV126" i="15" s="1"/>
  <c r="BG126" i="15" s="1"/>
  <c r="BP120" i="15"/>
  <c r="BX120" i="15" s="1"/>
  <c r="BI120" i="15" s="1"/>
  <c r="BQ80" i="15"/>
  <c r="BY80" i="15" s="1"/>
  <c r="BJ80" i="15" s="1"/>
  <c r="BO126" i="15"/>
  <c r="BW126" i="15" s="1"/>
  <c r="BH126" i="15" s="1"/>
  <c r="AW120" i="15"/>
  <c r="AX120" i="15" s="1"/>
  <c r="AY120" i="15" s="1"/>
  <c r="BU129" i="15"/>
  <c r="BF129" i="15" s="1"/>
  <c r="BR33" i="15"/>
  <c r="BZ33" i="15" s="1"/>
  <c r="BO80" i="15"/>
  <c r="BW80" i="15" s="1"/>
  <c r="BH80" i="15" s="1"/>
  <c r="BU109" i="15"/>
  <c r="BF109" i="15" s="1"/>
  <c r="BU172" i="15"/>
  <c r="BF172" i="15" s="1"/>
  <c r="BP33" i="15"/>
  <c r="BX33" i="15" s="1"/>
  <c r="BI33" i="15" s="1"/>
  <c r="BR80" i="15"/>
  <c r="BZ80" i="15" s="1"/>
  <c r="AW33" i="15"/>
  <c r="AX33" i="15" s="1"/>
  <c r="AY33" i="15" s="1"/>
  <c r="BM80" i="15"/>
  <c r="BU80" i="15" s="1"/>
  <c r="BF80" i="15" s="1"/>
  <c r="BO33" i="15"/>
  <c r="BW33" i="15" s="1"/>
  <c r="BH33" i="15" s="1"/>
  <c r="AX80" i="15"/>
  <c r="AY80" i="15" s="1"/>
  <c r="BC43" i="15"/>
  <c r="BA43" i="15"/>
  <c r="BB43" i="15" s="1"/>
  <c r="BE43" i="15"/>
  <c r="BA165" i="15"/>
  <c r="BB165" i="15" s="1"/>
  <c r="BC165" i="15"/>
  <c r="BE165" i="15"/>
  <c r="BM165" i="15"/>
  <c r="BU165" i="15" s="1"/>
  <c r="BC89" i="15"/>
  <c r="BA89" i="15"/>
  <c r="BB89" i="15" s="1"/>
  <c r="BE89" i="15"/>
  <c r="BM89" i="15" s="1"/>
  <c r="BU89" i="15" s="1"/>
  <c r="BC161" i="15"/>
  <c r="BA161" i="15"/>
  <c r="BB161" i="15" s="1"/>
  <c r="BE161" i="15"/>
  <c r="BC31" i="15"/>
  <c r="BA31" i="15"/>
  <c r="BB31" i="15" s="1"/>
  <c r="BE31" i="15"/>
  <c r="BM31" i="15"/>
  <c r="BU31" i="15" s="1"/>
  <c r="BC142" i="15"/>
  <c r="BA142" i="15"/>
  <c r="BB142" i="15" s="1"/>
  <c r="BE142" i="15"/>
  <c r="BM142" i="15" s="1"/>
  <c r="BU142" i="15" s="1"/>
  <c r="BC39" i="15"/>
  <c r="BA39" i="15"/>
  <c r="BB39" i="15" s="1"/>
  <c r="BE39" i="15"/>
  <c r="BM39" i="15"/>
  <c r="BU39" i="15" s="1"/>
  <c r="BC120" i="15"/>
  <c r="BA120" i="15"/>
  <c r="BB120" i="15" s="1"/>
  <c r="BE120" i="15"/>
  <c r="BC48" i="15"/>
  <c r="BA48" i="15"/>
  <c r="BB48" i="15" s="1"/>
  <c r="BE48" i="15"/>
  <c r="BM48" i="15" s="1"/>
  <c r="BU48" i="15" s="1"/>
  <c r="BC96" i="15"/>
  <c r="BA96" i="15"/>
  <c r="BB96" i="15" s="1"/>
  <c r="BE96" i="15"/>
  <c r="BC30" i="15"/>
  <c r="BA30" i="15"/>
  <c r="BB30" i="15" s="1"/>
  <c r="BE30" i="15"/>
  <c r="BM30" i="15" s="1"/>
  <c r="BU30" i="15" s="1"/>
  <c r="BC158" i="15"/>
  <c r="BA158" i="15"/>
  <c r="BB158" i="15" s="1"/>
  <c r="BE158" i="15"/>
  <c r="BM158" i="15" s="1"/>
  <c r="BU158" i="15" s="1"/>
  <c r="BA152" i="15"/>
  <c r="BB152" i="15" s="1"/>
  <c r="BC152" i="15"/>
  <c r="BE152" i="15"/>
  <c r="BA70" i="15"/>
  <c r="BB70" i="15" s="1"/>
  <c r="BC70" i="15"/>
  <c r="BE70" i="15"/>
  <c r="BM70" i="15" s="1"/>
  <c r="BU70" i="15" s="1"/>
  <c r="BC140" i="15"/>
  <c r="BA140" i="15"/>
  <c r="BB140" i="15" s="1"/>
  <c r="BE140" i="15"/>
  <c r="BM140" i="15" s="1"/>
  <c r="BU140" i="15" s="1"/>
  <c r="BC103" i="15"/>
  <c r="BA103" i="15"/>
  <c r="BB103" i="15" s="1"/>
  <c r="BE103" i="15"/>
  <c r="BA49" i="15"/>
  <c r="BB49" i="15" s="1"/>
  <c r="BC49" i="15"/>
  <c r="BE49" i="15"/>
  <c r="BM49" i="15"/>
  <c r="BU49" i="15" s="1"/>
  <c r="BA139" i="15"/>
  <c r="BB139" i="15" s="1"/>
  <c r="BC139" i="15"/>
  <c r="BE139" i="15"/>
  <c r="BA33" i="15"/>
  <c r="BB33" i="15" s="1"/>
  <c r="BC33" i="15"/>
  <c r="BE33" i="15"/>
  <c r="BC90" i="15"/>
  <c r="BA90" i="15"/>
  <c r="BB90" i="15" s="1"/>
  <c r="BE90" i="15"/>
  <c r="BC76" i="15"/>
  <c r="BA76" i="15"/>
  <c r="BB76" i="15" s="1"/>
  <c r="BE76" i="15"/>
  <c r="BC107" i="15"/>
  <c r="BA107" i="15"/>
  <c r="BB107" i="15" s="1"/>
  <c r="BE107" i="15"/>
  <c r="BC116" i="15"/>
  <c r="BA116" i="15"/>
  <c r="BB116" i="15" s="1"/>
  <c r="BE116" i="15"/>
  <c r="BA176" i="15"/>
  <c r="BB176" i="15" s="1"/>
  <c r="BC176" i="15"/>
  <c r="BE176" i="15"/>
  <c r="BC62" i="15"/>
  <c r="BA62" i="15"/>
  <c r="BB62" i="15" s="1"/>
  <c r="BE62" i="15"/>
  <c r="BM62" i="15" s="1"/>
  <c r="BU62" i="15" s="1"/>
  <c r="BC187" i="15"/>
  <c r="BA187" i="15"/>
  <c r="BB187" i="15" s="1"/>
  <c r="BE187" i="15"/>
  <c r="BM187" i="15" s="1"/>
  <c r="BU187" i="15" s="1"/>
  <c r="BC112" i="15"/>
  <c r="BA112" i="15"/>
  <c r="BB112" i="15" s="1"/>
  <c r="BE112" i="15"/>
  <c r="BM112" i="15" s="1"/>
  <c r="BU112" i="15" s="1"/>
  <c r="BC92" i="15"/>
  <c r="BA92" i="15"/>
  <c r="BB92" i="15" s="1"/>
  <c r="BE92" i="15"/>
  <c r="BC73" i="15"/>
  <c r="BA73" i="15"/>
  <c r="BB73" i="15" s="1"/>
  <c r="BE73" i="15"/>
  <c r="BM73" i="15" s="1"/>
  <c r="BU73" i="15" s="1"/>
  <c r="BC97" i="15"/>
  <c r="BA97" i="15"/>
  <c r="BB97" i="15" s="1"/>
  <c r="BE97" i="15"/>
  <c r="BM97" i="15"/>
  <c r="BU97" i="15" s="1"/>
  <c r="BC101" i="15"/>
  <c r="BA101" i="15"/>
  <c r="BB101" i="15" s="1"/>
  <c r="BE101" i="15"/>
  <c r="BA188" i="15"/>
  <c r="BB188" i="15" s="1"/>
  <c r="BC188" i="15"/>
  <c r="BE188" i="15"/>
  <c r="BM188" i="15"/>
  <c r="BU188" i="15" s="1"/>
  <c r="BC126" i="15"/>
  <c r="BA126" i="15"/>
  <c r="BB126" i="15" s="1"/>
  <c r="BE126" i="15"/>
  <c r="BC110" i="15"/>
  <c r="BA110" i="15"/>
  <c r="BB110" i="15" s="1"/>
  <c r="BE110" i="15"/>
  <c r="BM110" i="15" s="1"/>
  <c r="BU110" i="15" s="1"/>
  <c r="BU43" i="15"/>
  <c r="BF43" i="15" s="1"/>
  <c r="AW79" i="15"/>
  <c r="AX79" i="15" s="1"/>
  <c r="AY79" i="15" s="1"/>
  <c r="BC99" i="15"/>
  <c r="BA99" i="15"/>
  <c r="BB99" i="15" s="1"/>
  <c r="BE99" i="15"/>
  <c r="BM99" i="15" s="1"/>
  <c r="BU99" i="15" s="1"/>
  <c r="BR115" i="15"/>
  <c r="BP115" i="15"/>
  <c r="BO115" i="15"/>
  <c r="BM115" i="15"/>
  <c r="BQ115" i="15"/>
  <c r="AW115" i="15"/>
  <c r="AX115" i="15" s="1"/>
  <c r="AY115" i="15" s="1"/>
  <c r="E21" i="2" s="1"/>
  <c r="BN115" i="15"/>
  <c r="BR60" i="15"/>
  <c r="BQ60" i="15"/>
  <c r="AW60" i="15"/>
  <c r="AX60" i="15" s="1"/>
  <c r="AY60" i="15" s="1"/>
  <c r="BP60" i="15"/>
  <c r="BO60" i="15"/>
  <c r="BN60" i="15"/>
  <c r="BM60" i="15"/>
  <c r="BA172" i="15"/>
  <c r="BB172" i="15" s="1"/>
  <c r="BC172" i="15"/>
  <c r="BE172" i="15"/>
  <c r="AW50" i="15"/>
  <c r="AX50" i="15" s="1"/>
  <c r="AY50" i="15" s="1"/>
  <c r="AW32" i="15"/>
  <c r="AX32" i="15" s="1"/>
  <c r="AY32" i="15" s="1"/>
  <c r="BR66" i="15"/>
  <c r="BZ66" i="15" s="1"/>
  <c r="BQ66" i="15"/>
  <c r="BY66" i="15" s="1"/>
  <c r="BJ66" i="15" s="1"/>
  <c r="AW66" i="15"/>
  <c r="AX66" i="15" s="1"/>
  <c r="AY66" i="15" s="1"/>
  <c r="BP66" i="15"/>
  <c r="BX66" i="15" s="1"/>
  <c r="BI66" i="15" s="1"/>
  <c r="BO66" i="15"/>
  <c r="BW66" i="15" s="1"/>
  <c r="BH66" i="15" s="1"/>
  <c r="BN66" i="15"/>
  <c r="BV66" i="15" s="1"/>
  <c r="BG66" i="15" s="1"/>
  <c r="BM66" i="15"/>
  <c r="BU66" i="15" s="1"/>
  <c r="BF66" i="15" s="1"/>
  <c r="AW133" i="15"/>
  <c r="AX133" i="15" s="1"/>
  <c r="AY133" i="15" s="1"/>
  <c r="BM182" i="15"/>
  <c r="BR182" i="15"/>
  <c r="BQ182" i="15"/>
  <c r="AW182" i="15"/>
  <c r="AX182" i="15" s="1"/>
  <c r="AY182" i="15" s="1"/>
  <c r="BO182" i="15"/>
  <c r="BP182" i="15"/>
  <c r="BN182" i="15"/>
  <c r="BN104" i="15"/>
  <c r="BV104" i="15" s="1"/>
  <c r="BG104" i="15" s="1"/>
  <c r="BM104" i="15"/>
  <c r="BU104" i="15" s="1"/>
  <c r="BF104" i="15" s="1"/>
  <c r="BR104" i="15"/>
  <c r="BZ104" i="15" s="1"/>
  <c r="BQ104" i="15"/>
  <c r="BY104" i="15" s="1"/>
  <c r="BJ104" i="15" s="1"/>
  <c r="AW104" i="15"/>
  <c r="AX104" i="15" s="1"/>
  <c r="AY104" i="15" s="1"/>
  <c r="BP104" i="15"/>
  <c r="BX104" i="15" s="1"/>
  <c r="BI104" i="15" s="1"/>
  <c r="BO104" i="15"/>
  <c r="BW104" i="15" s="1"/>
  <c r="BH104" i="15" s="1"/>
  <c r="BO136" i="15"/>
  <c r="BW136" i="15" s="1"/>
  <c r="BH136" i="15" s="1"/>
  <c r="BN136" i="15"/>
  <c r="BV136" i="15" s="1"/>
  <c r="BG136" i="15" s="1"/>
  <c r="BM136" i="15"/>
  <c r="BU136" i="15" s="1"/>
  <c r="BF136" i="15" s="1"/>
  <c r="BR136" i="15"/>
  <c r="BZ136" i="15" s="1"/>
  <c r="BQ136" i="15"/>
  <c r="BY136" i="15" s="1"/>
  <c r="BJ136" i="15" s="1"/>
  <c r="AW136" i="15"/>
  <c r="AX136" i="15" s="1"/>
  <c r="AY136" i="15" s="1"/>
  <c r="BP136" i="15"/>
  <c r="BX136" i="15" s="1"/>
  <c r="BI136" i="15" s="1"/>
  <c r="AW160" i="15"/>
  <c r="AX160" i="15" s="1"/>
  <c r="AY160" i="15" s="1"/>
  <c r="BA57" i="15"/>
  <c r="BB57" i="15" s="1"/>
  <c r="BC57" i="15"/>
  <c r="BE57" i="15"/>
  <c r="AW178" i="15"/>
  <c r="AX178" i="15" s="1"/>
  <c r="AY178" i="15" s="1"/>
  <c r="BC170" i="15"/>
  <c r="BA170" i="15"/>
  <c r="BB170" i="15" s="1"/>
  <c r="BE170" i="15"/>
  <c r="BM170" i="15" s="1"/>
  <c r="BU170" i="15" s="1"/>
  <c r="AW186" i="15"/>
  <c r="AX186" i="15" s="1"/>
  <c r="AY186" i="15" s="1"/>
  <c r="AX84" i="15"/>
  <c r="AY84" i="15" s="1"/>
  <c r="AW84" i="15"/>
  <c r="BA191" i="15"/>
  <c r="BB191" i="15" s="1"/>
  <c r="BC191" i="15"/>
  <c r="BE191" i="15"/>
  <c r="BM191" i="15" s="1"/>
  <c r="BU191" i="15" s="1"/>
  <c r="BC80" i="15"/>
  <c r="BA80" i="15"/>
  <c r="BB80" i="15" s="1"/>
  <c r="BE80" i="15"/>
  <c r="AW29" i="15"/>
  <c r="AX29" i="15" s="1"/>
  <c r="AY29" i="15" s="1"/>
  <c r="AW190" i="15"/>
  <c r="AX190" i="15" s="1"/>
  <c r="AY190" i="15" s="1"/>
  <c r="AW123" i="15"/>
  <c r="AX123" i="15" s="1"/>
  <c r="AY123" i="15" s="1"/>
  <c r="BC143" i="15"/>
  <c r="BA143" i="15"/>
  <c r="BB143" i="15" s="1"/>
  <c r="BE143" i="15"/>
  <c r="BC38" i="15"/>
  <c r="BA38" i="15"/>
  <c r="BB38" i="15" s="1"/>
  <c r="BE38" i="15"/>
  <c r="BR52" i="15"/>
  <c r="BZ52" i="15" s="1"/>
  <c r="BQ52" i="15"/>
  <c r="BY52" i="15" s="1"/>
  <c r="BJ52" i="15" s="1"/>
  <c r="AW52" i="15"/>
  <c r="AX52" i="15" s="1"/>
  <c r="AY52" i="15" s="1"/>
  <c r="BP52" i="15"/>
  <c r="BX52" i="15" s="1"/>
  <c r="BI52" i="15" s="1"/>
  <c r="BO52" i="15"/>
  <c r="BW52" i="15" s="1"/>
  <c r="BH52" i="15" s="1"/>
  <c r="BN52" i="15"/>
  <c r="BV52" i="15" s="1"/>
  <c r="BG52" i="15" s="1"/>
  <c r="BM52" i="15"/>
  <c r="BU52" i="15" s="1"/>
  <c r="BF52" i="15" s="1"/>
  <c r="BC195" i="15"/>
  <c r="BA195" i="15"/>
  <c r="BB195" i="15" s="1"/>
  <c r="BE195" i="15"/>
  <c r="BA131" i="15"/>
  <c r="BB131" i="15" s="1"/>
  <c r="BC131" i="15"/>
  <c r="BE131" i="15"/>
  <c r="AW95" i="15"/>
  <c r="AX95" i="15" s="1"/>
  <c r="AY95" i="15" s="1"/>
  <c r="AW36" i="15"/>
  <c r="AX36" i="15" s="1"/>
  <c r="AY36" i="15" s="1"/>
  <c r="BC37" i="15"/>
  <c r="BA37" i="15"/>
  <c r="BB37" i="15" s="1"/>
  <c r="BE37" i="15"/>
  <c r="BP169" i="15"/>
  <c r="BO169" i="15"/>
  <c r="BN169" i="15"/>
  <c r="BM169" i="15"/>
  <c r="BR169" i="15"/>
  <c r="AW169" i="15"/>
  <c r="AX169" i="15" s="1"/>
  <c r="AY169" i="15" s="1"/>
  <c r="BQ169" i="15"/>
  <c r="AW108" i="15"/>
  <c r="AX108" i="15" s="1"/>
  <c r="AY108" i="15" s="1"/>
  <c r="BC148" i="15"/>
  <c r="BA148" i="15"/>
  <c r="BB148" i="15" s="1"/>
  <c r="BE148" i="15"/>
  <c r="AW47" i="15"/>
  <c r="AX47" i="15" s="1"/>
  <c r="AY47" i="15" s="1"/>
  <c r="BQ69" i="15"/>
  <c r="AW69" i="15"/>
  <c r="BP69" i="15"/>
  <c r="BO69" i="15"/>
  <c r="BN69" i="15"/>
  <c r="BM69" i="15"/>
  <c r="BR69" i="15"/>
  <c r="AX69" i="15"/>
  <c r="AY69" i="15" s="1"/>
  <c r="AW159" i="15"/>
  <c r="AX159" i="15" s="1"/>
  <c r="AY159" i="15" s="1"/>
  <c r="AW77" i="15"/>
  <c r="AX77" i="15" s="1"/>
  <c r="AY77" i="15" s="1"/>
  <c r="BC162" i="15"/>
  <c r="BA162" i="15"/>
  <c r="BB162" i="15" s="1"/>
  <c r="BE162" i="15"/>
  <c r="BM162" i="15" s="1"/>
  <c r="BU162" i="15" s="1"/>
  <c r="AW67" i="15"/>
  <c r="AX67" i="15" s="1"/>
  <c r="AY67" i="15" s="1"/>
  <c r="BU90" i="15"/>
  <c r="BF90" i="15" s="1"/>
  <c r="BC75" i="15"/>
  <c r="BA75" i="15"/>
  <c r="BB75" i="15" s="1"/>
  <c r="BE75" i="15"/>
  <c r="BM75" i="15" s="1"/>
  <c r="BU75" i="15" s="1"/>
  <c r="BC83" i="15"/>
  <c r="BA83" i="15"/>
  <c r="BB83" i="15" s="1"/>
  <c r="BE83" i="15"/>
  <c r="BC144" i="15"/>
  <c r="BA144" i="15"/>
  <c r="BB144" i="15" s="1"/>
  <c r="BE144" i="15"/>
  <c r="BM144" i="15" s="1"/>
  <c r="BU144" i="15" s="1"/>
  <c r="BQ100" i="15"/>
  <c r="BY100" i="15" s="1"/>
  <c r="BJ100" i="15" s="1"/>
  <c r="AW100" i="15"/>
  <c r="AX100" i="15" s="1"/>
  <c r="AY100" i="15" s="1"/>
  <c r="BM100" i="15"/>
  <c r="BU100" i="15" s="1"/>
  <c r="BF100" i="15" s="1"/>
  <c r="BR100" i="15"/>
  <c r="BZ100" i="15" s="1"/>
  <c r="BP100" i="15"/>
  <c r="BX100" i="15" s="1"/>
  <c r="BI100" i="15" s="1"/>
  <c r="BO100" i="15"/>
  <c r="BW100" i="15" s="1"/>
  <c r="BH100" i="15" s="1"/>
  <c r="BN100" i="15"/>
  <c r="BV100" i="15" s="1"/>
  <c r="BG100" i="15" s="1"/>
  <c r="AW134" i="15"/>
  <c r="AX134" i="15" s="1"/>
  <c r="AY134" i="15" s="1"/>
  <c r="AW55" i="15"/>
  <c r="AX55" i="15" s="1"/>
  <c r="AY55" i="15" s="1"/>
  <c r="AW102" i="15"/>
  <c r="AX102" i="15" s="1"/>
  <c r="AY102" i="15" s="1"/>
  <c r="AW93" i="15"/>
  <c r="AX93" i="15" s="1"/>
  <c r="AY93" i="15" s="1"/>
  <c r="BO150" i="15"/>
  <c r="BW150" i="15" s="1"/>
  <c r="BH150" i="15" s="1"/>
  <c r="BN150" i="15"/>
  <c r="BV150" i="15" s="1"/>
  <c r="BG150" i="15" s="1"/>
  <c r="BM150" i="15"/>
  <c r="BU150" i="15" s="1"/>
  <c r="BF150" i="15" s="1"/>
  <c r="BR150" i="15"/>
  <c r="BZ150" i="15" s="1"/>
  <c r="AX150" i="15"/>
  <c r="AY150" i="15" s="1"/>
  <c r="BQ150" i="15"/>
  <c r="BY150" i="15" s="1"/>
  <c r="BJ150" i="15" s="1"/>
  <c r="AW150" i="15"/>
  <c r="BP150" i="15"/>
  <c r="BX150" i="15" s="1"/>
  <c r="BI150" i="15" s="1"/>
  <c r="BN181" i="15"/>
  <c r="BV181" i="15" s="1"/>
  <c r="BG181" i="15" s="1"/>
  <c r="BP181" i="15"/>
  <c r="BX181" i="15" s="1"/>
  <c r="BI181" i="15" s="1"/>
  <c r="BQ181" i="15"/>
  <c r="BY181" i="15" s="1"/>
  <c r="BJ181" i="15" s="1"/>
  <c r="BO181" i="15"/>
  <c r="BW181" i="15" s="1"/>
  <c r="BH181" i="15" s="1"/>
  <c r="AX181" i="15"/>
  <c r="AY181" i="15" s="1"/>
  <c r="BM181" i="15"/>
  <c r="BU181" i="15" s="1"/>
  <c r="BF181" i="15" s="1"/>
  <c r="AW181" i="15"/>
  <c r="BR181" i="15"/>
  <c r="BZ181" i="15" s="1"/>
  <c r="BC53" i="15"/>
  <c r="BA53" i="15"/>
  <c r="BB53" i="15" s="1"/>
  <c r="BE53" i="15"/>
  <c r="BM53" i="15" s="1"/>
  <c r="BU53" i="15" s="1"/>
  <c r="BR146" i="15"/>
  <c r="BZ146" i="15" s="1"/>
  <c r="AX146" i="15"/>
  <c r="AY146" i="15" s="1"/>
  <c r="BQ146" i="15"/>
  <c r="BY146" i="15" s="1"/>
  <c r="BJ146" i="15" s="1"/>
  <c r="AW146" i="15"/>
  <c r="BP146" i="15"/>
  <c r="BX146" i="15" s="1"/>
  <c r="BI146" i="15" s="1"/>
  <c r="BO146" i="15"/>
  <c r="BW146" i="15" s="1"/>
  <c r="BH146" i="15" s="1"/>
  <c r="BM146" i="15"/>
  <c r="BU146" i="15" s="1"/>
  <c r="BF146" i="15" s="1"/>
  <c r="BN146" i="15"/>
  <c r="BV146" i="15" s="1"/>
  <c r="BG146" i="15" s="1"/>
  <c r="BR106" i="15"/>
  <c r="AX106" i="15"/>
  <c r="AY106" i="15" s="1"/>
  <c r="BQ106" i="15"/>
  <c r="AW106" i="15"/>
  <c r="BP106" i="15"/>
  <c r="BO106" i="15"/>
  <c r="BN106" i="15"/>
  <c r="BM106" i="15"/>
  <c r="BV129" i="15"/>
  <c r="BG129" i="15" s="1"/>
  <c r="AW194" i="15"/>
  <c r="AX194" i="15" s="1"/>
  <c r="AY194" i="15" s="1"/>
  <c r="AW34" i="15"/>
  <c r="AX34" i="15" s="1"/>
  <c r="AY34" i="15" s="1"/>
  <c r="AI27" i="15"/>
  <c r="AP27" i="15" s="1"/>
  <c r="AG17" i="15"/>
  <c r="BM38" i="15"/>
  <c r="BU38" i="15" s="1"/>
  <c r="AW167" i="15"/>
  <c r="AX167" i="15" s="1"/>
  <c r="AY167" i="15" s="1"/>
  <c r="BM195" i="15"/>
  <c r="BU195" i="15" s="1"/>
  <c r="AW65" i="15"/>
  <c r="AX65" i="15" s="1"/>
  <c r="AY65" i="15" s="1"/>
  <c r="BO180" i="15"/>
  <c r="BW180" i="15" s="1"/>
  <c r="BH180" i="15" s="1"/>
  <c r="BQ180" i="15"/>
  <c r="BY180" i="15" s="1"/>
  <c r="BJ180" i="15" s="1"/>
  <c r="AW180" i="15"/>
  <c r="AX180" i="15" s="1"/>
  <c r="AY180" i="15" s="1"/>
  <c r="BR180" i="15"/>
  <c r="BZ180" i="15" s="1"/>
  <c r="BP180" i="15"/>
  <c r="BX180" i="15" s="1"/>
  <c r="BI180" i="15" s="1"/>
  <c r="BN180" i="15"/>
  <c r="BV180" i="15" s="1"/>
  <c r="BG180" i="15" s="1"/>
  <c r="BM180" i="15"/>
  <c r="BU180" i="15" s="1"/>
  <c r="BF180" i="15" s="1"/>
  <c r="AW166" i="15"/>
  <c r="AX166" i="15" s="1"/>
  <c r="AY166" i="15" s="1"/>
  <c r="BM37" i="15"/>
  <c r="BU37" i="15" s="1"/>
  <c r="BR28" i="15"/>
  <c r="AX28" i="15"/>
  <c r="AY28" i="15" s="1"/>
  <c r="BQ28" i="15"/>
  <c r="AW28" i="15"/>
  <c r="BP28" i="15"/>
  <c r="BO28" i="15"/>
  <c r="BN28" i="15"/>
  <c r="BM28" i="15"/>
  <c r="BR177" i="15"/>
  <c r="AX177" i="15"/>
  <c r="AY177" i="15" s="1"/>
  <c r="G21" i="2" s="1"/>
  <c r="BQ177" i="15"/>
  <c r="AW177" i="15"/>
  <c r="BP177" i="15"/>
  <c r="BO177" i="15"/>
  <c r="BN177" i="15"/>
  <c r="BM177" i="15"/>
  <c r="AW127" i="15"/>
  <c r="AX127" i="15" s="1"/>
  <c r="AY127" i="15" s="1"/>
  <c r="BR88" i="15"/>
  <c r="BQ88" i="15"/>
  <c r="AW88" i="15"/>
  <c r="AX88" i="15" s="1"/>
  <c r="AY88" i="15" s="1"/>
  <c r="BP88" i="15"/>
  <c r="BO88" i="15"/>
  <c r="BN88" i="15"/>
  <c r="BM88" i="15"/>
  <c r="AW114" i="15"/>
  <c r="AX114" i="15" s="1"/>
  <c r="AY114" i="15" s="1"/>
  <c r="BR72" i="15"/>
  <c r="BZ72" i="15" s="1"/>
  <c r="BQ72" i="15"/>
  <c r="BY72" i="15" s="1"/>
  <c r="BJ72" i="15" s="1"/>
  <c r="BP72" i="15"/>
  <c r="BX72" i="15" s="1"/>
  <c r="BI72" i="15" s="1"/>
  <c r="BO72" i="15"/>
  <c r="BW72" i="15" s="1"/>
  <c r="BH72" i="15" s="1"/>
  <c r="BN72" i="15"/>
  <c r="BV72" i="15" s="1"/>
  <c r="BG72" i="15" s="1"/>
  <c r="BM72" i="15"/>
  <c r="BU72" i="15" s="1"/>
  <c r="BF72" i="15" s="1"/>
  <c r="AW72" i="15"/>
  <c r="AX72" i="15" s="1"/>
  <c r="AY72" i="15" s="1"/>
  <c r="AW64" i="15"/>
  <c r="AX64" i="15" s="1"/>
  <c r="AY64" i="15" s="1"/>
  <c r="BR154" i="15"/>
  <c r="BZ154" i="15" s="1"/>
  <c r="BQ154" i="15"/>
  <c r="BY154" i="15" s="1"/>
  <c r="BJ154" i="15" s="1"/>
  <c r="AW154" i="15"/>
  <c r="AX154" i="15" s="1"/>
  <c r="AY154" i="15" s="1"/>
  <c r="BP154" i="15"/>
  <c r="BX154" i="15" s="1"/>
  <c r="BI154" i="15" s="1"/>
  <c r="BO154" i="15"/>
  <c r="BW154" i="15" s="1"/>
  <c r="BH154" i="15" s="1"/>
  <c r="BN154" i="15"/>
  <c r="BV154" i="15" s="1"/>
  <c r="BG154" i="15" s="1"/>
  <c r="BM154" i="15"/>
  <c r="BU154" i="15" s="1"/>
  <c r="BF154" i="15" s="1"/>
  <c r="AW125" i="15"/>
  <c r="AX125" i="15" s="1"/>
  <c r="AY125" i="15" s="1"/>
  <c r="BA94" i="15"/>
  <c r="BB94" i="15" s="1"/>
  <c r="BC94" i="15"/>
  <c r="BE94" i="15"/>
  <c r="BA164" i="15"/>
  <c r="BB164" i="15" s="1"/>
  <c r="BC164" i="15"/>
  <c r="BE164" i="15"/>
  <c r="BM164" i="15" s="1"/>
  <c r="BU164" i="15" s="1"/>
  <c r="AW141" i="15"/>
  <c r="AX141" i="15" s="1"/>
  <c r="AY141" i="15" s="1"/>
  <c r="AW189" i="15"/>
  <c r="AX189" i="15" s="1"/>
  <c r="AY189" i="15" s="1"/>
  <c r="BA105" i="15"/>
  <c r="BB105" i="15" s="1"/>
  <c r="BC105" i="15"/>
  <c r="BE105" i="15"/>
  <c r="BM105" i="15" s="1"/>
  <c r="BU105" i="15" s="1"/>
  <c r="BA113" i="15"/>
  <c r="BB113" i="15" s="1"/>
  <c r="BC113" i="15"/>
  <c r="BE113" i="15"/>
  <c r="BC173" i="15"/>
  <c r="BA173" i="15"/>
  <c r="BB173" i="15" s="1"/>
  <c r="BE173" i="15"/>
  <c r="BM173" i="15" s="1"/>
  <c r="BU173" i="15" s="1"/>
  <c r="AW91" i="15"/>
  <c r="AX91" i="15" s="1"/>
  <c r="AY91" i="15" s="1"/>
  <c r="BC109" i="15"/>
  <c r="BA109" i="15"/>
  <c r="BB109" i="15" s="1"/>
  <c r="BE109" i="15"/>
  <c r="BC193" i="15"/>
  <c r="BA193" i="15"/>
  <c r="BB193" i="15" s="1"/>
  <c r="BE193" i="15"/>
  <c r="AW68" i="15"/>
  <c r="AX68" i="15" s="1"/>
  <c r="AY68" i="15" s="1"/>
  <c r="AW71" i="15"/>
  <c r="AX71" i="15" s="1"/>
  <c r="AY71" i="15" s="1"/>
  <c r="AW183" i="15"/>
  <c r="AX183" i="15" s="1"/>
  <c r="AY183" i="15" s="1"/>
  <c r="BN151" i="15"/>
  <c r="BV151" i="15" s="1"/>
  <c r="BG151" i="15" s="1"/>
  <c r="BM151" i="15"/>
  <c r="BU151" i="15" s="1"/>
  <c r="BF151" i="15" s="1"/>
  <c r="BR151" i="15"/>
  <c r="BZ151" i="15" s="1"/>
  <c r="BQ151" i="15"/>
  <c r="BY151" i="15" s="1"/>
  <c r="BJ151" i="15" s="1"/>
  <c r="AW151" i="15"/>
  <c r="AX151" i="15" s="1"/>
  <c r="AY151" i="15" s="1"/>
  <c r="BP151" i="15"/>
  <c r="BX151" i="15" s="1"/>
  <c r="BI151" i="15" s="1"/>
  <c r="BO151" i="15"/>
  <c r="BW151" i="15" s="1"/>
  <c r="BH151" i="15" s="1"/>
  <c r="BA130" i="15"/>
  <c r="BB130" i="15" s="1"/>
  <c r="BC130" i="15"/>
  <c r="BE130" i="15"/>
  <c r="BM41" i="15"/>
  <c r="BR41" i="15"/>
  <c r="BQ41" i="15"/>
  <c r="AW41" i="15"/>
  <c r="AX41" i="15" s="1"/>
  <c r="AY41" i="15" s="1"/>
  <c r="C21" i="2" s="1"/>
  <c r="C22" i="2" s="1"/>
  <c r="BP41" i="15"/>
  <c r="BO41" i="15"/>
  <c r="BN41" i="15"/>
  <c r="AW51" i="15"/>
  <c r="AX51" i="15" s="1"/>
  <c r="AY51" i="15" s="1"/>
  <c r="AW40" i="15"/>
  <c r="AX40" i="15" s="1"/>
  <c r="AY40" i="15" s="1"/>
  <c r="BQ184" i="15"/>
  <c r="BY184" i="15" s="1"/>
  <c r="BJ184" i="15" s="1"/>
  <c r="BP184" i="15"/>
  <c r="BX184" i="15" s="1"/>
  <c r="BI184" i="15" s="1"/>
  <c r="BO184" i="15"/>
  <c r="BW184" i="15" s="1"/>
  <c r="BH184" i="15" s="1"/>
  <c r="BM184" i="15"/>
  <c r="BU184" i="15" s="1"/>
  <c r="BF184" i="15" s="1"/>
  <c r="BR184" i="15"/>
  <c r="BZ184" i="15" s="1"/>
  <c r="AW184" i="15"/>
  <c r="AX184" i="15" s="1"/>
  <c r="AY184" i="15" s="1"/>
  <c r="BN184" i="15"/>
  <c r="BV184" i="15" s="1"/>
  <c r="BG184" i="15" s="1"/>
  <c r="BR132" i="15"/>
  <c r="BZ132" i="15" s="1"/>
  <c r="BQ132" i="15"/>
  <c r="BY132" i="15" s="1"/>
  <c r="BJ132" i="15" s="1"/>
  <c r="BP132" i="15"/>
  <c r="BX132" i="15" s="1"/>
  <c r="BI132" i="15" s="1"/>
  <c r="BO132" i="15"/>
  <c r="BW132" i="15" s="1"/>
  <c r="BH132" i="15" s="1"/>
  <c r="BM132" i="15"/>
  <c r="BU132" i="15" s="1"/>
  <c r="BF132" i="15" s="1"/>
  <c r="BN132" i="15"/>
  <c r="BV132" i="15" s="1"/>
  <c r="BG132" i="15" s="1"/>
  <c r="AW132" i="15"/>
  <c r="AX132" i="15" s="1"/>
  <c r="AY132" i="15" s="1"/>
  <c r="BU161" i="15"/>
  <c r="BF161" i="15" s="1"/>
  <c r="AW174" i="15"/>
  <c r="AX174" i="15" s="1"/>
  <c r="AY174" i="15" s="1"/>
  <c r="BR124" i="15"/>
  <c r="BZ124" i="15" s="1"/>
  <c r="BQ124" i="15"/>
  <c r="BY124" i="15" s="1"/>
  <c r="BJ124" i="15" s="1"/>
  <c r="AW124" i="15"/>
  <c r="AX124" i="15" s="1"/>
  <c r="AY124" i="15" s="1"/>
  <c r="BP124" i="15"/>
  <c r="BX124" i="15" s="1"/>
  <c r="BI124" i="15" s="1"/>
  <c r="BO124" i="15"/>
  <c r="BW124" i="15" s="1"/>
  <c r="BH124" i="15" s="1"/>
  <c r="BN124" i="15"/>
  <c r="BV124" i="15" s="1"/>
  <c r="BG124" i="15" s="1"/>
  <c r="BM124" i="15"/>
  <c r="BU124" i="15" s="1"/>
  <c r="BF124" i="15" s="1"/>
  <c r="BR59" i="15"/>
  <c r="BZ59" i="15" s="1"/>
  <c r="BQ59" i="15"/>
  <c r="BY59" i="15" s="1"/>
  <c r="BJ59" i="15" s="1"/>
  <c r="AW59" i="15"/>
  <c r="AX59" i="15" s="1"/>
  <c r="AY59" i="15" s="1"/>
  <c r="BP59" i="15"/>
  <c r="BX59" i="15" s="1"/>
  <c r="BI59" i="15" s="1"/>
  <c r="BO59" i="15"/>
  <c r="BW59" i="15" s="1"/>
  <c r="BH59" i="15" s="1"/>
  <c r="BN59" i="15"/>
  <c r="BV59" i="15" s="1"/>
  <c r="BG59" i="15" s="1"/>
  <c r="BM59" i="15"/>
  <c r="BU59" i="15" s="1"/>
  <c r="BF59" i="15" s="1"/>
  <c r="BO119" i="15"/>
  <c r="BN119" i="15"/>
  <c r="BM119" i="15"/>
  <c r="BR119" i="15"/>
  <c r="BQ119" i="15"/>
  <c r="AW119" i="15"/>
  <c r="AX119" i="15" s="1"/>
  <c r="AY119" i="15" s="1"/>
  <c r="F21" i="2" s="1"/>
  <c r="BP119" i="15"/>
  <c r="BU103" i="15"/>
  <c r="BF103" i="15" s="1"/>
  <c r="BR122" i="15"/>
  <c r="BZ122" i="15" s="1"/>
  <c r="BQ122" i="15"/>
  <c r="BY122" i="15" s="1"/>
  <c r="BJ122" i="15" s="1"/>
  <c r="AW122" i="15"/>
  <c r="AX122" i="15" s="1"/>
  <c r="AY122" i="15" s="1"/>
  <c r="BP122" i="15"/>
  <c r="BX122" i="15" s="1"/>
  <c r="BI122" i="15" s="1"/>
  <c r="BO122" i="15"/>
  <c r="BW122" i="15" s="1"/>
  <c r="BH122" i="15" s="1"/>
  <c r="BN122" i="15"/>
  <c r="BV122" i="15" s="1"/>
  <c r="BG122" i="15" s="1"/>
  <c r="BM122" i="15"/>
  <c r="BU122" i="15" s="1"/>
  <c r="BF122" i="15" s="1"/>
  <c r="AW149" i="15"/>
  <c r="AX149" i="15" s="1"/>
  <c r="AY149" i="15" s="1"/>
  <c r="AW86" i="15"/>
  <c r="AX86" i="15" s="1"/>
  <c r="AY86" i="15" s="1"/>
  <c r="AW85" i="15"/>
  <c r="AX85" i="15" s="1"/>
  <c r="AY85" i="15" s="1"/>
  <c r="AW163" i="15"/>
  <c r="AX163" i="15" s="1"/>
  <c r="AY163" i="15" s="1"/>
  <c r="AW168" i="15"/>
  <c r="AX168" i="15" s="1"/>
  <c r="AY168" i="15" s="1"/>
  <c r="AW155" i="15"/>
  <c r="AX155" i="15" s="1"/>
  <c r="AY155" i="15" s="1"/>
  <c r="BC54" i="15"/>
  <c r="BA54" i="15"/>
  <c r="BB54" i="15" s="1"/>
  <c r="BE54" i="15"/>
  <c r="BM54" i="15" s="1"/>
  <c r="BU54" i="15" s="1"/>
  <c r="AW121" i="15"/>
  <c r="AX121" i="15" s="1"/>
  <c r="AY121" i="15" s="1"/>
  <c r="BC98" i="15"/>
  <c r="BA98" i="15"/>
  <c r="BB98" i="15" s="1"/>
  <c r="BE98" i="15"/>
  <c r="BU130" i="15"/>
  <c r="BF130" i="15" s="1"/>
  <c r="BV103" i="15"/>
  <c r="BG103" i="15" s="1"/>
  <c r="AW192" i="15"/>
  <c r="AX192" i="15" s="1"/>
  <c r="AY192" i="15" s="1"/>
  <c r="AW138" i="15"/>
  <c r="AX138" i="15" s="1"/>
  <c r="AY138" i="15" s="1"/>
  <c r="BO63" i="15"/>
  <c r="BN63" i="15"/>
  <c r="BM63" i="15"/>
  <c r="BR63" i="15"/>
  <c r="BQ63" i="15"/>
  <c r="AW63" i="15"/>
  <c r="AX63" i="15" s="1"/>
  <c r="AY63" i="15" s="1"/>
  <c r="BP63" i="15"/>
  <c r="BQ82" i="15"/>
  <c r="BY82" i="15" s="1"/>
  <c r="BJ82" i="15" s="1"/>
  <c r="AW82" i="15"/>
  <c r="AX82" i="15" s="1"/>
  <c r="AY82" i="15" s="1"/>
  <c r="BP82" i="15"/>
  <c r="BX82" i="15" s="1"/>
  <c r="BI82" i="15" s="1"/>
  <c r="BO82" i="15"/>
  <c r="BW82" i="15" s="1"/>
  <c r="BH82" i="15" s="1"/>
  <c r="BN82" i="15"/>
  <c r="BV82" i="15" s="1"/>
  <c r="BG82" i="15" s="1"/>
  <c r="BM82" i="15"/>
  <c r="BU82" i="15" s="1"/>
  <c r="BF82" i="15" s="1"/>
  <c r="BR82" i="15"/>
  <c r="BZ82" i="15" s="1"/>
  <c r="BC45" i="15"/>
  <c r="BA45" i="15"/>
  <c r="BB45" i="15" s="1"/>
  <c r="BE45" i="15"/>
  <c r="BM45" i="15" s="1"/>
  <c r="BU45" i="15" s="1"/>
  <c r="BC74" i="15"/>
  <c r="BA74" i="15"/>
  <c r="BB74" i="15" s="1"/>
  <c r="BE74" i="15"/>
  <c r="BM74" i="15" s="1"/>
  <c r="BU74" i="15" s="1"/>
  <c r="BC156" i="15"/>
  <c r="BA156" i="15"/>
  <c r="BB156" i="15" s="1"/>
  <c r="BE156" i="15"/>
  <c r="BP46" i="15"/>
  <c r="BX46" i="15" s="1"/>
  <c r="BI46" i="15" s="1"/>
  <c r="BO46" i="15"/>
  <c r="BW46" i="15" s="1"/>
  <c r="BH46" i="15" s="1"/>
  <c r="BN46" i="15"/>
  <c r="BV46" i="15" s="1"/>
  <c r="BG46" i="15" s="1"/>
  <c r="BM46" i="15"/>
  <c r="BU46" i="15" s="1"/>
  <c r="BF46" i="15" s="1"/>
  <c r="BR46" i="15"/>
  <c r="BZ46" i="15" s="1"/>
  <c r="BQ46" i="15"/>
  <c r="BY46" i="15" s="1"/>
  <c r="BJ46" i="15" s="1"/>
  <c r="AW46" i="15"/>
  <c r="AX46" i="15" s="1"/>
  <c r="AY46" i="15" s="1"/>
  <c r="AW137" i="15"/>
  <c r="AX137" i="15" s="1"/>
  <c r="AY137" i="15" s="1"/>
  <c r="BQ61" i="15"/>
  <c r="BY61" i="15" s="1"/>
  <c r="BJ61" i="15" s="1"/>
  <c r="AW61" i="15"/>
  <c r="BP61" i="15"/>
  <c r="BX61" i="15" s="1"/>
  <c r="BI61" i="15" s="1"/>
  <c r="BO61" i="15"/>
  <c r="BW61" i="15" s="1"/>
  <c r="BH61" i="15" s="1"/>
  <c r="BN61" i="15"/>
  <c r="BV61" i="15" s="1"/>
  <c r="BG61" i="15" s="1"/>
  <c r="BM61" i="15"/>
  <c r="BU61" i="15" s="1"/>
  <c r="BF61" i="15" s="1"/>
  <c r="BR61" i="15"/>
  <c r="BZ61" i="15" s="1"/>
  <c r="AX61" i="15"/>
  <c r="AY61" i="15" s="1"/>
  <c r="AW147" i="15"/>
  <c r="AX147" i="15" s="1"/>
  <c r="AY147" i="15" s="1"/>
  <c r="BC111" i="15"/>
  <c r="BA111" i="15"/>
  <c r="BB111" i="15" s="1"/>
  <c r="BE111" i="15"/>
  <c r="BM111" i="15" s="1"/>
  <c r="BU111" i="15" s="1"/>
  <c r="AW58" i="15"/>
  <c r="AX58" i="15" s="1"/>
  <c r="AY58" i="15" s="1"/>
  <c r="AW117" i="15"/>
  <c r="AX117" i="15"/>
  <c r="AY117" i="15" s="1"/>
  <c r="BR145" i="15"/>
  <c r="BZ145" i="15" s="1"/>
  <c r="BQ145" i="15"/>
  <c r="BY145" i="15" s="1"/>
  <c r="BJ145" i="15" s="1"/>
  <c r="AW145" i="15"/>
  <c r="AX145" i="15" s="1"/>
  <c r="AY145" i="15" s="1"/>
  <c r="BP145" i="15"/>
  <c r="BX145" i="15" s="1"/>
  <c r="BI145" i="15" s="1"/>
  <c r="BN145" i="15"/>
  <c r="BV145" i="15" s="1"/>
  <c r="BG145" i="15" s="1"/>
  <c r="BM145" i="15"/>
  <c r="BU145" i="15" s="1"/>
  <c r="BF145" i="15" s="1"/>
  <c r="BO145" i="15"/>
  <c r="BW145" i="15" s="1"/>
  <c r="BH145" i="15" s="1"/>
  <c r="BC81" i="15"/>
  <c r="BA81" i="15"/>
  <c r="BB81" i="15" s="1"/>
  <c r="BE81" i="15"/>
  <c r="BC128" i="15"/>
  <c r="BA128" i="15"/>
  <c r="BB128" i="15" s="1"/>
  <c r="BE128" i="15"/>
  <c r="BM128" i="15" s="1"/>
  <c r="BU128" i="15" s="1"/>
  <c r="BR35" i="15"/>
  <c r="BZ35" i="15" s="1"/>
  <c r="AX35" i="15"/>
  <c r="AY35" i="15" s="1"/>
  <c r="BQ35" i="15"/>
  <c r="BY35" i="15" s="1"/>
  <c r="BJ35" i="15" s="1"/>
  <c r="AW35" i="15"/>
  <c r="BP35" i="15"/>
  <c r="BX35" i="15" s="1"/>
  <c r="BI35" i="15" s="1"/>
  <c r="BO35" i="15"/>
  <c r="BW35" i="15" s="1"/>
  <c r="BH35" i="15" s="1"/>
  <c r="BN35" i="15"/>
  <c r="BV35" i="15" s="1"/>
  <c r="BG35" i="15" s="1"/>
  <c r="BM35" i="15"/>
  <c r="BU35" i="15" s="1"/>
  <c r="BF35" i="15" s="1"/>
  <c r="BR42" i="15"/>
  <c r="BZ42" i="15" s="1"/>
  <c r="AX42" i="15"/>
  <c r="AY42" i="15" s="1"/>
  <c r="BQ42" i="15"/>
  <c r="BY42" i="15" s="1"/>
  <c r="BJ42" i="15" s="1"/>
  <c r="AW42" i="15"/>
  <c r="BP42" i="15"/>
  <c r="BX42" i="15" s="1"/>
  <c r="BI42" i="15" s="1"/>
  <c r="BO42" i="15"/>
  <c r="BW42" i="15" s="1"/>
  <c r="BH42" i="15" s="1"/>
  <c r="BN42" i="15"/>
  <c r="BV42" i="15" s="1"/>
  <c r="BG42" i="15" s="1"/>
  <c r="BM42" i="15"/>
  <c r="BU42" i="15" s="1"/>
  <c r="BF42" i="15" s="1"/>
  <c r="BC135" i="15"/>
  <c r="BA135" i="15"/>
  <c r="BB135" i="15" s="1"/>
  <c r="BE135" i="15"/>
  <c r="BM135" i="15" s="1"/>
  <c r="BU135" i="15" s="1"/>
  <c r="BC171" i="15"/>
  <c r="BA171" i="15"/>
  <c r="BB171" i="15" s="1"/>
  <c r="BE171" i="15"/>
  <c r="BM171" i="15" s="1"/>
  <c r="BU171" i="15" s="1"/>
  <c r="BC118" i="15"/>
  <c r="BA118" i="15"/>
  <c r="BB118" i="15" s="1"/>
  <c r="BE118" i="15"/>
  <c r="BM98" i="15"/>
  <c r="BU98" i="15" s="1"/>
  <c r="BV130" i="15"/>
  <c r="BG130" i="15" s="1"/>
  <c r="BA179" i="15"/>
  <c r="BB179" i="15" s="1"/>
  <c r="BC179" i="15"/>
  <c r="BE179" i="15"/>
  <c r="BR185" i="15"/>
  <c r="BZ185" i="15" s="1"/>
  <c r="BP185" i="15"/>
  <c r="BX185" i="15" s="1"/>
  <c r="BI185" i="15" s="1"/>
  <c r="BO185" i="15"/>
  <c r="BW185" i="15" s="1"/>
  <c r="BH185" i="15" s="1"/>
  <c r="BN185" i="15"/>
  <c r="BV185" i="15" s="1"/>
  <c r="BG185" i="15" s="1"/>
  <c r="BQ185" i="15"/>
  <c r="BY185" i="15" s="1"/>
  <c r="BJ185" i="15" s="1"/>
  <c r="BM185" i="15"/>
  <c r="BU185" i="15" s="1"/>
  <c r="BF185" i="15" s="1"/>
  <c r="AW185" i="15"/>
  <c r="AX185" i="15" s="1"/>
  <c r="AY185" i="15" s="1"/>
  <c r="AW157" i="15"/>
  <c r="AX157" i="15" s="1"/>
  <c r="AY157" i="15" s="1"/>
  <c r="BR87" i="15"/>
  <c r="BZ87" i="15" s="1"/>
  <c r="BQ87" i="15"/>
  <c r="BY87" i="15" s="1"/>
  <c r="BJ87" i="15" s="1"/>
  <c r="AW87" i="15"/>
  <c r="AX87" i="15" s="1"/>
  <c r="AY87" i="15" s="1"/>
  <c r="BP87" i="15"/>
  <c r="BX87" i="15" s="1"/>
  <c r="BI87" i="15" s="1"/>
  <c r="BO87" i="15"/>
  <c r="BW87" i="15" s="1"/>
  <c r="BH87" i="15" s="1"/>
  <c r="BN87" i="15"/>
  <c r="BV87" i="15" s="1"/>
  <c r="BG87" i="15" s="1"/>
  <c r="BM87" i="15"/>
  <c r="BU87" i="15" s="1"/>
  <c r="BF87" i="15" s="1"/>
  <c r="BA129" i="15"/>
  <c r="BB129" i="15" s="1"/>
  <c r="BC129" i="15"/>
  <c r="BE129" i="15"/>
  <c r="BA175" i="15"/>
  <c r="BB175" i="15" s="1"/>
  <c r="BC175" i="15"/>
  <c r="BA78" i="15"/>
  <c r="BB78" i="15" s="1"/>
  <c r="BC78" i="15"/>
  <c r="BE78" i="15"/>
  <c r="BR44" i="15"/>
  <c r="BZ44" i="15" s="1"/>
  <c r="BQ44" i="15"/>
  <c r="BY44" i="15" s="1"/>
  <c r="BJ44" i="15" s="1"/>
  <c r="AW44" i="15"/>
  <c r="AX44" i="15" s="1"/>
  <c r="AY44" i="15" s="1"/>
  <c r="BP44" i="15"/>
  <c r="BX44" i="15" s="1"/>
  <c r="BI44" i="15" s="1"/>
  <c r="BO44" i="15"/>
  <c r="BW44" i="15" s="1"/>
  <c r="BH44" i="15" s="1"/>
  <c r="BN44" i="15"/>
  <c r="BV44" i="15" s="1"/>
  <c r="BG44" i="15" s="1"/>
  <c r="BM44" i="15"/>
  <c r="BU44" i="15" s="1"/>
  <c r="BF44" i="15" s="1"/>
  <c r="AW153" i="15"/>
  <c r="AX153" i="15" s="1"/>
  <c r="AY153" i="15" s="1"/>
  <c r="AW56" i="15"/>
  <c r="AX56" i="15" s="1"/>
  <c r="AY56" i="15" s="1"/>
  <c r="BW129" i="15" l="1"/>
  <c r="BH129" i="15" s="1"/>
  <c r="BV90" i="15"/>
  <c r="BX129" i="15"/>
  <c r="BU60" i="15"/>
  <c r="BF60" i="15" s="1"/>
  <c r="BV109" i="15"/>
  <c r="BG109" i="15" s="1"/>
  <c r="BW103" i="15"/>
  <c r="BH103" i="15" s="1"/>
  <c r="BV161" i="15"/>
  <c r="BV43" i="15"/>
  <c r="BV172" i="15"/>
  <c r="BA58" i="15"/>
  <c r="BB58" i="15" s="1"/>
  <c r="BC58" i="15"/>
  <c r="BE58" i="15"/>
  <c r="BM58" i="15"/>
  <c r="BU58" i="15" s="1"/>
  <c r="BC46" i="15"/>
  <c r="BA46" i="15"/>
  <c r="BB46" i="15" s="1"/>
  <c r="BE46" i="15"/>
  <c r="BA122" i="15"/>
  <c r="BB122" i="15" s="1"/>
  <c r="BC122" i="15"/>
  <c r="BE122" i="15"/>
  <c r="BC59" i="15"/>
  <c r="BA59" i="15"/>
  <c r="BB59" i="15" s="1"/>
  <c r="BE59" i="15"/>
  <c r="BC189" i="15"/>
  <c r="BA189" i="15"/>
  <c r="BB189" i="15" s="1"/>
  <c r="BE189" i="15"/>
  <c r="BM189" i="15" s="1"/>
  <c r="BU189" i="15" s="1"/>
  <c r="BC154" i="15"/>
  <c r="BA154" i="15"/>
  <c r="BB154" i="15" s="1"/>
  <c r="BE154" i="15"/>
  <c r="BC88" i="15"/>
  <c r="BA88" i="15"/>
  <c r="BB88" i="15" s="1"/>
  <c r="BE88" i="15"/>
  <c r="BC166" i="15"/>
  <c r="BA166" i="15"/>
  <c r="BB166" i="15" s="1"/>
  <c r="BE166" i="15"/>
  <c r="BM166" i="15"/>
  <c r="BU166" i="15" s="1"/>
  <c r="BC136" i="15"/>
  <c r="BA136" i="15"/>
  <c r="BB136" i="15" s="1"/>
  <c r="BE136" i="15"/>
  <c r="BA50" i="15"/>
  <c r="BB50" i="15" s="1"/>
  <c r="BC50" i="15"/>
  <c r="BE50" i="15"/>
  <c r="BM50" i="15" s="1"/>
  <c r="BU50" i="15" s="1"/>
  <c r="BF158" i="15"/>
  <c r="BN158" i="15"/>
  <c r="BV158" i="15" s="1"/>
  <c r="BC141" i="15"/>
  <c r="BA141" i="15"/>
  <c r="BB141" i="15" s="1"/>
  <c r="BE141" i="15"/>
  <c r="BM141" i="15"/>
  <c r="BU141" i="15" s="1"/>
  <c r="BC108" i="15"/>
  <c r="BA108" i="15"/>
  <c r="BB108" i="15" s="1"/>
  <c r="BE108" i="15"/>
  <c r="BM108" i="15"/>
  <c r="BU108" i="15" s="1"/>
  <c r="BC52" i="15"/>
  <c r="BA52" i="15"/>
  <c r="BB52" i="15" s="1"/>
  <c r="BE52" i="15"/>
  <c r="BF112" i="15"/>
  <c r="BN112" i="15" s="1"/>
  <c r="BV112" i="15" s="1"/>
  <c r="BF48" i="15"/>
  <c r="BN48" i="15" s="1"/>
  <c r="BV48" i="15" s="1"/>
  <c r="BC63" i="15"/>
  <c r="BA63" i="15"/>
  <c r="BB63" i="15" s="1"/>
  <c r="BE63" i="15"/>
  <c r="BA86" i="15"/>
  <c r="BB86" i="15" s="1"/>
  <c r="BC86" i="15"/>
  <c r="BE86" i="15"/>
  <c r="BM86" i="15" s="1"/>
  <c r="BU86" i="15" s="1"/>
  <c r="BC174" i="15"/>
  <c r="BA174" i="15"/>
  <c r="BB174" i="15" s="1"/>
  <c r="BE174" i="15"/>
  <c r="BM174" i="15" s="1"/>
  <c r="BU174" i="15" s="1"/>
  <c r="BC178" i="15"/>
  <c r="BA178" i="15"/>
  <c r="BB178" i="15" s="1"/>
  <c r="BE178" i="15"/>
  <c r="BM178" i="15"/>
  <c r="BU178" i="15" s="1"/>
  <c r="BC185" i="15"/>
  <c r="BA185" i="15"/>
  <c r="BB185" i="15" s="1"/>
  <c r="BE185" i="15"/>
  <c r="BA145" i="15"/>
  <c r="BB145" i="15" s="1"/>
  <c r="BC145" i="15"/>
  <c r="BE145" i="15"/>
  <c r="BC168" i="15"/>
  <c r="BA168" i="15"/>
  <c r="BB168" i="15" s="1"/>
  <c r="BE168" i="15"/>
  <c r="BM168" i="15" s="1"/>
  <c r="BU168" i="15" s="1"/>
  <c r="BC149" i="15"/>
  <c r="BA149" i="15"/>
  <c r="BB149" i="15" s="1"/>
  <c r="BE149" i="15"/>
  <c r="BM149" i="15" s="1"/>
  <c r="BU149" i="15" s="1"/>
  <c r="BC40" i="15"/>
  <c r="BA40" i="15"/>
  <c r="BB40" i="15" s="1"/>
  <c r="BE40" i="15"/>
  <c r="BM40" i="15" s="1"/>
  <c r="BU40" i="15" s="1"/>
  <c r="BC64" i="15"/>
  <c r="BA64" i="15"/>
  <c r="BB64" i="15" s="1"/>
  <c r="BE64" i="15"/>
  <c r="BM64" i="15"/>
  <c r="BU64" i="15" s="1"/>
  <c r="BA114" i="15"/>
  <c r="BB114" i="15" s="1"/>
  <c r="BC114" i="15"/>
  <c r="BE114" i="15"/>
  <c r="BM114" i="15" s="1"/>
  <c r="BU114" i="15" s="1"/>
  <c r="BC93" i="15"/>
  <c r="BA93" i="15"/>
  <c r="BB93" i="15" s="1"/>
  <c r="BE93" i="15"/>
  <c r="BM93" i="15" s="1"/>
  <c r="BU93" i="15" s="1"/>
  <c r="BC159" i="15"/>
  <c r="BA159" i="15"/>
  <c r="BB159" i="15" s="1"/>
  <c r="BE159" i="15"/>
  <c r="BM159" i="15" s="1"/>
  <c r="BU159" i="15" s="1"/>
  <c r="BC169" i="15"/>
  <c r="BA169" i="15"/>
  <c r="BB169" i="15" s="1"/>
  <c r="BE169" i="15"/>
  <c r="BC123" i="15"/>
  <c r="BA123" i="15"/>
  <c r="BB123" i="15" s="1"/>
  <c r="BE123" i="15"/>
  <c r="BM123" i="15" s="1"/>
  <c r="BU123" i="15" s="1"/>
  <c r="BA66" i="15"/>
  <c r="BB66" i="15" s="1"/>
  <c r="BC66" i="15"/>
  <c r="BE66" i="15"/>
  <c r="BF73" i="15"/>
  <c r="BN73" i="15"/>
  <c r="BV73" i="15" s="1"/>
  <c r="BF30" i="15"/>
  <c r="BN30" i="15" s="1"/>
  <c r="BV30" i="15" s="1"/>
  <c r="BC56" i="15"/>
  <c r="BA56" i="15"/>
  <c r="BB56" i="15" s="1"/>
  <c r="BE56" i="15"/>
  <c r="BM56" i="15" s="1"/>
  <c r="BU56" i="15" s="1"/>
  <c r="BC132" i="15"/>
  <c r="BA132" i="15"/>
  <c r="BB132" i="15" s="1"/>
  <c r="BE132" i="15"/>
  <c r="BC72" i="15"/>
  <c r="BA72" i="15"/>
  <c r="BB72" i="15" s="1"/>
  <c r="BE72" i="15"/>
  <c r="BC127" i="15"/>
  <c r="BA127" i="15"/>
  <c r="BB127" i="15" s="1"/>
  <c r="BE127" i="15"/>
  <c r="BM127" i="15"/>
  <c r="BU127" i="15" s="1"/>
  <c r="BC167" i="15"/>
  <c r="BA167" i="15"/>
  <c r="BB167" i="15" s="1"/>
  <c r="BE167" i="15"/>
  <c r="BM167" i="15" s="1"/>
  <c r="BU167" i="15" s="1"/>
  <c r="BC47" i="15"/>
  <c r="BA47" i="15"/>
  <c r="BB47" i="15" s="1"/>
  <c r="BE47" i="15"/>
  <c r="BM47" i="15"/>
  <c r="BU47" i="15" s="1"/>
  <c r="BC36" i="15"/>
  <c r="BA36" i="15"/>
  <c r="BB36" i="15" s="1"/>
  <c r="BE36" i="15"/>
  <c r="BM36" i="15" s="1"/>
  <c r="BU36" i="15" s="1"/>
  <c r="BC190" i="15"/>
  <c r="BA190" i="15"/>
  <c r="BB190" i="15" s="1"/>
  <c r="BE190" i="15"/>
  <c r="BM190" i="15"/>
  <c r="BU190" i="15" s="1"/>
  <c r="BF187" i="15"/>
  <c r="BN187" i="15"/>
  <c r="BV187" i="15" s="1"/>
  <c r="BC147" i="15"/>
  <c r="BA147" i="15"/>
  <c r="BB147" i="15" s="1"/>
  <c r="BE147" i="15"/>
  <c r="BM147" i="15" s="1"/>
  <c r="BU147" i="15" s="1"/>
  <c r="BC82" i="15"/>
  <c r="BA82" i="15"/>
  <c r="BB82" i="15" s="1"/>
  <c r="BE82" i="15"/>
  <c r="BC184" i="15"/>
  <c r="BA184" i="15"/>
  <c r="BB184" i="15" s="1"/>
  <c r="BE184" i="15"/>
  <c r="BC151" i="15"/>
  <c r="BA151" i="15"/>
  <c r="BB151" i="15" s="1"/>
  <c r="BE151" i="15"/>
  <c r="BC194" i="15"/>
  <c r="BA194" i="15"/>
  <c r="BB194" i="15" s="1"/>
  <c r="BE194" i="15"/>
  <c r="BM194" i="15" s="1"/>
  <c r="BU194" i="15" s="1"/>
  <c r="BC29" i="15"/>
  <c r="BA29" i="15"/>
  <c r="BB29" i="15" s="1"/>
  <c r="BE29" i="15"/>
  <c r="BM29" i="15" s="1"/>
  <c r="BU29" i="15" s="1"/>
  <c r="BF54" i="15"/>
  <c r="BN54" i="15" s="1"/>
  <c r="BV54" i="15" s="1"/>
  <c r="BC51" i="15"/>
  <c r="BA51" i="15"/>
  <c r="BB51" i="15" s="1"/>
  <c r="BE51" i="15"/>
  <c r="BM51" i="15" s="1"/>
  <c r="BU51" i="15" s="1"/>
  <c r="BC91" i="15"/>
  <c r="BA91" i="15"/>
  <c r="BB91" i="15" s="1"/>
  <c r="BE91" i="15"/>
  <c r="BM91" i="15" s="1"/>
  <c r="BU91" i="15" s="1"/>
  <c r="BC180" i="15"/>
  <c r="BA180" i="15"/>
  <c r="BB180" i="15" s="1"/>
  <c r="BE180" i="15"/>
  <c r="BC186" i="15"/>
  <c r="BA186" i="15"/>
  <c r="BB186" i="15" s="1"/>
  <c r="BE186" i="15"/>
  <c r="BM186" i="15" s="1"/>
  <c r="BU186" i="15" s="1"/>
  <c r="BC160" i="15"/>
  <c r="BA160" i="15"/>
  <c r="BB160" i="15" s="1"/>
  <c r="BE160" i="15"/>
  <c r="BM160" i="15" s="1"/>
  <c r="BU160" i="15" s="1"/>
  <c r="BC133" i="15"/>
  <c r="BA133" i="15"/>
  <c r="BB133" i="15" s="1"/>
  <c r="BE133" i="15"/>
  <c r="BM133" i="15" s="1"/>
  <c r="BU133" i="15" s="1"/>
  <c r="BF140" i="15"/>
  <c r="BN140" i="15" s="1"/>
  <c r="BV140" i="15" s="1"/>
  <c r="BF89" i="15"/>
  <c r="BN89" i="15"/>
  <c r="BV89" i="15" s="1"/>
  <c r="BC124" i="15"/>
  <c r="BA124" i="15"/>
  <c r="BB124" i="15" s="1"/>
  <c r="BE124" i="15"/>
  <c r="BF173" i="15"/>
  <c r="BN173" i="15" s="1"/>
  <c r="BV173" i="15" s="1"/>
  <c r="BC55" i="15"/>
  <c r="BA55" i="15"/>
  <c r="BB55" i="15" s="1"/>
  <c r="BE55" i="15"/>
  <c r="BM55" i="15" s="1"/>
  <c r="BU55" i="15" s="1"/>
  <c r="BC100" i="15"/>
  <c r="BA100" i="15"/>
  <c r="BB100" i="15" s="1"/>
  <c r="BE100" i="15"/>
  <c r="BA79" i="15"/>
  <c r="BB79" i="15" s="1"/>
  <c r="BC79" i="15"/>
  <c r="BE79" i="15"/>
  <c r="BM79" i="15"/>
  <c r="BU79" i="15" s="1"/>
  <c r="BF62" i="15"/>
  <c r="BN62" i="15" s="1"/>
  <c r="BV62" i="15" s="1"/>
  <c r="BF191" i="15"/>
  <c r="BN191" i="15" s="1"/>
  <c r="BV191" i="15" s="1"/>
  <c r="BU69" i="15"/>
  <c r="BF69" i="15" s="1"/>
  <c r="BC84" i="15"/>
  <c r="BA84" i="15"/>
  <c r="BB84" i="15" s="1"/>
  <c r="BE84" i="15"/>
  <c r="BM84" i="15" s="1"/>
  <c r="BU84" i="15" s="1"/>
  <c r="BC60" i="15"/>
  <c r="BA60" i="15"/>
  <c r="BB60" i="15" s="1"/>
  <c r="BE60" i="15"/>
  <c r="BC115" i="15"/>
  <c r="BA115" i="15"/>
  <c r="BB115" i="15" s="1"/>
  <c r="BE115" i="15"/>
  <c r="BF135" i="15"/>
  <c r="BN135" i="15" s="1"/>
  <c r="BV135" i="15" s="1"/>
  <c r="BC125" i="15"/>
  <c r="BA125" i="15"/>
  <c r="BB125" i="15" s="1"/>
  <c r="BE125" i="15"/>
  <c r="BM125" i="15" s="1"/>
  <c r="BU125" i="15" s="1"/>
  <c r="BF75" i="15"/>
  <c r="BN75" i="15" s="1"/>
  <c r="BV75" i="15" s="1"/>
  <c r="BF195" i="15"/>
  <c r="BN195" i="15" s="1"/>
  <c r="BV195" i="15" s="1"/>
  <c r="BA106" i="15"/>
  <c r="BB106" i="15" s="1"/>
  <c r="BC106" i="15"/>
  <c r="BE106" i="15"/>
  <c r="BC134" i="15"/>
  <c r="BA134" i="15"/>
  <c r="BB134" i="15" s="1"/>
  <c r="BE134" i="15"/>
  <c r="BM134" i="15" s="1"/>
  <c r="BU134" i="15" s="1"/>
  <c r="BC67" i="15"/>
  <c r="BA67" i="15"/>
  <c r="BB67" i="15" s="1"/>
  <c r="BE67" i="15"/>
  <c r="BF170" i="15"/>
  <c r="BN170" i="15" s="1"/>
  <c r="BV170" i="15" s="1"/>
  <c r="BC104" i="15"/>
  <c r="BA104" i="15"/>
  <c r="BB104" i="15" s="1"/>
  <c r="BE104" i="15"/>
  <c r="BF49" i="15"/>
  <c r="BN49" i="15" s="1"/>
  <c r="BV49" i="15" s="1"/>
  <c r="BF165" i="15"/>
  <c r="BN165" i="15" s="1"/>
  <c r="BV165" i="15" s="1"/>
  <c r="BA153" i="15"/>
  <c r="BB153" i="15" s="1"/>
  <c r="BC153" i="15"/>
  <c r="BE153" i="15"/>
  <c r="BM153" i="15" s="1"/>
  <c r="BU153" i="15" s="1"/>
  <c r="BC44" i="15"/>
  <c r="BA44" i="15"/>
  <c r="BB44" i="15" s="1"/>
  <c r="BE44" i="15"/>
  <c r="BF98" i="15"/>
  <c r="BN98" i="15" s="1"/>
  <c r="BV98" i="15" s="1"/>
  <c r="BA42" i="15"/>
  <c r="BB42" i="15" s="1"/>
  <c r="BC42" i="15"/>
  <c r="BE42" i="15"/>
  <c r="BC35" i="15"/>
  <c r="BA35" i="15"/>
  <c r="BB35" i="15" s="1"/>
  <c r="BE35" i="15"/>
  <c r="BF74" i="15"/>
  <c r="BN74" i="15" s="1"/>
  <c r="BV74" i="15" s="1"/>
  <c r="BC68" i="15"/>
  <c r="BA68" i="15"/>
  <c r="BB68" i="15" s="1"/>
  <c r="BE68" i="15"/>
  <c r="BM68" i="15" s="1"/>
  <c r="BU68" i="15" s="1"/>
  <c r="BF38" i="15"/>
  <c r="BN38" i="15"/>
  <c r="BV38" i="15" s="1"/>
  <c r="BC146" i="15"/>
  <c r="BA146" i="15"/>
  <c r="BB146" i="15" s="1"/>
  <c r="BE146" i="15"/>
  <c r="BC181" i="15"/>
  <c r="BA181" i="15"/>
  <c r="BB181" i="15" s="1"/>
  <c r="BE181" i="15"/>
  <c r="BC150" i="15"/>
  <c r="BA150" i="15"/>
  <c r="BB150" i="15" s="1"/>
  <c r="BE150" i="15"/>
  <c r="BC102" i="15"/>
  <c r="BA102" i="15"/>
  <c r="BB102" i="15" s="1"/>
  <c r="BE102" i="15"/>
  <c r="BM102" i="15" s="1"/>
  <c r="BU102" i="15" s="1"/>
  <c r="BC77" i="15"/>
  <c r="BA77" i="15"/>
  <c r="BB77" i="15" s="1"/>
  <c r="BE77" i="15"/>
  <c r="BC182" i="15"/>
  <c r="BA182" i="15"/>
  <c r="BB182" i="15" s="1"/>
  <c r="BE182" i="15"/>
  <c r="BC32" i="15"/>
  <c r="BA32" i="15"/>
  <c r="BB32" i="15" s="1"/>
  <c r="BE32" i="15"/>
  <c r="BM32" i="15" s="1"/>
  <c r="BU32" i="15" s="1"/>
  <c r="BF99" i="15"/>
  <c r="BN99" i="15"/>
  <c r="BV99" i="15" s="1"/>
  <c r="BF142" i="15"/>
  <c r="BN142" i="15" s="1"/>
  <c r="BV142" i="15" s="1"/>
  <c r="BA87" i="15"/>
  <c r="BB87" i="15" s="1"/>
  <c r="BC87" i="15"/>
  <c r="BE87" i="15"/>
  <c r="BC117" i="15"/>
  <c r="BA117" i="15"/>
  <c r="BB117" i="15" s="1"/>
  <c r="BE117" i="15"/>
  <c r="BM117" i="15" s="1"/>
  <c r="BU117" i="15" s="1"/>
  <c r="BC137" i="15"/>
  <c r="BA137" i="15"/>
  <c r="BB137" i="15" s="1"/>
  <c r="BE137" i="15"/>
  <c r="BM137" i="15" s="1"/>
  <c r="BU137" i="15" s="1"/>
  <c r="BC155" i="15"/>
  <c r="BA155" i="15"/>
  <c r="BB155" i="15" s="1"/>
  <c r="BE155" i="15"/>
  <c r="BM155" i="15" s="1"/>
  <c r="BU155" i="15" s="1"/>
  <c r="BC163" i="15"/>
  <c r="BA163" i="15"/>
  <c r="BB163" i="15" s="1"/>
  <c r="BE163" i="15"/>
  <c r="BC85" i="15"/>
  <c r="BA85" i="15"/>
  <c r="BB85" i="15" s="1"/>
  <c r="BE85" i="15"/>
  <c r="BM85" i="15" s="1"/>
  <c r="BU85" i="15" s="1"/>
  <c r="BC119" i="15"/>
  <c r="BA119" i="15"/>
  <c r="BB119" i="15" s="1"/>
  <c r="BE119" i="15"/>
  <c r="BA41" i="15"/>
  <c r="BB41" i="15" s="1"/>
  <c r="BC41" i="15"/>
  <c r="BE41" i="15"/>
  <c r="BU88" i="15"/>
  <c r="BF88" i="15" s="1"/>
  <c r="BF162" i="15"/>
  <c r="BN162" i="15"/>
  <c r="BV162" i="15" s="1"/>
  <c r="BC177" i="15"/>
  <c r="BA177" i="15"/>
  <c r="BB177" i="15" s="1"/>
  <c r="BE177" i="15"/>
  <c r="BC28" i="15"/>
  <c r="BA28" i="15"/>
  <c r="BB28" i="15" s="1"/>
  <c r="BE28" i="15"/>
  <c r="BU106" i="15"/>
  <c r="BF106" i="15" s="1"/>
  <c r="BM67" i="15"/>
  <c r="BU67" i="15" s="1"/>
  <c r="BF128" i="15"/>
  <c r="BN128" i="15" s="1"/>
  <c r="BV128" i="15" s="1"/>
  <c r="BF111" i="15"/>
  <c r="BN111" i="15"/>
  <c r="BV111" i="15" s="1"/>
  <c r="AQ27" i="15"/>
  <c r="AP17" i="15"/>
  <c r="BM77" i="15"/>
  <c r="BU77" i="15" s="1"/>
  <c r="BW130" i="15"/>
  <c r="BU182" i="15"/>
  <c r="BF182" i="15" s="1"/>
  <c r="BF97" i="15"/>
  <c r="BN97" i="15" s="1"/>
  <c r="BV97" i="15" s="1"/>
  <c r="BF70" i="15"/>
  <c r="BN70" i="15" s="1"/>
  <c r="BV70" i="15" s="1"/>
  <c r="BF45" i="15"/>
  <c r="BN45" i="15"/>
  <c r="BV45" i="15" s="1"/>
  <c r="BC192" i="15"/>
  <c r="BA192" i="15"/>
  <c r="BB192" i="15" s="1"/>
  <c r="BE192" i="15"/>
  <c r="BM192" i="15" s="1"/>
  <c r="BU192" i="15" s="1"/>
  <c r="BF105" i="15"/>
  <c r="BN105" i="15"/>
  <c r="BV105" i="15" s="1"/>
  <c r="BM163" i="15"/>
  <c r="BU163" i="15" s="1"/>
  <c r="BU119" i="15"/>
  <c r="BF119" i="15" s="1"/>
  <c r="BU41" i="15"/>
  <c r="BF41" i="15" s="1"/>
  <c r="BA183" i="15"/>
  <c r="BB183" i="15" s="1"/>
  <c r="BC183" i="15"/>
  <c r="BE183" i="15"/>
  <c r="BM183" i="15" s="1"/>
  <c r="BU183" i="15" s="1"/>
  <c r="BA71" i="15"/>
  <c r="BB71" i="15" s="1"/>
  <c r="BC71" i="15"/>
  <c r="BE71" i="15"/>
  <c r="BM71" i="15" s="1"/>
  <c r="BU71" i="15" s="1"/>
  <c r="BU177" i="15"/>
  <c r="BF177" i="15" s="1"/>
  <c r="BU28" i="15"/>
  <c r="BF28" i="15" s="1"/>
  <c r="BF53" i="15"/>
  <c r="BN53" i="15" s="1"/>
  <c r="BV53" i="15" s="1"/>
  <c r="BV182" i="15"/>
  <c r="BG182" i="15" s="1"/>
  <c r="BU115" i="15"/>
  <c r="BF115" i="15" s="1"/>
  <c r="BF188" i="15"/>
  <c r="BN188" i="15"/>
  <c r="BV188" i="15" s="1"/>
  <c r="BF171" i="15"/>
  <c r="BN171" i="15" s="1"/>
  <c r="BV171" i="15" s="1"/>
  <c r="BA121" i="15"/>
  <c r="BB121" i="15" s="1"/>
  <c r="BC121" i="15"/>
  <c r="BE121" i="15"/>
  <c r="BM121" i="15" s="1"/>
  <c r="BU121" i="15" s="1"/>
  <c r="BF164" i="15"/>
  <c r="BN164" i="15" s="1"/>
  <c r="BV164" i="15" s="1"/>
  <c r="BF37" i="15"/>
  <c r="BN37" i="15"/>
  <c r="BV37" i="15" s="1"/>
  <c r="BA65" i="15"/>
  <c r="BB65" i="15" s="1"/>
  <c r="BC65" i="15"/>
  <c r="BE65" i="15"/>
  <c r="BM65" i="15" s="1"/>
  <c r="BU65" i="15" s="1"/>
  <c r="BF144" i="15"/>
  <c r="BN144" i="15"/>
  <c r="BV144" i="15" s="1"/>
  <c r="BA34" i="15"/>
  <c r="BB34" i="15" s="1"/>
  <c r="BC34" i="15"/>
  <c r="BE34" i="15"/>
  <c r="BM34" i="15" s="1"/>
  <c r="BU34" i="15" s="1"/>
  <c r="BC69" i="15"/>
  <c r="BA69" i="15"/>
  <c r="BB69" i="15" s="1"/>
  <c r="BE69" i="15"/>
  <c r="BA95" i="15"/>
  <c r="BB95" i="15" s="1"/>
  <c r="BC95" i="15"/>
  <c r="BE95" i="15"/>
  <c r="BM95" i="15" s="1"/>
  <c r="BU95" i="15" s="1"/>
  <c r="BW109" i="15"/>
  <c r="BF110" i="15"/>
  <c r="BN110" i="15" s="1"/>
  <c r="BV110" i="15" s="1"/>
  <c r="BF39" i="15"/>
  <c r="BN39" i="15" s="1"/>
  <c r="BV39" i="15" s="1"/>
  <c r="BF31" i="15"/>
  <c r="BN31" i="15" s="1"/>
  <c r="BV31" i="15" s="1"/>
  <c r="BC157" i="15"/>
  <c r="BA157" i="15"/>
  <c r="BB157" i="15" s="1"/>
  <c r="BE157" i="15"/>
  <c r="BM157" i="15" s="1"/>
  <c r="BU157" i="15" s="1"/>
  <c r="BC61" i="15"/>
  <c r="BA61" i="15"/>
  <c r="BB61" i="15" s="1"/>
  <c r="BE61" i="15"/>
  <c r="BU63" i="15"/>
  <c r="BF63" i="15" s="1"/>
  <c r="BA138" i="15"/>
  <c r="BB138" i="15" s="1"/>
  <c r="BC138" i="15"/>
  <c r="BE138" i="15"/>
  <c r="BM138" i="15" s="1"/>
  <c r="BU138" i="15" s="1"/>
  <c r="BU169" i="15"/>
  <c r="BF169" i="15" s="1"/>
  <c r="BV88" i="15" l="1"/>
  <c r="BV69" i="15"/>
  <c r="BG69" i="15" s="1"/>
  <c r="BX103" i="15"/>
  <c r="BG90" i="15"/>
  <c r="BW90" i="15"/>
  <c r="BV60" i="15"/>
  <c r="BV106" i="15"/>
  <c r="BG172" i="15"/>
  <c r="BW172" i="15"/>
  <c r="BG43" i="15"/>
  <c r="BW43" i="15"/>
  <c r="BV177" i="15"/>
  <c r="BG177" i="15" s="1"/>
  <c r="BW69" i="15"/>
  <c r="BG161" i="15"/>
  <c r="BW161" i="15"/>
  <c r="BW182" i="15"/>
  <c r="BH182" i="15" s="1"/>
  <c r="BV41" i="15"/>
  <c r="BV119" i="15"/>
  <c r="BG119" i="15" s="1"/>
  <c r="BI129" i="15"/>
  <c r="BY129" i="15"/>
  <c r="BG97" i="15"/>
  <c r="BO97" i="15" s="1"/>
  <c r="BW97" i="15" s="1"/>
  <c r="BF68" i="15"/>
  <c r="BN68" i="15"/>
  <c r="BV68" i="15" s="1"/>
  <c r="BF189" i="15"/>
  <c r="BN189" i="15"/>
  <c r="BV189" i="15" s="1"/>
  <c r="BF157" i="15"/>
  <c r="BN157" i="15" s="1"/>
  <c r="BV157" i="15" s="1"/>
  <c r="BG165" i="15"/>
  <c r="BO165" i="15" s="1"/>
  <c r="BW165" i="15" s="1"/>
  <c r="BF91" i="15"/>
  <c r="BN91" i="15"/>
  <c r="BV91" i="15" s="1"/>
  <c r="BF167" i="15"/>
  <c r="BN167" i="15"/>
  <c r="BV167" i="15" s="1"/>
  <c r="BG112" i="15"/>
  <c r="BO112" i="15" s="1"/>
  <c r="BW112" i="15" s="1"/>
  <c r="BF138" i="15"/>
  <c r="BN138" i="15"/>
  <c r="BV138" i="15" s="1"/>
  <c r="BF34" i="15"/>
  <c r="BN34" i="15" s="1"/>
  <c r="BV34" i="15" s="1"/>
  <c r="BF121" i="15"/>
  <c r="BN121" i="15"/>
  <c r="BV121" i="15" s="1"/>
  <c r="BG98" i="15"/>
  <c r="BO98" i="15" s="1"/>
  <c r="BW98" i="15" s="1"/>
  <c r="BF36" i="15"/>
  <c r="BN36" i="15" s="1"/>
  <c r="BV36" i="15" s="1"/>
  <c r="BF95" i="15"/>
  <c r="BN95" i="15" s="1"/>
  <c r="BV95" i="15" s="1"/>
  <c r="BG74" i="15"/>
  <c r="BO74" i="15"/>
  <c r="BW74" i="15" s="1"/>
  <c r="BG140" i="15"/>
  <c r="BO140" i="15" s="1"/>
  <c r="BW140" i="15" s="1"/>
  <c r="BF186" i="15"/>
  <c r="BN186" i="15"/>
  <c r="BV186" i="15" s="1"/>
  <c r="BF133" i="15"/>
  <c r="BN133" i="15" s="1"/>
  <c r="BV133" i="15" s="1"/>
  <c r="BF51" i="15"/>
  <c r="BN51" i="15" s="1"/>
  <c r="BV51" i="15" s="1"/>
  <c r="BF194" i="15"/>
  <c r="BN194" i="15" s="1"/>
  <c r="BV194" i="15" s="1"/>
  <c r="BG171" i="15"/>
  <c r="BO171" i="15"/>
  <c r="BW171" i="15" s="1"/>
  <c r="BG142" i="15"/>
  <c r="BO142" i="15"/>
  <c r="BW142" i="15" s="1"/>
  <c r="BG75" i="15"/>
  <c r="BO75" i="15" s="1"/>
  <c r="BW75" i="15" s="1"/>
  <c r="BF174" i="15"/>
  <c r="BN174" i="15" s="1"/>
  <c r="BV174" i="15" s="1"/>
  <c r="BG128" i="15"/>
  <c r="BO128" i="15"/>
  <c r="BW128" i="15" s="1"/>
  <c r="BF56" i="15"/>
  <c r="BN56" i="15"/>
  <c r="BV56" i="15" s="1"/>
  <c r="BF65" i="15"/>
  <c r="BN65" i="15"/>
  <c r="BV65" i="15" s="1"/>
  <c r="BG70" i="15"/>
  <c r="BO70" i="15" s="1"/>
  <c r="BW70" i="15" s="1"/>
  <c r="BF117" i="15"/>
  <c r="BN117" i="15"/>
  <c r="BV117" i="15" s="1"/>
  <c r="BG54" i="15"/>
  <c r="BO54" i="15"/>
  <c r="BW54" i="15" s="1"/>
  <c r="BI103" i="15"/>
  <c r="BY103" i="15"/>
  <c r="BF102" i="15"/>
  <c r="BN102" i="15" s="1"/>
  <c r="BV102" i="15" s="1"/>
  <c r="BF134" i="15"/>
  <c r="BN134" i="15" s="1"/>
  <c r="BV134" i="15" s="1"/>
  <c r="BH109" i="15"/>
  <c r="BX109" i="15"/>
  <c r="BF71" i="15"/>
  <c r="BN71" i="15" s="1"/>
  <c r="BV71" i="15" s="1"/>
  <c r="BF85" i="15"/>
  <c r="BN85" i="15" s="1"/>
  <c r="BV85" i="15" s="1"/>
  <c r="BG45" i="15"/>
  <c r="BO45" i="15" s="1"/>
  <c r="BW45" i="15" s="1"/>
  <c r="BG99" i="15"/>
  <c r="BO99" i="15" s="1"/>
  <c r="BW99" i="15" s="1"/>
  <c r="BG49" i="15"/>
  <c r="BO49" i="15" s="1"/>
  <c r="BW49" i="15" s="1"/>
  <c r="BV169" i="15"/>
  <c r="BG173" i="15"/>
  <c r="BO173" i="15" s="1"/>
  <c r="BW173" i="15" s="1"/>
  <c r="BG187" i="15"/>
  <c r="BO187" i="15" s="1"/>
  <c r="BW187" i="15" s="1"/>
  <c r="BF159" i="15"/>
  <c r="BN159" i="15" s="1"/>
  <c r="BV159" i="15" s="1"/>
  <c r="BF114" i="15"/>
  <c r="BN114" i="15" s="1"/>
  <c r="BV114" i="15" s="1"/>
  <c r="BF40" i="15"/>
  <c r="BN40" i="15" s="1"/>
  <c r="BV40" i="15" s="1"/>
  <c r="BF168" i="15"/>
  <c r="BN168" i="15" s="1"/>
  <c r="BV168" i="15" s="1"/>
  <c r="BG31" i="15"/>
  <c r="BO31" i="15" s="1"/>
  <c r="BW31" i="15" s="1"/>
  <c r="BX182" i="15"/>
  <c r="BG164" i="15"/>
  <c r="BO164" i="15"/>
  <c r="BW164" i="15" s="1"/>
  <c r="BG188" i="15"/>
  <c r="BO188" i="15"/>
  <c r="BW188" i="15" s="1"/>
  <c r="BF163" i="15"/>
  <c r="BN163" i="15" s="1"/>
  <c r="BV163" i="15" s="1"/>
  <c r="BG170" i="15"/>
  <c r="BO170" i="15" s="1"/>
  <c r="BW170" i="15" s="1"/>
  <c r="BF125" i="15"/>
  <c r="BN125" i="15" s="1"/>
  <c r="BV125" i="15" s="1"/>
  <c r="BF123" i="15"/>
  <c r="BN123" i="15"/>
  <c r="BV123" i="15" s="1"/>
  <c r="BF108" i="15"/>
  <c r="BN108" i="15" s="1"/>
  <c r="BV108" i="15" s="1"/>
  <c r="BG37" i="15"/>
  <c r="BO37" i="15"/>
  <c r="BW37" i="15" s="1"/>
  <c r="BG105" i="15"/>
  <c r="BO105" i="15"/>
  <c r="BW105" i="15" s="1"/>
  <c r="BF137" i="15"/>
  <c r="BN137" i="15"/>
  <c r="BV137" i="15" s="1"/>
  <c r="BF32" i="15"/>
  <c r="BN32" i="15" s="1"/>
  <c r="BV32" i="15" s="1"/>
  <c r="AV27" i="15"/>
  <c r="AU27" i="15"/>
  <c r="AU17" i="15" s="1"/>
  <c r="AS27" i="15"/>
  <c r="AS17" i="15" s="1"/>
  <c r="AQ17" i="15"/>
  <c r="BG111" i="15"/>
  <c r="BO111" i="15" s="1"/>
  <c r="BW111" i="15" s="1"/>
  <c r="BV115" i="15"/>
  <c r="BV63" i="15"/>
  <c r="BF190" i="15"/>
  <c r="BN190" i="15" s="1"/>
  <c r="BV190" i="15" s="1"/>
  <c r="BF47" i="15"/>
  <c r="BN47" i="15" s="1"/>
  <c r="BV47" i="15" s="1"/>
  <c r="BG30" i="15"/>
  <c r="BO30" i="15" s="1"/>
  <c r="BW30" i="15" s="1"/>
  <c r="BF178" i="15"/>
  <c r="BN178" i="15" s="1"/>
  <c r="BV178" i="15" s="1"/>
  <c r="BG48" i="15"/>
  <c r="BO48" i="15" s="1"/>
  <c r="BW48" i="15" s="1"/>
  <c r="BG39" i="15"/>
  <c r="BO39" i="15" s="1"/>
  <c r="BW39" i="15" s="1"/>
  <c r="BG53" i="15"/>
  <c r="BO53" i="15" s="1"/>
  <c r="BW53" i="15" s="1"/>
  <c r="BF183" i="15"/>
  <c r="BN183" i="15" s="1"/>
  <c r="BV183" i="15" s="1"/>
  <c r="BF67" i="15"/>
  <c r="BN67" i="15" s="1"/>
  <c r="BV67" i="15" s="1"/>
  <c r="BG162" i="15"/>
  <c r="BO162" i="15" s="1"/>
  <c r="BW162" i="15" s="1"/>
  <c r="BG38" i="15"/>
  <c r="BO38" i="15" s="1"/>
  <c r="BW38" i="15" s="1"/>
  <c r="BG191" i="15"/>
  <c r="BO191" i="15" s="1"/>
  <c r="BW191" i="15" s="1"/>
  <c r="BG62" i="15"/>
  <c r="BO62" i="15" s="1"/>
  <c r="BW62" i="15" s="1"/>
  <c r="BF29" i="15"/>
  <c r="BN29" i="15" s="1"/>
  <c r="BV29" i="15" s="1"/>
  <c r="BF127" i="15"/>
  <c r="BN127" i="15" s="1"/>
  <c r="BV127" i="15" s="1"/>
  <c r="BF86" i="15"/>
  <c r="BN86" i="15" s="1"/>
  <c r="BV86" i="15" s="1"/>
  <c r="BG158" i="15"/>
  <c r="BO158" i="15" s="1"/>
  <c r="BW158" i="15" s="1"/>
  <c r="BF58" i="15"/>
  <c r="BN58" i="15" s="1"/>
  <c r="BV58" i="15" s="1"/>
  <c r="BV28" i="15"/>
  <c r="BF155" i="15"/>
  <c r="BN155" i="15" s="1"/>
  <c r="BV155" i="15" s="1"/>
  <c r="BH130" i="15"/>
  <c r="BX130" i="15"/>
  <c r="BF55" i="15"/>
  <c r="BN55" i="15"/>
  <c r="BV55" i="15" s="1"/>
  <c r="BF147" i="15"/>
  <c r="BN147" i="15"/>
  <c r="BV147" i="15" s="1"/>
  <c r="BG73" i="15"/>
  <c r="BO73" i="15" s="1"/>
  <c r="BW73" i="15" s="1"/>
  <c r="BF93" i="15"/>
  <c r="BN93" i="15" s="1"/>
  <c r="BV93" i="15" s="1"/>
  <c r="BF64" i="15"/>
  <c r="BN64" i="15"/>
  <c r="BV64" i="15" s="1"/>
  <c r="BF149" i="15"/>
  <c r="BN149" i="15"/>
  <c r="BV149" i="15" s="1"/>
  <c r="BF166" i="15"/>
  <c r="BN166" i="15"/>
  <c r="BV166" i="15" s="1"/>
  <c r="BG110" i="15"/>
  <c r="BO110" i="15" s="1"/>
  <c r="BW110" i="15" s="1"/>
  <c r="BG144" i="15"/>
  <c r="BO144" i="15" s="1"/>
  <c r="BW144" i="15" s="1"/>
  <c r="BF192" i="15"/>
  <c r="BN192" i="15"/>
  <c r="BV192" i="15" s="1"/>
  <c r="BG195" i="15"/>
  <c r="BO195" i="15" s="1"/>
  <c r="BW195" i="15" s="1"/>
  <c r="BG135" i="15"/>
  <c r="BO135" i="15" s="1"/>
  <c r="BW135" i="15" s="1"/>
  <c r="BF84" i="15"/>
  <c r="BN84" i="15"/>
  <c r="BV84" i="15" s="1"/>
  <c r="BF79" i="15"/>
  <c r="BN79" i="15" s="1"/>
  <c r="BV79" i="15" s="1"/>
  <c r="BG89" i="15"/>
  <c r="BO89" i="15" s="1"/>
  <c r="BW89" i="15" s="1"/>
  <c r="BF160" i="15"/>
  <c r="BN160" i="15" s="1"/>
  <c r="BV160" i="15" s="1"/>
  <c r="BF141" i="15"/>
  <c r="BN141" i="15"/>
  <c r="BV141" i="15" s="1"/>
  <c r="BF50" i="15"/>
  <c r="BN50" i="15"/>
  <c r="BV50" i="15" s="1"/>
  <c r="BW119" i="15"/>
  <c r="BF77" i="15"/>
  <c r="BN77" i="15" s="1"/>
  <c r="BV77" i="15" s="1"/>
  <c r="BF153" i="15"/>
  <c r="BN153" i="15" s="1"/>
  <c r="BV153" i="15" s="1"/>
  <c r="BG60" i="15" l="1"/>
  <c r="BW60" i="15"/>
  <c r="BH90" i="15"/>
  <c r="BX90" i="15"/>
  <c r="BG88" i="15"/>
  <c r="BW88" i="15"/>
  <c r="BH69" i="15"/>
  <c r="BX69" i="15"/>
  <c r="BG41" i="15"/>
  <c r="BW41" i="15"/>
  <c r="BH172" i="15"/>
  <c r="BX172" i="15"/>
  <c r="BW177" i="15"/>
  <c r="BH177" i="15" s="1"/>
  <c r="BJ129" i="15"/>
  <c r="BZ129" i="15"/>
  <c r="BH43" i="15"/>
  <c r="BX43" i="15"/>
  <c r="BH161" i="15"/>
  <c r="BX161" i="15"/>
  <c r="BG106" i="15"/>
  <c r="BW106" i="15"/>
  <c r="BG153" i="15"/>
  <c r="BO153" i="15" s="1"/>
  <c r="BW153" i="15" s="1"/>
  <c r="BH195" i="15"/>
  <c r="BP195" i="15" s="1"/>
  <c r="BX195" i="15" s="1"/>
  <c r="BG29" i="15"/>
  <c r="BO29" i="15"/>
  <c r="BW29" i="15" s="1"/>
  <c r="BH39" i="15"/>
  <c r="BP39" i="15" s="1"/>
  <c r="BX39" i="15" s="1"/>
  <c r="BG114" i="15"/>
  <c r="BO114" i="15"/>
  <c r="BW114" i="15" s="1"/>
  <c r="BH45" i="15"/>
  <c r="BP45" i="15" s="1"/>
  <c r="BX45" i="15" s="1"/>
  <c r="BG102" i="15"/>
  <c r="BO102" i="15"/>
  <c r="BW102" i="15" s="1"/>
  <c r="BG77" i="15"/>
  <c r="BO77" i="15" s="1"/>
  <c r="BW77" i="15" s="1"/>
  <c r="BH62" i="15"/>
  <c r="BP62" i="15"/>
  <c r="BX62" i="15" s="1"/>
  <c r="BH48" i="15"/>
  <c r="BP48" i="15" s="1"/>
  <c r="BX48" i="15" s="1"/>
  <c r="BG159" i="15"/>
  <c r="BO159" i="15" s="1"/>
  <c r="BW159" i="15" s="1"/>
  <c r="BG85" i="15"/>
  <c r="BO85" i="15" s="1"/>
  <c r="BW85" i="15" s="1"/>
  <c r="BG157" i="15"/>
  <c r="BO157" i="15"/>
  <c r="BW157" i="15" s="1"/>
  <c r="BH191" i="15"/>
  <c r="BP191" i="15" s="1"/>
  <c r="BX191" i="15" s="1"/>
  <c r="BG178" i="15"/>
  <c r="BO178" i="15"/>
  <c r="BW178" i="15" s="1"/>
  <c r="BH187" i="15"/>
  <c r="BP187" i="15" s="1"/>
  <c r="BX187" i="15" s="1"/>
  <c r="BG71" i="15"/>
  <c r="BO71" i="15" s="1"/>
  <c r="BW71" i="15" s="1"/>
  <c r="BH112" i="15"/>
  <c r="BP112" i="15" s="1"/>
  <c r="BX112" i="15" s="1"/>
  <c r="BH89" i="15"/>
  <c r="BP89" i="15"/>
  <c r="BX89" i="15" s="1"/>
  <c r="BH38" i="15"/>
  <c r="BP38" i="15" s="1"/>
  <c r="BX38" i="15" s="1"/>
  <c r="BH30" i="15"/>
  <c r="BP30" i="15"/>
  <c r="BX30" i="15" s="1"/>
  <c r="BH173" i="15"/>
  <c r="BP173" i="15" s="1"/>
  <c r="BX173" i="15" s="1"/>
  <c r="BH98" i="15"/>
  <c r="BP98" i="15"/>
  <c r="BX98" i="15" s="1"/>
  <c r="BG58" i="15"/>
  <c r="BO58" i="15" s="1"/>
  <c r="BW58" i="15" s="1"/>
  <c r="BH162" i="15"/>
  <c r="BP162" i="15" s="1"/>
  <c r="BX162" i="15" s="1"/>
  <c r="BG47" i="15"/>
  <c r="BO47" i="15" s="1"/>
  <c r="BW47" i="15" s="1"/>
  <c r="BH140" i="15"/>
  <c r="BP140" i="15" s="1"/>
  <c r="BX140" i="15" s="1"/>
  <c r="BH158" i="15"/>
  <c r="BP158" i="15" s="1"/>
  <c r="BX158" i="15" s="1"/>
  <c r="BG67" i="15"/>
  <c r="BO67" i="15"/>
  <c r="BW67" i="15" s="1"/>
  <c r="BG190" i="15"/>
  <c r="BO190" i="15" s="1"/>
  <c r="BW190" i="15" s="1"/>
  <c r="BH170" i="15"/>
  <c r="BP170" i="15" s="1"/>
  <c r="BX170" i="15" s="1"/>
  <c r="BH31" i="15"/>
  <c r="BP31" i="15" s="1"/>
  <c r="BX31" i="15" s="1"/>
  <c r="BG194" i="15"/>
  <c r="BO194" i="15" s="1"/>
  <c r="BW194" i="15" s="1"/>
  <c r="BG93" i="15"/>
  <c r="BO93" i="15" s="1"/>
  <c r="BW93" i="15" s="1"/>
  <c r="BG86" i="15"/>
  <c r="BO86" i="15"/>
  <c r="BW86" i="15" s="1"/>
  <c r="BG183" i="15"/>
  <c r="BO183" i="15" s="1"/>
  <c r="BW183" i="15" s="1"/>
  <c r="BG168" i="15"/>
  <c r="BO168" i="15" s="1"/>
  <c r="BW168" i="15" s="1"/>
  <c r="BH49" i="15"/>
  <c r="BP49" i="15" s="1"/>
  <c r="BX49" i="15" s="1"/>
  <c r="BG174" i="15"/>
  <c r="BO174" i="15"/>
  <c r="BW174" i="15" s="1"/>
  <c r="BH110" i="15"/>
  <c r="BP110" i="15" s="1"/>
  <c r="BX110" i="15" s="1"/>
  <c r="BG127" i="15"/>
  <c r="BO127" i="15"/>
  <c r="BW127" i="15" s="1"/>
  <c r="BH53" i="15"/>
  <c r="BP53" i="15" s="1"/>
  <c r="BX53" i="15" s="1"/>
  <c r="BG40" i="15"/>
  <c r="BO40" i="15" s="1"/>
  <c r="BW40" i="15" s="1"/>
  <c r="BH99" i="15"/>
  <c r="BP99" i="15" s="1"/>
  <c r="BX99" i="15" s="1"/>
  <c r="BH70" i="15"/>
  <c r="BP70" i="15"/>
  <c r="BX70" i="15" s="1"/>
  <c r="BI130" i="15"/>
  <c r="BY130" i="15"/>
  <c r="BH37" i="15"/>
  <c r="BP37" i="15"/>
  <c r="BX37" i="15" s="1"/>
  <c r="BI182" i="15"/>
  <c r="BY182" i="15"/>
  <c r="BG169" i="15"/>
  <c r="BW169" i="15"/>
  <c r="BH119" i="15"/>
  <c r="BX119" i="15"/>
  <c r="BG50" i="15"/>
  <c r="BO50" i="15"/>
  <c r="BW50" i="15" s="1"/>
  <c r="BG155" i="15"/>
  <c r="BO155" i="15" s="1"/>
  <c r="BW155" i="15" s="1"/>
  <c r="BG32" i="15"/>
  <c r="BO32" i="15"/>
  <c r="BW32" i="15" s="1"/>
  <c r="BG108" i="15"/>
  <c r="BO108" i="15" s="1"/>
  <c r="BW108" i="15" s="1"/>
  <c r="BG163" i="15"/>
  <c r="BO163" i="15"/>
  <c r="BW163" i="15" s="1"/>
  <c r="BJ103" i="15"/>
  <c r="BZ103" i="15"/>
  <c r="BG65" i="15"/>
  <c r="BO65" i="15" s="1"/>
  <c r="BW65" i="15" s="1"/>
  <c r="BH75" i="15"/>
  <c r="BP75" i="15" s="1"/>
  <c r="BX75" i="15" s="1"/>
  <c r="BG51" i="15"/>
  <c r="BO51" i="15"/>
  <c r="BW51" i="15" s="1"/>
  <c r="BH74" i="15"/>
  <c r="BP74" i="15" s="1"/>
  <c r="BX74" i="15" s="1"/>
  <c r="BG121" i="15"/>
  <c r="BO121" i="15"/>
  <c r="BW121" i="15" s="1"/>
  <c r="BG167" i="15"/>
  <c r="BO167" i="15" s="1"/>
  <c r="BW167" i="15" s="1"/>
  <c r="BG189" i="15"/>
  <c r="BO189" i="15"/>
  <c r="BW189" i="15" s="1"/>
  <c r="BG79" i="15"/>
  <c r="BO79" i="15" s="1"/>
  <c r="BW79" i="15" s="1"/>
  <c r="BG63" i="15"/>
  <c r="BW63" i="15"/>
  <c r="BI109" i="15"/>
  <c r="BY109" i="15"/>
  <c r="BG141" i="15"/>
  <c r="BO141" i="15" s="1"/>
  <c r="BW141" i="15" s="1"/>
  <c r="BG149" i="15"/>
  <c r="BO149" i="15"/>
  <c r="BW149" i="15" s="1"/>
  <c r="BG147" i="15"/>
  <c r="BO147" i="15" s="1"/>
  <c r="BW147" i="15" s="1"/>
  <c r="BG137" i="15"/>
  <c r="BO137" i="15"/>
  <c r="BW137" i="15" s="1"/>
  <c r="BG123" i="15"/>
  <c r="BO123" i="15" s="1"/>
  <c r="BW123" i="15" s="1"/>
  <c r="BH188" i="15"/>
  <c r="BP188" i="15"/>
  <c r="BX188" i="15" s="1"/>
  <c r="BH54" i="15"/>
  <c r="BP54" i="15" s="1"/>
  <c r="BX54" i="15" s="1"/>
  <c r="BG56" i="15"/>
  <c r="BO56" i="15"/>
  <c r="BW56" i="15" s="1"/>
  <c r="BH142" i="15"/>
  <c r="BP142" i="15" s="1"/>
  <c r="BX142" i="15" s="1"/>
  <c r="BG133" i="15"/>
  <c r="BO133" i="15"/>
  <c r="BW133" i="15" s="1"/>
  <c r="BG95" i="15"/>
  <c r="BO95" i="15" s="1"/>
  <c r="BW95" i="15" s="1"/>
  <c r="BG34" i="15"/>
  <c r="BO34" i="15"/>
  <c r="BW34" i="15" s="1"/>
  <c r="BG91" i="15"/>
  <c r="BO91" i="15" s="1"/>
  <c r="BW91" i="15" s="1"/>
  <c r="BG68" i="15"/>
  <c r="BO68" i="15"/>
  <c r="BW68" i="15" s="1"/>
  <c r="BG192" i="15"/>
  <c r="BO192" i="15" s="1"/>
  <c r="BW192" i="15" s="1"/>
  <c r="BG84" i="15"/>
  <c r="BO84" i="15" s="1"/>
  <c r="BW84" i="15" s="1"/>
  <c r="BG28" i="15"/>
  <c r="BW28" i="15"/>
  <c r="BG115" i="15"/>
  <c r="BW115" i="15"/>
  <c r="AW27" i="15"/>
  <c r="AW17" i="15" s="1"/>
  <c r="BH73" i="15"/>
  <c r="BP73" i="15" s="1"/>
  <c r="BX73" i="15" s="1"/>
  <c r="BG160" i="15"/>
  <c r="BO160" i="15" s="1"/>
  <c r="BW160" i="15" s="1"/>
  <c r="BH135" i="15"/>
  <c r="BP135" i="15"/>
  <c r="BX135" i="15" s="1"/>
  <c r="BH144" i="15"/>
  <c r="BP144" i="15" s="1"/>
  <c r="BX144" i="15" s="1"/>
  <c r="BG64" i="15"/>
  <c r="BO64" i="15"/>
  <c r="BW64" i="15" s="1"/>
  <c r="BG55" i="15"/>
  <c r="BO55" i="15" s="1"/>
  <c r="BW55" i="15" s="1"/>
  <c r="BH111" i="15"/>
  <c r="BP111" i="15" s="1"/>
  <c r="BX111" i="15" s="1"/>
  <c r="BH105" i="15"/>
  <c r="BP105" i="15"/>
  <c r="BX105" i="15" s="1"/>
  <c r="BG125" i="15"/>
  <c r="BO125" i="15" s="1"/>
  <c r="BW125" i="15" s="1"/>
  <c r="BH164" i="15"/>
  <c r="BP164" i="15" s="1"/>
  <c r="BX164" i="15" s="1"/>
  <c r="BG134" i="15"/>
  <c r="BO134" i="15" s="1"/>
  <c r="BW134" i="15" s="1"/>
  <c r="BG117" i="15"/>
  <c r="BO117" i="15"/>
  <c r="BW117" i="15" s="1"/>
  <c r="BH128" i="15"/>
  <c r="BP128" i="15" s="1"/>
  <c r="BX128" i="15" s="1"/>
  <c r="BH171" i="15"/>
  <c r="BP171" i="15"/>
  <c r="BX171" i="15" s="1"/>
  <c r="BG186" i="15"/>
  <c r="BO186" i="15" s="1"/>
  <c r="BW186" i="15" s="1"/>
  <c r="BG36" i="15"/>
  <c r="BO36" i="15" s="1"/>
  <c r="BW36" i="15" s="1"/>
  <c r="BG138" i="15"/>
  <c r="BO138" i="15" s="1"/>
  <c r="BW138" i="15" s="1"/>
  <c r="BH165" i="15"/>
  <c r="BP165" i="15"/>
  <c r="BX165" i="15" s="1"/>
  <c r="BH97" i="15"/>
  <c r="BP97" i="15" s="1"/>
  <c r="BX97" i="15" s="1"/>
  <c r="BG166" i="15"/>
  <c r="BO166" i="15"/>
  <c r="BW166" i="15" s="1"/>
  <c r="BH88" i="15" l="1"/>
  <c r="BX88" i="15"/>
  <c r="BH60" i="15"/>
  <c r="BX60" i="15"/>
  <c r="BI90" i="15"/>
  <c r="BY90" i="15"/>
  <c r="BI43" i="15"/>
  <c r="BY43" i="15"/>
  <c r="BH106" i="15"/>
  <c r="BX106" i="15"/>
  <c r="BI172" i="15"/>
  <c r="BY172" i="15"/>
  <c r="BH41" i="15"/>
  <c r="BX41" i="15"/>
  <c r="BI69" i="15"/>
  <c r="BY69" i="15"/>
  <c r="BI161" i="15"/>
  <c r="BY161" i="15"/>
  <c r="BX177" i="15"/>
  <c r="BH186" i="15"/>
  <c r="BP186" i="15"/>
  <c r="BX186" i="15" s="1"/>
  <c r="BH125" i="15"/>
  <c r="BP125" i="15" s="1"/>
  <c r="BX125" i="15" s="1"/>
  <c r="BH192" i="15"/>
  <c r="BP192" i="15"/>
  <c r="BX192" i="15" s="1"/>
  <c r="BH147" i="15"/>
  <c r="BP147" i="15"/>
  <c r="BX147" i="15" s="1"/>
  <c r="BI53" i="15"/>
  <c r="BQ53" i="15"/>
  <c r="BY53" i="15" s="1"/>
  <c r="BH47" i="15"/>
  <c r="BP47" i="15" s="1"/>
  <c r="BX47" i="15" s="1"/>
  <c r="BI48" i="15"/>
  <c r="BQ48" i="15"/>
  <c r="BY48" i="15" s="1"/>
  <c r="BI97" i="15"/>
  <c r="BQ97" i="15" s="1"/>
  <c r="BY97" i="15" s="1"/>
  <c r="BI144" i="15"/>
  <c r="BQ144" i="15" s="1"/>
  <c r="BY144" i="15" s="1"/>
  <c r="BH123" i="15"/>
  <c r="BP123" i="15" s="1"/>
  <c r="BX123" i="15" s="1"/>
  <c r="BI74" i="15"/>
  <c r="BQ74" i="15"/>
  <c r="BY74" i="15" s="1"/>
  <c r="BH183" i="15"/>
  <c r="BP183" i="15"/>
  <c r="BX183" i="15" s="1"/>
  <c r="BI38" i="15"/>
  <c r="BQ38" i="15"/>
  <c r="BY38" i="15" s="1"/>
  <c r="BI39" i="15"/>
  <c r="BQ39" i="15" s="1"/>
  <c r="BY39" i="15" s="1"/>
  <c r="BI31" i="15"/>
  <c r="BQ31" i="15"/>
  <c r="BY31" i="15" s="1"/>
  <c r="BI128" i="15"/>
  <c r="BQ128" i="15"/>
  <c r="BY128" i="15" s="1"/>
  <c r="BI142" i="15"/>
  <c r="BQ142" i="15" s="1"/>
  <c r="BY142" i="15" s="1"/>
  <c r="BH190" i="15"/>
  <c r="BP190" i="15" s="1"/>
  <c r="BX190" i="15" s="1"/>
  <c r="BI191" i="15"/>
  <c r="BQ191" i="15"/>
  <c r="BY191" i="15" s="1"/>
  <c r="BI111" i="15"/>
  <c r="BQ111" i="15"/>
  <c r="BY111" i="15" s="1"/>
  <c r="BH91" i="15"/>
  <c r="BP91" i="15"/>
  <c r="BX91" i="15" s="1"/>
  <c r="BH79" i="15"/>
  <c r="BP79" i="15" s="1"/>
  <c r="BX79" i="15" s="1"/>
  <c r="BH108" i="15"/>
  <c r="BP108" i="15" s="1"/>
  <c r="BX108" i="15" s="1"/>
  <c r="BI110" i="15"/>
  <c r="BQ110" i="15"/>
  <c r="BY110" i="15" s="1"/>
  <c r="BH58" i="15"/>
  <c r="BP58" i="15"/>
  <c r="BX58" i="15" s="1"/>
  <c r="BH77" i="15"/>
  <c r="BP77" i="15" s="1"/>
  <c r="BX77" i="15" s="1"/>
  <c r="BH138" i="15"/>
  <c r="BP138" i="15"/>
  <c r="BX138" i="15" s="1"/>
  <c r="BH160" i="15"/>
  <c r="BP160" i="15"/>
  <c r="BX160" i="15" s="1"/>
  <c r="BI75" i="15"/>
  <c r="BQ75" i="15"/>
  <c r="BY75" i="15" s="1"/>
  <c r="BH93" i="15"/>
  <c r="BP93" i="15" s="1"/>
  <c r="BX93" i="15" s="1"/>
  <c r="BI112" i="15"/>
  <c r="BQ112" i="15" s="1"/>
  <c r="BY112" i="15" s="1"/>
  <c r="BI195" i="15"/>
  <c r="BQ195" i="15" s="1"/>
  <c r="BY195" i="15" s="1"/>
  <c r="BI187" i="15"/>
  <c r="BQ187" i="15"/>
  <c r="BY187" i="15" s="1"/>
  <c r="BH134" i="15"/>
  <c r="BP134" i="15" s="1"/>
  <c r="BX134" i="15" s="1"/>
  <c r="BI99" i="15"/>
  <c r="BQ99" i="15"/>
  <c r="BY99" i="15" s="1"/>
  <c r="BI158" i="15"/>
  <c r="BQ158" i="15"/>
  <c r="BY158" i="15" s="1"/>
  <c r="BH85" i="15"/>
  <c r="BP85" i="15"/>
  <c r="BX85" i="15" s="1"/>
  <c r="BH55" i="15"/>
  <c r="BP55" i="15" s="1"/>
  <c r="BX55" i="15" s="1"/>
  <c r="BH167" i="15"/>
  <c r="BP167" i="15"/>
  <c r="BX167" i="15" s="1"/>
  <c r="BH155" i="15"/>
  <c r="BP155" i="15" s="1"/>
  <c r="BX155" i="15" s="1"/>
  <c r="BI49" i="15"/>
  <c r="BQ49" i="15" s="1"/>
  <c r="BY49" i="15" s="1"/>
  <c r="BI173" i="15"/>
  <c r="BQ173" i="15" s="1"/>
  <c r="BY173" i="15" s="1"/>
  <c r="BI45" i="15"/>
  <c r="BQ45" i="15"/>
  <c r="BY45" i="15" s="1"/>
  <c r="AX27" i="15"/>
  <c r="BH95" i="15"/>
  <c r="BP95" i="15" s="1"/>
  <c r="BX95" i="15" s="1"/>
  <c r="BI54" i="15"/>
  <c r="BQ54" i="15" s="1"/>
  <c r="BY54" i="15" s="1"/>
  <c r="BJ182" i="15"/>
  <c r="BZ182" i="15"/>
  <c r="BI164" i="15"/>
  <c r="BQ164" i="15" s="1"/>
  <c r="BY164" i="15" s="1"/>
  <c r="BI188" i="15"/>
  <c r="BQ188" i="15" s="1"/>
  <c r="BY188" i="15" s="1"/>
  <c r="BH141" i="15"/>
  <c r="BP141" i="15" s="1"/>
  <c r="BX141" i="15" s="1"/>
  <c r="BH189" i="15"/>
  <c r="BP189" i="15" s="1"/>
  <c r="BX189" i="15" s="1"/>
  <c r="BH51" i="15"/>
  <c r="BP51" i="15" s="1"/>
  <c r="BX51" i="15" s="1"/>
  <c r="BH50" i="15"/>
  <c r="BP50" i="15" s="1"/>
  <c r="BX50" i="15" s="1"/>
  <c r="BI37" i="15"/>
  <c r="BQ37" i="15" s="1"/>
  <c r="BY37" i="15" s="1"/>
  <c r="BH40" i="15"/>
  <c r="BP40" i="15" s="1"/>
  <c r="BX40" i="15" s="1"/>
  <c r="BH174" i="15"/>
  <c r="BP174" i="15" s="1"/>
  <c r="BX174" i="15" s="1"/>
  <c r="BH86" i="15"/>
  <c r="BP86" i="15" s="1"/>
  <c r="BX86" i="15" s="1"/>
  <c r="BI170" i="15"/>
  <c r="BQ170" i="15" s="1"/>
  <c r="BY170" i="15" s="1"/>
  <c r="BI140" i="15"/>
  <c r="BQ140" i="15" s="1"/>
  <c r="BY140" i="15" s="1"/>
  <c r="BI98" i="15"/>
  <c r="BQ98" i="15" s="1"/>
  <c r="BY98" i="15" s="1"/>
  <c r="BI89" i="15"/>
  <c r="BQ89" i="15" s="1"/>
  <c r="BY89" i="15" s="1"/>
  <c r="BH178" i="15"/>
  <c r="BP178" i="15" s="1"/>
  <c r="BX178" i="15" s="1"/>
  <c r="BH159" i="15"/>
  <c r="BP159" i="15" s="1"/>
  <c r="BX159" i="15" s="1"/>
  <c r="BH102" i="15"/>
  <c r="BP102" i="15" s="1"/>
  <c r="BX102" i="15" s="1"/>
  <c r="BH29" i="15"/>
  <c r="BP29" i="15" s="1"/>
  <c r="BX29" i="15" s="1"/>
  <c r="BI165" i="15"/>
  <c r="BQ165" i="15" s="1"/>
  <c r="BY165" i="15" s="1"/>
  <c r="BI171" i="15"/>
  <c r="BQ171" i="15" s="1"/>
  <c r="BY171" i="15" s="1"/>
  <c r="BI135" i="15"/>
  <c r="BQ135" i="15" s="1"/>
  <c r="BY135" i="15" s="1"/>
  <c r="BH115" i="15"/>
  <c r="BX115" i="15"/>
  <c r="BH68" i="15"/>
  <c r="BP68" i="15" s="1"/>
  <c r="BX68" i="15" s="1"/>
  <c r="BH133" i="15"/>
  <c r="BP133" i="15" s="1"/>
  <c r="BX133" i="15" s="1"/>
  <c r="BH163" i="15"/>
  <c r="BP163" i="15" s="1"/>
  <c r="BX163" i="15" s="1"/>
  <c r="BI177" i="15"/>
  <c r="BY177" i="15"/>
  <c r="BH28" i="15"/>
  <c r="BX28" i="15"/>
  <c r="BJ109" i="15"/>
  <c r="BZ109" i="15"/>
  <c r="BI119" i="15"/>
  <c r="BY119" i="15"/>
  <c r="BJ130" i="15"/>
  <c r="BZ130" i="15"/>
  <c r="BH166" i="15"/>
  <c r="BP166" i="15" s="1"/>
  <c r="BX166" i="15" s="1"/>
  <c r="BH117" i="15"/>
  <c r="BP117" i="15" s="1"/>
  <c r="BX117" i="15" s="1"/>
  <c r="BI105" i="15"/>
  <c r="BQ105" i="15" s="1"/>
  <c r="BY105" i="15" s="1"/>
  <c r="BH64" i="15"/>
  <c r="BP64" i="15" s="1"/>
  <c r="BX64" i="15" s="1"/>
  <c r="BI73" i="15"/>
  <c r="BQ73" i="15" s="1"/>
  <c r="BY73" i="15" s="1"/>
  <c r="BH84" i="15"/>
  <c r="BP84" i="15" s="1"/>
  <c r="BX84" i="15" s="1"/>
  <c r="BH34" i="15"/>
  <c r="BP34" i="15" s="1"/>
  <c r="BX34" i="15" s="1"/>
  <c r="BH137" i="15"/>
  <c r="BP137" i="15" s="1"/>
  <c r="BX137" i="15" s="1"/>
  <c r="BH149" i="15"/>
  <c r="BP149" i="15" s="1"/>
  <c r="BX149" i="15" s="1"/>
  <c r="BH63" i="15"/>
  <c r="BX63" i="15"/>
  <c r="BH121" i="15"/>
  <c r="BP121" i="15" s="1"/>
  <c r="BX121" i="15" s="1"/>
  <c r="BH65" i="15"/>
  <c r="BP65" i="15" s="1"/>
  <c r="BX65" i="15" s="1"/>
  <c r="BH32" i="15"/>
  <c r="BP32" i="15" s="1"/>
  <c r="BX32" i="15" s="1"/>
  <c r="BH169" i="15"/>
  <c r="BX169" i="15"/>
  <c r="BI70" i="15"/>
  <c r="BQ70" i="15" s="1"/>
  <c r="BY70" i="15" s="1"/>
  <c r="BH127" i="15"/>
  <c r="BP127" i="15" s="1"/>
  <c r="BX127" i="15" s="1"/>
  <c r="BH168" i="15"/>
  <c r="BP168" i="15" s="1"/>
  <c r="BX168" i="15" s="1"/>
  <c r="BH194" i="15"/>
  <c r="BP194" i="15" s="1"/>
  <c r="BX194" i="15" s="1"/>
  <c r="BH67" i="15"/>
  <c r="BP67" i="15" s="1"/>
  <c r="BX67" i="15" s="1"/>
  <c r="BI162" i="15"/>
  <c r="BQ162" i="15" s="1"/>
  <c r="BY162" i="15" s="1"/>
  <c r="BI30" i="15"/>
  <c r="BQ30" i="15" s="1"/>
  <c r="BY30" i="15" s="1"/>
  <c r="BH71" i="15"/>
  <c r="BP71" i="15" s="1"/>
  <c r="BX71" i="15" s="1"/>
  <c r="BH157" i="15"/>
  <c r="BP157" i="15" s="1"/>
  <c r="BX157" i="15" s="1"/>
  <c r="BI62" i="15"/>
  <c r="BQ62" i="15" s="1"/>
  <c r="BY62" i="15" s="1"/>
  <c r="BH114" i="15"/>
  <c r="BP114" i="15" s="1"/>
  <c r="BX114" i="15" s="1"/>
  <c r="BH153" i="15"/>
  <c r="BP153" i="15" s="1"/>
  <c r="BX153" i="15" s="1"/>
  <c r="BH36" i="15"/>
  <c r="BP36" i="15" s="1"/>
  <c r="BX36" i="15" s="1"/>
  <c r="BH56" i="15"/>
  <c r="BP56" i="15"/>
  <c r="BX56" i="15" s="1"/>
  <c r="BJ90" i="15" l="1"/>
  <c r="BZ90" i="15"/>
  <c r="BI60" i="15"/>
  <c r="BY60" i="15"/>
  <c r="BI88" i="15"/>
  <c r="BY88" i="15"/>
  <c r="BY41" i="15"/>
  <c r="BI41" i="15"/>
  <c r="BJ172" i="15"/>
  <c r="BZ172" i="15"/>
  <c r="BJ161" i="15"/>
  <c r="BZ161" i="15"/>
  <c r="BJ69" i="15"/>
  <c r="BZ69" i="15"/>
  <c r="BJ43" i="15"/>
  <c r="BZ43" i="15"/>
  <c r="BI106" i="15"/>
  <c r="BY106" i="15"/>
  <c r="BI67" i="15"/>
  <c r="BQ67" i="15"/>
  <c r="BY67" i="15" s="1"/>
  <c r="BI194" i="15"/>
  <c r="BQ194" i="15" s="1"/>
  <c r="BY194" i="15" s="1"/>
  <c r="BI121" i="15"/>
  <c r="BQ121" i="15" s="1"/>
  <c r="BY121" i="15" s="1"/>
  <c r="BI64" i="15"/>
  <c r="BQ64" i="15" s="1"/>
  <c r="BY64" i="15" s="1"/>
  <c r="BI163" i="15"/>
  <c r="BQ163" i="15"/>
  <c r="BY163" i="15" s="1"/>
  <c r="BJ171" i="15"/>
  <c r="BR171" i="15"/>
  <c r="BZ171" i="15" s="1"/>
  <c r="BJ140" i="15"/>
  <c r="BR140" i="15" s="1"/>
  <c r="BZ140" i="15" s="1"/>
  <c r="BI189" i="15"/>
  <c r="BQ189" i="15"/>
  <c r="BY189" i="15" s="1"/>
  <c r="BI36" i="15"/>
  <c r="BQ36" i="15"/>
  <c r="BY36" i="15" s="1"/>
  <c r="BI51" i="15"/>
  <c r="BQ51" i="15"/>
  <c r="BY51" i="15" s="1"/>
  <c r="BI114" i="15"/>
  <c r="BQ114" i="15" s="1"/>
  <c r="BY114" i="15" s="1"/>
  <c r="BI168" i="15"/>
  <c r="BQ168" i="15"/>
  <c r="BY168" i="15" s="1"/>
  <c r="BJ105" i="15"/>
  <c r="BR105" i="15" s="1"/>
  <c r="BZ105" i="15" s="1"/>
  <c r="BJ165" i="15"/>
  <c r="BR165" i="15"/>
  <c r="BZ165" i="15" s="1"/>
  <c r="BJ170" i="15"/>
  <c r="BR170" i="15" s="1"/>
  <c r="BZ170" i="15" s="1"/>
  <c r="BI141" i="15"/>
  <c r="BQ141" i="15"/>
  <c r="BY141" i="15" s="1"/>
  <c r="BJ73" i="15"/>
  <c r="BR73" i="15"/>
  <c r="BZ73" i="15" s="1"/>
  <c r="BI153" i="15"/>
  <c r="BQ153" i="15"/>
  <c r="BY153" i="15" s="1"/>
  <c r="BJ62" i="15"/>
  <c r="BR62" i="15" s="1"/>
  <c r="BZ62" i="15" s="1"/>
  <c r="BI127" i="15"/>
  <c r="BQ127" i="15"/>
  <c r="BY127" i="15" s="1"/>
  <c r="BI117" i="15"/>
  <c r="BQ117" i="15"/>
  <c r="BY117" i="15" s="1"/>
  <c r="BI29" i="15"/>
  <c r="BQ29" i="15" s="1"/>
  <c r="BY29" i="15" s="1"/>
  <c r="BI86" i="15"/>
  <c r="BQ86" i="15" s="1"/>
  <c r="BY86" i="15" s="1"/>
  <c r="BJ188" i="15"/>
  <c r="BR188" i="15"/>
  <c r="BZ188" i="15" s="1"/>
  <c r="BI65" i="15"/>
  <c r="BQ65" i="15"/>
  <c r="BY65" i="15" s="1"/>
  <c r="BI166" i="15"/>
  <c r="BQ166" i="15"/>
  <c r="BY166" i="15" s="1"/>
  <c r="BI133" i="15"/>
  <c r="BQ133" i="15" s="1"/>
  <c r="BY133" i="15" s="1"/>
  <c r="BI102" i="15"/>
  <c r="BQ102" i="15"/>
  <c r="BY102" i="15" s="1"/>
  <c r="BI174" i="15"/>
  <c r="BQ174" i="15"/>
  <c r="BY174" i="15" s="1"/>
  <c r="BJ164" i="15"/>
  <c r="BR164" i="15"/>
  <c r="BZ164" i="15" s="1"/>
  <c r="BJ135" i="15"/>
  <c r="BR135" i="15" s="1"/>
  <c r="BZ135" i="15" s="1"/>
  <c r="BI157" i="15"/>
  <c r="BQ157" i="15"/>
  <c r="BY157" i="15" s="1"/>
  <c r="BI71" i="15"/>
  <c r="BQ71" i="15"/>
  <c r="BY71" i="15" s="1"/>
  <c r="BI137" i="15"/>
  <c r="BQ137" i="15"/>
  <c r="BY137" i="15" s="1"/>
  <c r="BI68" i="15"/>
  <c r="BQ68" i="15" s="1"/>
  <c r="BY68" i="15" s="1"/>
  <c r="BI159" i="15"/>
  <c r="BQ159" i="15" s="1"/>
  <c r="BY159" i="15" s="1"/>
  <c r="BI40" i="15"/>
  <c r="BQ40" i="15"/>
  <c r="BY40" i="15" s="1"/>
  <c r="BJ98" i="15"/>
  <c r="BR98" i="15"/>
  <c r="BZ98" i="15" s="1"/>
  <c r="BJ70" i="15"/>
  <c r="BR70" i="15" s="1"/>
  <c r="BZ70" i="15" s="1"/>
  <c r="BJ30" i="15"/>
  <c r="BR30" i="15"/>
  <c r="BZ30" i="15" s="1"/>
  <c r="BI34" i="15"/>
  <c r="BQ34" i="15"/>
  <c r="BY34" i="15" s="1"/>
  <c r="BI178" i="15"/>
  <c r="BQ178" i="15"/>
  <c r="BY178" i="15" s="1"/>
  <c r="BJ37" i="15"/>
  <c r="BR37" i="15" s="1"/>
  <c r="BZ37" i="15" s="1"/>
  <c r="BI95" i="15"/>
  <c r="BQ95" i="15"/>
  <c r="BY95" i="15" s="1"/>
  <c r="BI149" i="15"/>
  <c r="BQ149" i="15" s="1"/>
  <c r="BY149" i="15" s="1"/>
  <c r="BJ162" i="15"/>
  <c r="BR162" i="15"/>
  <c r="BZ162" i="15" s="1"/>
  <c r="BI32" i="15"/>
  <c r="BQ32" i="15" s="1"/>
  <c r="BY32" i="15" s="1"/>
  <c r="BI84" i="15"/>
  <c r="BQ84" i="15"/>
  <c r="BY84" i="15" s="1"/>
  <c r="BJ89" i="15"/>
  <c r="BR89" i="15"/>
  <c r="BZ89" i="15" s="1"/>
  <c r="BI50" i="15"/>
  <c r="BQ50" i="15"/>
  <c r="BY50" i="15" s="1"/>
  <c r="BJ54" i="15"/>
  <c r="BR54" i="15" s="1"/>
  <c r="BZ54" i="15" s="1"/>
  <c r="BI155" i="15"/>
  <c r="BQ155" i="15"/>
  <c r="BY155" i="15" s="1"/>
  <c r="BJ195" i="15"/>
  <c r="BR195" i="15"/>
  <c r="BZ195" i="15" s="1"/>
  <c r="BJ97" i="15"/>
  <c r="BR97" i="15" s="1"/>
  <c r="BZ97" i="15" s="1"/>
  <c r="BI147" i="15"/>
  <c r="BQ147" i="15" s="1"/>
  <c r="BY147" i="15" s="1"/>
  <c r="BI28" i="15"/>
  <c r="BY28" i="15"/>
  <c r="AY27" i="15"/>
  <c r="AY17" i="15" s="1"/>
  <c r="AX17" i="15"/>
  <c r="BJ158" i="15"/>
  <c r="BR158" i="15"/>
  <c r="BZ158" i="15" s="1"/>
  <c r="BJ45" i="15"/>
  <c r="BR45" i="15" s="1"/>
  <c r="BZ45" i="15" s="1"/>
  <c r="BI167" i="15"/>
  <c r="BQ167" i="15"/>
  <c r="BY167" i="15" s="1"/>
  <c r="BJ99" i="15"/>
  <c r="BR99" i="15"/>
  <c r="BZ99" i="15" s="1"/>
  <c r="BJ112" i="15"/>
  <c r="BR112" i="15"/>
  <c r="BZ112" i="15" s="1"/>
  <c r="BI138" i="15"/>
  <c r="BQ138" i="15" s="1"/>
  <c r="BY138" i="15" s="1"/>
  <c r="BI108" i="15"/>
  <c r="BQ108" i="15"/>
  <c r="BY108" i="15" s="1"/>
  <c r="BJ191" i="15"/>
  <c r="BR191" i="15"/>
  <c r="BZ191" i="15" s="1"/>
  <c r="BJ31" i="15"/>
  <c r="BR31" i="15"/>
  <c r="BZ31" i="15" s="1"/>
  <c r="BJ74" i="15"/>
  <c r="BR74" i="15" s="1"/>
  <c r="BZ74" i="15" s="1"/>
  <c r="BJ48" i="15"/>
  <c r="BR48" i="15" s="1"/>
  <c r="BZ48" i="15" s="1"/>
  <c r="BI192" i="15"/>
  <c r="BQ192" i="15"/>
  <c r="BY192" i="15" s="1"/>
  <c r="BI160" i="15"/>
  <c r="BQ160" i="15"/>
  <c r="BY160" i="15" s="1"/>
  <c r="BI56" i="15"/>
  <c r="BQ56" i="15" s="1"/>
  <c r="BY56" i="15" s="1"/>
  <c r="BI183" i="15"/>
  <c r="BQ183" i="15"/>
  <c r="BY183" i="15" s="1"/>
  <c r="BJ173" i="15"/>
  <c r="BR173" i="15"/>
  <c r="BZ173" i="15" s="1"/>
  <c r="BI55" i="15"/>
  <c r="BQ55" i="15"/>
  <c r="BY55" i="15" s="1"/>
  <c r="BI134" i="15"/>
  <c r="BQ134" i="15" s="1"/>
  <c r="BY134" i="15" s="1"/>
  <c r="BI93" i="15"/>
  <c r="BQ93" i="15"/>
  <c r="BY93" i="15" s="1"/>
  <c r="BI77" i="15"/>
  <c r="BQ77" i="15" s="1"/>
  <c r="BY77" i="15" s="1"/>
  <c r="BI79" i="15"/>
  <c r="BQ79" i="15"/>
  <c r="BY79" i="15" s="1"/>
  <c r="BI190" i="15"/>
  <c r="BQ190" i="15" s="1"/>
  <c r="BY190" i="15" s="1"/>
  <c r="BJ39" i="15"/>
  <c r="BR39" i="15"/>
  <c r="BZ39" i="15" s="1"/>
  <c r="BI123" i="15"/>
  <c r="BQ123" i="15"/>
  <c r="BY123" i="15" s="1"/>
  <c r="BI47" i="15"/>
  <c r="BQ47" i="15"/>
  <c r="BY47" i="15" s="1"/>
  <c r="BI125" i="15"/>
  <c r="BQ125" i="15" s="1"/>
  <c r="BY125" i="15" s="1"/>
  <c r="BJ110" i="15"/>
  <c r="BR110" i="15"/>
  <c r="BZ110" i="15" s="1"/>
  <c r="BJ119" i="15"/>
  <c r="BZ119" i="15"/>
  <c r="BJ177" i="15"/>
  <c r="BZ177" i="15"/>
  <c r="BJ128" i="15"/>
  <c r="BR128" i="15" s="1"/>
  <c r="BZ128" i="15" s="1"/>
  <c r="BJ49" i="15"/>
  <c r="BR49" i="15"/>
  <c r="BZ49" i="15" s="1"/>
  <c r="BI85" i="15"/>
  <c r="BQ85" i="15"/>
  <c r="BY85" i="15" s="1"/>
  <c r="BJ187" i="15"/>
  <c r="BR187" i="15"/>
  <c r="BZ187" i="15" s="1"/>
  <c r="BJ75" i="15"/>
  <c r="BR75" i="15" s="1"/>
  <c r="BZ75" i="15" s="1"/>
  <c r="BI58" i="15"/>
  <c r="BQ58" i="15"/>
  <c r="BY58" i="15" s="1"/>
  <c r="BI91" i="15"/>
  <c r="BQ91" i="15"/>
  <c r="BY91" i="15" s="1"/>
  <c r="BJ142" i="15"/>
  <c r="BR142" i="15"/>
  <c r="BZ142" i="15" s="1"/>
  <c r="BJ38" i="15"/>
  <c r="BR38" i="15" s="1"/>
  <c r="BZ38" i="15" s="1"/>
  <c r="BJ144" i="15"/>
  <c r="BR144" i="15"/>
  <c r="BZ144" i="15" s="1"/>
  <c r="BJ53" i="15"/>
  <c r="BR53" i="15"/>
  <c r="BZ53" i="15" s="1"/>
  <c r="BI186" i="15"/>
  <c r="BQ186" i="15"/>
  <c r="BY186" i="15" s="1"/>
  <c r="BJ111" i="15"/>
  <c r="BR111" i="15" s="1"/>
  <c r="BZ111" i="15" s="1"/>
  <c r="BI169" i="15"/>
  <c r="BY169" i="15"/>
  <c r="BI63" i="15"/>
  <c r="BY63" i="15"/>
  <c r="BI115" i="15"/>
  <c r="BY115" i="15"/>
  <c r="BJ88" i="15" l="1"/>
  <c r="BZ88" i="15"/>
  <c r="BJ60" i="15"/>
  <c r="BZ60" i="15"/>
  <c r="BJ106" i="15"/>
  <c r="BZ106" i="15"/>
  <c r="BZ41" i="15"/>
  <c r="BJ41" i="15"/>
  <c r="BJ121" i="15"/>
  <c r="BR121" i="15" s="1"/>
  <c r="BZ121" i="15" s="1"/>
  <c r="BJ93" i="15"/>
  <c r="BR93" i="15"/>
  <c r="BZ93" i="15" s="1"/>
  <c r="BJ155" i="15"/>
  <c r="BR155" i="15" s="1"/>
  <c r="BZ155" i="15" s="1"/>
  <c r="BJ102" i="15"/>
  <c r="BR102" i="15"/>
  <c r="BZ102" i="15" s="1"/>
  <c r="BJ189" i="15"/>
  <c r="BR189" i="15" s="1"/>
  <c r="BZ189" i="15" s="1"/>
  <c r="BJ64" i="15"/>
  <c r="BR64" i="15" s="1"/>
  <c r="BZ64" i="15" s="1"/>
  <c r="BJ95" i="15"/>
  <c r="BR95" i="15" s="1"/>
  <c r="BZ95" i="15" s="1"/>
  <c r="BJ157" i="15"/>
  <c r="BR157" i="15"/>
  <c r="BZ157" i="15" s="1"/>
  <c r="BJ125" i="15"/>
  <c r="BR125" i="15" s="1"/>
  <c r="BZ125" i="15" s="1"/>
  <c r="BJ134" i="15"/>
  <c r="BR134" i="15"/>
  <c r="BZ134" i="15" s="1"/>
  <c r="BJ147" i="15"/>
  <c r="BR147" i="15" s="1"/>
  <c r="BZ147" i="15" s="1"/>
  <c r="BJ32" i="15"/>
  <c r="BR32" i="15" s="1"/>
  <c r="BZ32" i="15" s="1"/>
  <c r="BJ68" i="15"/>
  <c r="BR68" i="15" s="1"/>
  <c r="BZ68" i="15" s="1"/>
  <c r="BJ133" i="15"/>
  <c r="BR133" i="15"/>
  <c r="BZ133" i="15" s="1"/>
  <c r="BJ86" i="15"/>
  <c r="BR86" i="15"/>
  <c r="BZ86" i="15" s="1"/>
  <c r="BJ114" i="15"/>
  <c r="BR114" i="15" s="1"/>
  <c r="BZ114" i="15" s="1"/>
  <c r="BJ58" i="15"/>
  <c r="BR58" i="15" s="1"/>
  <c r="BZ58" i="15" s="1"/>
  <c r="BJ141" i="15"/>
  <c r="BR141" i="15"/>
  <c r="BZ141" i="15" s="1"/>
  <c r="BJ190" i="15"/>
  <c r="BR190" i="15"/>
  <c r="BZ190" i="15" s="1"/>
  <c r="BJ56" i="15"/>
  <c r="BR56" i="15"/>
  <c r="BZ56" i="15" s="1"/>
  <c r="BJ138" i="15"/>
  <c r="BR138" i="15" s="1"/>
  <c r="BZ138" i="15" s="1"/>
  <c r="BJ108" i="15"/>
  <c r="BR108" i="15"/>
  <c r="BZ108" i="15" s="1"/>
  <c r="BJ168" i="15"/>
  <c r="BR168" i="15"/>
  <c r="BZ168" i="15" s="1"/>
  <c r="BJ115" i="15"/>
  <c r="BZ115" i="15"/>
  <c r="BJ186" i="15"/>
  <c r="BR186" i="15" s="1"/>
  <c r="BZ186" i="15" s="1"/>
  <c r="BJ47" i="15"/>
  <c r="BR47" i="15" s="1"/>
  <c r="BZ47" i="15" s="1"/>
  <c r="BJ55" i="15"/>
  <c r="BR55" i="15"/>
  <c r="BZ55" i="15" s="1"/>
  <c r="BJ160" i="15"/>
  <c r="BR160" i="15"/>
  <c r="BZ160" i="15" s="1"/>
  <c r="BJ50" i="15"/>
  <c r="BR50" i="15" s="1"/>
  <c r="BZ50" i="15" s="1"/>
  <c r="BJ178" i="15"/>
  <c r="BR178" i="15" s="1"/>
  <c r="BZ178" i="15" s="1"/>
  <c r="BJ137" i="15"/>
  <c r="BR137" i="15"/>
  <c r="BZ137" i="15" s="1"/>
  <c r="BJ166" i="15"/>
  <c r="BR166" i="15"/>
  <c r="BZ166" i="15" s="1"/>
  <c r="BJ29" i="15"/>
  <c r="BR29" i="15" s="1"/>
  <c r="BZ29" i="15" s="1"/>
  <c r="BJ153" i="15"/>
  <c r="BR153" i="15"/>
  <c r="BZ153" i="15" s="1"/>
  <c r="BJ51" i="15"/>
  <c r="BR51" i="15" s="1"/>
  <c r="BZ51" i="15" s="1"/>
  <c r="BJ194" i="15"/>
  <c r="BR194" i="15"/>
  <c r="BZ194" i="15" s="1"/>
  <c r="BJ169" i="15"/>
  <c r="BZ169" i="15"/>
  <c r="BJ167" i="15"/>
  <c r="BR167" i="15"/>
  <c r="BZ167" i="15" s="1"/>
  <c r="BJ127" i="15"/>
  <c r="BR127" i="15" s="1"/>
  <c r="BZ127" i="15" s="1"/>
  <c r="BJ79" i="15"/>
  <c r="BR79" i="15"/>
  <c r="BZ79" i="15" s="1"/>
  <c r="BJ183" i="15"/>
  <c r="BR183" i="15" s="1"/>
  <c r="BZ183" i="15" s="1"/>
  <c r="BJ84" i="15"/>
  <c r="BR84" i="15"/>
  <c r="BZ84" i="15" s="1"/>
  <c r="BJ159" i="15"/>
  <c r="BR159" i="15" s="1"/>
  <c r="BZ159" i="15" s="1"/>
  <c r="BJ91" i="15"/>
  <c r="BR91" i="15"/>
  <c r="BZ91" i="15" s="1"/>
  <c r="BJ77" i="15"/>
  <c r="BR77" i="15"/>
  <c r="BZ77" i="15" s="1"/>
  <c r="BJ192" i="15"/>
  <c r="BR192" i="15"/>
  <c r="BZ192" i="15" s="1"/>
  <c r="BJ149" i="15"/>
  <c r="BR149" i="15" s="1"/>
  <c r="BZ149" i="15" s="1"/>
  <c r="BJ34" i="15"/>
  <c r="BR34" i="15"/>
  <c r="BZ34" i="15" s="1"/>
  <c r="BJ40" i="15"/>
  <c r="BR40" i="15"/>
  <c r="BZ40" i="15" s="1"/>
  <c r="BJ71" i="15"/>
  <c r="BR71" i="15" s="1"/>
  <c r="BZ71" i="15" s="1"/>
  <c r="BJ174" i="15"/>
  <c r="BR174" i="15" s="1"/>
  <c r="BZ174" i="15" s="1"/>
  <c r="BJ65" i="15"/>
  <c r="BR65" i="15"/>
  <c r="BZ65" i="15" s="1"/>
  <c r="BJ117" i="15"/>
  <c r="BR117" i="15"/>
  <c r="BZ117" i="15" s="1"/>
  <c r="BJ36" i="15"/>
  <c r="BR36" i="15"/>
  <c r="BZ36" i="15" s="1"/>
  <c r="BJ163" i="15"/>
  <c r="BR163" i="15" s="1"/>
  <c r="BZ163" i="15" s="1"/>
  <c r="BJ67" i="15"/>
  <c r="BR67" i="15"/>
  <c r="BZ67" i="15" s="1"/>
  <c r="BJ28" i="15"/>
  <c r="BZ28" i="15"/>
  <c r="BJ63" i="15"/>
  <c r="BZ63" i="15"/>
  <c r="BJ85" i="15"/>
  <c r="BR85" i="15" s="1"/>
  <c r="BZ85" i="15" s="1"/>
  <c r="BJ123" i="15"/>
  <c r="BR123" i="15"/>
  <c r="BZ123" i="15" s="1"/>
  <c r="BC27" i="15"/>
  <c r="AY16" i="15"/>
  <c r="BA27" i="15"/>
  <c r="BB27" i="15" s="1"/>
  <c r="BE27" i="15"/>
  <c r="BM27" i="15" s="1"/>
  <c r="BU27" i="15" s="1"/>
  <c r="BU19" i="15" l="1"/>
  <c r="BF27" i="15"/>
  <c r="BN27" i="15"/>
  <c r="BV27" i="15" s="1"/>
  <c r="BV19" i="15" l="1"/>
  <c r="BG27" i="15"/>
  <c r="BO27" i="15"/>
  <c r="BW27" i="15" s="1"/>
  <c r="BW19" i="15" l="1"/>
  <c r="BH27" i="15"/>
  <c r="BP27" i="15" s="1"/>
  <c r="BX27" i="15" s="1"/>
  <c r="BX19" i="15" l="1"/>
  <c r="BI27" i="15"/>
  <c r="BQ27" i="15" s="1"/>
  <c r="BY27" i="15" s="1"/>
  <c r="BY19" i="15" l="1"/>
  <c r="BJ27" i="15"/>
  <c r="BR27" i="15"/>
  <c r="BZ27" i="15" s="1"/>
  <c r="BZ19" i="15" s="1"/>
  <c r="C14" i="2"/>
  <c r="C12" i="2" l="1"/>
  <c r="G19" i="2"/>
  <c r="F19" i="2"/>
  <c r="E19" i="2"/>
  <c r="D19" i="2"/>
  <c r="C19" i="2"/>
  <c r="C18" i="2"/>
  <c r="G18" i="2"/>
  <c r="F18" i="2"/>
  <c r="E18" i="2"/>
  <c r="D18" i="2"/>
  <c r="G12" i="2" l="1"/>
  <c r="F12" i="2"/>
  <c r="E12" i="2"/>
  <c r="D12" i="2"/>
  <c r="D14" i="2" l="1"/>
  <c r="G14" i="2"/>
  <c r="E14" i="2"/>
  <c r="F14" i="2"/>
  <c r="D22" i="2" l="1"/>
  <c r="E22" i="2"/>
  <c r="F22" i="2"/>
  <c r="G22" i="2"/>
</calcChain>
</file>

<file path=xl/sharedStrings.xml><?xml version="1.0" encoding="utf-8"?>
<sst xmlns="http://schemas.openxmlformats.org/spreadsheetml/2006/main" count="664" uniqueCount="388">
  <si>
    <t>Education Cost Sharing (ECS) Formula Component Comparison Tool</t>
  </si>
  <si>
    <t>The purpose of this tool is to provide comparisons between Connecticut towns based on the data used in the Education Cost Sharing (ECS) formula. The ECS formula is the method the State of Connecticut has established to distribute approximately $2.44 billion annually in state education funding to local and regional public school districts. The ECS formula is calculated using student and town data elements. The data displayed in this model is for the fiscal year 2026 ECS calculation.
To use this tool, select towns in the blue cells below to view and compare town variable values. For more information about the ECS formula, please visit https://schoolstatefinance.org/issues/ecs-formula.</t>
  </si>
  <si>
    <r>
      <t xml:space="preserve">Use the drop-down menus in the </t>
    </r>
    <r>
      <rPr>
        <b/>
        <sz val="10"/>
        <color rgb="FF45759D"/>
        <rFont val="Century Gothic"/>
        <family val="2"/>
      </rPr>
      <t>blue</t>
    </r>
    <r>
      <rPr>
        <b/>
        <sz val="10"/>
        <color theme="1"/>
        <rFont val="Century Gothic"/>
        <family val="2"/>
      </rPr>
      <t xml:space="preserve"> cells to the right to select towns to view and compare.</t>
    </r>
  </si>
  <si>
    <t>Bridgeport</t>
  </si>
  <si>
    <t>Hartford</t>
  </si>
  <si>
    <t>New Britain</t>
  </si>
  <si>
    <t>New Haven</t>
  </si>
  <si>
    <t>Waterbury</t>
  </si>
  <si>
    <t>Resident Student Count</t>
  </si>
  <si>
    <t>Free or Reduced-Price Lunch Count</t>
  </si>
  <si>
    <t>Free or Reduced-Price Lunch Percentage</t>
  </si>
  <si>
    <t>Multilingual Learner Count</t>
  </si>
  <si>
    <t>Multilingual Learner Percentage</t>
  </si>
  <si>
    <t>Equalized Net Grand List per Capita*</t>
  </si>
  <si>
    <t>Median Household Income**</t>
  </si>
  <si>
    <t>Public Investment Community (PIC) Index Score***</t>
  </si>
  <si>
    <t>Public Investment Community (PIC) Index Rank***</t>
  </si>
  <si>
    <t>FY 2026 ECS Grant</t>
  </si>
  <si>
    <t>FY 2026 ECS Per-Student Grant</t>
  </si>
  <si>
    <t xml:space="preserve">*The Equalized Net Grand List per Capita (ENGLPC) is the amount of taxable property (at 100 percent of fair market value) per person in a city or town. Each town's ENGLPC is calculated annually by Connecticut's Office of Policy and Management and represents the property wealth factor that is used in the calculation of ECS grants. More information on the ENGLPC can be found at https://portal.ct.gov/-/media/opm/finance/mfs-unit/municipal-fiscal-indicators/municipal-fiscal-indicators-2018-22---final.pdf. </t>
  </si>
  <si>
    <t xml:space="preserve">**Median Household Income refers to the income level earned by a given household where half of the households in the area earn more and half earn less. Household income is the combined income of the householder and all persons over the age of 15 who live in the household. More information on Median Household Income can be found at https://www2.census.gov/library/publications/2024/demo/p60-282.pdf </t>
  </si>
  <si>
    <t>***The Public Investment Communities (PIC) index is calculated annually by the Office of Policy and Management and measures the relative wealth and need of Connecticut’s towns by ranking them in descending order by their cumulative point allocations based on: per capita income; adjusted equalized net grand list per capita; equalized mill rate; per capita aid to children receiving Temporary Family Assistance benefits; and unemployment rate. OPM no longer reports the PIC ranks and scores for towns with a PIC rank below 42. More information on the PIC index, including the cumulative points allocation for each town, can be found at https://portal.ct.gov/opm/igpp/services-and-forms/public-investment-community-index.</t>
  </si>
  <si>
    <t>Sources</t>
  </si>
  <si>
    <r>
      <t xml:space="preserve">State of Connecticut, Office of Policy and Management. (2024). </t>
    </r>
    <r>
      <rPr>
        <i/>
        <sz val="9"/>
        <color theme="1"/>
        <rFont val="Century Gothic"/>
        <family val="1"/>
      </rPr>
      <t>Municipal Fiscal Indicators, Fiscal Years Ended 2018-2022</t>
    </r>
    <r>
      <rPr>
        <sz val="9"/>
        <color theme="1"/>
        <rFont val="Century Gothic"/>
        <family val="2"/>
      </rPr>
      <t xml:space="preserve">. Hartford, CT: Author. Retrieved from https://portal.ct.gov/-/media/opm/finance/mfs-unit/municipal-fiscal-indicators/municipal-fiscal-indicators-2018-22---final.pdf. </t>
    </r>
  </si>
  <si>
    <r>
      <t xml:space="preserve">Shrider, E. A. (2024). </t>
    </r>
    <r>
      <rPr>
        <i/>
        <sz val="9"/>
        <color theme="1"/>
        <rFont val="Century Gothic"/>
        <family val="2"/>
      </rPr>
      <t>Income and Poverty in the United States: 2023</t>
    </r>
    <r>
      <rPr>
        <sz val="9"/>
        <color theme="1"/>
        <rFont val="Century Gothic"/>
        <family val="2"/>
      </rPr>
      <t xml:space="preserve"> (P60-283). Washington, DC: U.S. Census Bureau. Retrieved from https://www2.census.gov/library/publications/2024/demo/p60-283.pdf.</t>
    </r>
  </si>
  <si>
    <t>State of Connecticut, Office of Policy and Management. (2025). FY 2025 Public Investment Community Index. Hartford, CT: Author. Available from https://portal.ct.gov/opm/igpp/services-and-forms/public-investment-community-index.</t>
  </si>
  <si>
    <t>Conn. Gen. Statutes ch. 172, §§ 10-262f, 262h.</t>
  </si>
  <si>
    <t>Conn. Acts 24-81.</t>
  </si>
  <si>
    <t>A.</t>
  </si>
  <si>
    <t>Need Weighting Factor for Col 3:</t>
  </si>
  <si>
    <t>B.</t>
  </si>
  <si>
    <t>ENGL per Capita and MHI Threshold Factor for Col 8 &amp; Col 10:</t>
  </si>
  <si>
    <t>C.</t>
  </si>
  <si>
    <t>ENGL per Capita Weight for Col 11:</t>
  </si>
  <si>
    <t>D.</t>
  </si>
  <si>
    <t>MHI Weight for Col 11:</t>
  </si>
  <si>
    <t>E.</t>
  </si>
  <si>
    <t>Non-Alliance District &amp; Non-PSD Minimum Aid Ratio for use in Column 12:</t>
  </si>
  <si>
    <t>F.</t>
  </si>
  <si>
    <t>Alliance District &amp; PSD Minimum Aid Ratio for use in Column 12:</t>
  </si>
  <si>
    <t>G.</t>
  </si>
  <si>
    <t>Foundation for Column 17:</t>
  </si>
  <si>
    <t>H.</t>
  </si>
  <si>
    <t>Adjustment % for Districts who are underfunded:</t>
  </si>
  <si>
    <t>I.</t>
  </si>
  <si>
    <t>Adjustment % for Districts who are overfunded:</t>
  </si>
  <si>
    <t>Feds do not report</t>
  </si>
  <si>
    <t>anything greater than</t>
  </si>
  <si>
    <t>$250,000 so Darien</t>
  </si>
  <si>
    <t>won't change</t>
  </si>
  <si>
    <t>Total Bonus &gt;&gt;&gt;</t>
  </si>
  <si>
    <t xml:space="preserve">Totals  </t>
  </si>
  <si>
    <t>Median:</t>
  </si>
  <si>
    <t>(EEPC</t>
  </si>
  <si>
    <t>(MHI</t>
  </si>
  <si>
    <t>Base Aid Ratio</t>
  </si>
  <si>
    <t>Foundation:</t>
  </si>
  <si>
    <t>Final # from SDE SAS</t>
  </si>
  <si>
    <t>Preliminary</t>
  </si>
  <si>
    <t># FRPL sts above 60% of resident sts</t>
  </si>
  <si>
    <t>Excess</t>
  </si>
  <si>
    <t>Threshold:</t>
  </si>
  <si>
    <t>Wealth</t>
  </si>
  <si>
    <t>(Non-Alliance Districts &amp; Non-PSDs:</t>
  </si>
  <si>
    <t>(Item E)</t>
  </si>
  <si>
    <t>Free and</t>
  </si>
  <si>
    <t>Poverty</t>
  </si>
  <si>
    <t>60% of resident sts</t>
  </si>
  <si>
    <t>Resident</t>
  </si>
  <si>
    <t>ELL</t>
  </si>
  <si>
    <t>Average</t>
  </si>
  <si>
    <t>Median</t>
  </si>
  <si>
    <t>Adjustment</t>
  </si>
  <si>
    <t>Greater of</t>
  </si>
  <si>
    <t>PIC Add</t>
  </si>
  <si>
    <t>Final Base Aid Ratio</t>
  </si>
  <si>
    <t>Students</t>
  </si>
  <si>
    <t>Number of</t>
  </si>
  <si>
    <t>Regional</t>
  </si>
  <si>
    <t>Endowed</t>
  </si>
  <si>
    <t xml:space="preserve">Grant </t>
  </si>
  <si>
    <t>FY 26</t>
  </si>
  <si>
    <t>FY 2027</t>
  </si>
  <si>
    <t>FY 2028</t>
  </si>
  <si>
    <t>FY 2029</t>
  </si>
  <si>
    <t>FY 2030</t>
  </si>
  <si>
    <t>FY 2031</t>
  </si>
  <si>
    <t>FY 2032</t>
  </si>
  <si>
    <t>Reduced</t>
  </si>
  <si>
    <t xml:space="preserve">Portion of </t>
  </si>
  <si>
    <t xml:space="preserve">Net </t>
  </si>
  <si>
    <t>If FRPL % above 60%,</t>
  </si>
  <si>
    <t>Portion of</t>
  </si>
  <si>
    <t>Free&amp;Reduced</t>
  </si>
  <si>
    <t>Need</t>
  </si>
  <si>
    <t>Equalized Net</t>
  </si>
  <si>
    <t>ECS ENGL</t>
  </si>
  <si>
    <t>Median x Item B)</t>
  </si>
  <si>
    <t>Household</t>
  </si>
  <si>
    <t>Factor</t>
  </si>
  <si>
    <t>Item E or Col 16),</t>
  </si>
  <si>
    <t xml:space="preserve">Base Aid </t>
  </si>
  <si>
    <t>Sent To</t>
  </si>
  <si>
    <t>District</t>
  </si>
  <si>
    <t>Academies</t>
  </si>
  <si>
    <t>Base Formula</t>
  </si>
  <si>
    <t>Fully Funded</t>
  </si>
  <si>
    <t>ECS</t>
  </si>
  <si>
    <t xml:space="preserve">ECS </t>
  </si>
  <si>
    <t>Alliance</t>
  </si>
  <si>
    <t>17 Town</t>
  </si>
  <si>
    <t>Eligibility</t>
  </si>
  <si>
    <t>Free &amp;</t>
  </si>
  <si>
    <t>% above 60%</t>
  </si>
  <si>
    <t>Concentrated</t>
  </si>
  <si>
    <t>Total</t>
  </si>
  <si>
    <t>Weight</t>
  </si>
  <si>
    <t>Grand List</t>
  </si>
  <si>
    <t>per Capita</t>
  </si>
  <si>
    <t>ENGL Adjustment Factor</t>
  </si>
  <si>
    <t>Income</t>
  </si>
  <si>
    <t>MHI Adjustment Factor</t>
  </si>
  <si>
    <t>(1 - ((Col 13 x</t>
  </si>
  <si>
    <t>(Alliance Districts &amp; PSDs:</t>
  </si>
  <si>
    <t>Ratio Adjustment</t>
  </si>
  <si>
    <t>Ratio</t>
  </si>
  <si>
    <t>Bonus</t>
  </si>
  <si>
    <t>Aid</t>
  </si>
  <si>
    <t>Grant</t>
  </si>
  <si>
    <t>2016-17</t>
  </si>
  <si>
    <t>Grant with Alliance</t>
  </si>
  <si>
    <t>Prior Year</t>
  </si>
  <si>
    <t>Greater</t>
  </si>
  <si>
    <t>Entitlement</t>
  </si>
  <si>
    <t xml:space="preserve">Entitlement </t>
  </si>
  <si>
    <t>PSD</t>
  </si>
  <si>
    <t>Non-</t>
  </si>
  <si>
    <t>Reform</t>
  </si>
  <si>
    <t>PIC</t>
  </si>
  <si>
    <t>Town</t>
  </si>
  <si>
    <t>October</t>
  </si>
  <si>
    <t>(Greater of</t>
  </si>
  <si>
    <t>Total Need</t>
  </si>
  <si>
    <t>Need Students</t>
  </si>
  <si>
    <t>(Col 2 x</t>
  </si>
  <si>
    <t>(Col 1 + Col 3</t>
  </si>
  <si>
    <t>(ECS ENGL)</t>
  </si>
  <si>
    <t>Population</t>
  </si>
  <si>
    <t>(EEPC)</t>
  </si>
  <si>
    <t>(Col 12 /</t>
  </si>
  <si>
    <t>(MHI)</t>
  </si>
  <si>
    <t>(Col 14 /</t>
  </si>
  <si>
    <t>Item C) +</t>
  </si>
  <si>
    <t>(Col 17+Col 18)</t>
  </si>
  <si>
    <t>Grades</t>
  </si>
  <si>
    <t>(Col 20 x</t>
  </si>
  <si>
    <t>(Col 23 x</t>
  </si>
  <si>
    <t>(Col 9 x Col 19</t>
  </si>
  <si>
    <t>(Col 22 +</t>
  </si>
  <si>
    <t>Hold Harmless</t>
  </si>
  <si>
    <t>(Col 27 - Col 30)</t>
  </si>
  <si>
    <t>Than Prior Year</t>
  </si>
  <si>
    <t>Phase-In</t>
  </si>
  <si>
    <t>Without</t>
  </si>
  <si>
    <t>With</t>
  </si>
  <si>
    <t>DRG</t>
  </si>
  <si>
    <t>Districts</t>
  </si>
  <si>
    <t>Decile</t>
  </si>
  <si>
    <t>FY 24</t>
  </si>
  <si>
    <t>Code</t>
  </si>
  <si>
    <t>Name</t>
  </si>
  <si>
    <t>(10/2024)</t>
  </si>
  <si>
    <t>(Col 2 x .30)</t>
  </si>
  <si>
    <t>(Col 1 x .60)</t>
  </si>
  <si>
    <t>(Col 2 - Col 4)</t>
  </si>
  <si>
    <t>at 60%</t>
  </si>
  <si>
    <t>(Col 7 x .25)</t>
  </si>
  <si>
    <t>Item A)</t>
  </si>
  <si>
    <t>+ Col 6 + Col 8)</t>
  </si>
  <si>
    <t>(2020/21/22)</t>
  </si>
  <si>
    <t>(Col 10 / Col 11)</t>
  </si>
  <si>
    <t>Threshold)</t>
  </si>
  <si>
    <t>Col 15 x Item D))</t>
  </si>
  <si>
    <t>Item F or Col 16)</t>
  </si>
  <si>
    <t>Col 21) x $100</t>
  </si>
  <si>
    <t>Col 24) x $100</t>
  </si>
  <si>
    <t>x Foundation)</t>
  </si>
  <si>
    <t>Col 25 + Col 26)</t>
  </si>
  <si>
    <t>ACTUAL</t>
  </si>
  <si>
    <t>or 0</t>
  </si>
  <si>
    <t>(Yes/No)</t>
  </si>
  <si>
    <t>Amount</t>
  </si>
  <si>
    <t>Alliance HH</t>
  </si>
  <si>
    <t>ADs HH</t>
  </si>
  <si>
    <t>Grant Adjustment</t>
  </si>
  <si>
    <t>No Alliance HH</t>
  </si>
  <si>
    <t>With Alliance HH</t>
  </si>
  <si>
    <t>or 0)</t>
  </si>
  <si>
    <t>(Col 5 x .15)</t>
  </si>
  <si>
    <t>(# students above 60%)</t>
  </si>
  <si>
    <t>Abs value of (FF - Prior Year)</t>
  </si>
  <si>
    <t>(based on FF comp to prior yr)</t>
  </si>
  <si>
    <t>Overfunded: Adjustment *14.29% Underfunded: Adjustment * 100%</t>
  </si>
  <si>
    <t>Underfunded: Fully Funded Amount
Overfunded: Prior yr - Phase-in</t>
  </si>
  <si>
    <t>Get highest of prior yr, grant calc, and FY 17</t>
  </si>
  <si>
    <t>FY 27</t>
  </si>
  <si>
    <t>FY 28</t>
  </si>
  <si>
    <t>FY 29</t>
  </si>
  <si>
    <t>FY 30</t>
  </si>
  <si>
    <t>FY 31</t>
  </si>
  <si>
    <t>FY 32</t>
  </si>
  <si>
    <t>C</t>
  </si>
  <si>
    <t>Andover</t>
  </si>
  <si>
    <t>H</t>
  </si>
  <si>
    <t>Ansonia</t>
  </si>
  <si>
    <t>E</t>
  </si>
  <si>
    <t>Ashford</t>
  </si>
  <si>
    <t>B</t>
  </si>
  <si>
    <t>Avon</t>
  </si>
  <si>
    <t>Barkhamsted</t>
  </si>
  <si>
    <t>Beacon Falls</t>
  </si>
  <si>
    <t>D</t>
  </si>
  <si>
    <t>Berlin</t>
  </si>
  <si>
    <t>Bethany</t>
  </si>
  <si>
    <t>Bethel</t>
  </si>
  <si>
    <t>Bethlehem</t>
  </si>
  <si>
    <t>G</t>
  </si>
  <si>
    <t>Bloomfield</t>
  </si>
  <si>
    <t>Bolton</t>
  </si>
  <si>
    <t>Bozrah</t>
  </si>
  <si>
    <t>Branford</t>
  </si>
  <si>
    <t>I</t>
  </si>
  <si>
    <t>Bridgewater</t>
  </si>
  <si>
    <t>Bristol</t>
  </si>
  <si>
    <t>Brookfield</t>
  </si>
  <si>
    <t>Brooklyn</t>
  </si>
  <si>
    <t>Burlington</t>
  </si>
  <si>
    <t>Canaan</t>
  </si>
  <si>
    <t>F</t>
  </si>
  <si>
    <t>Canterbury</t>
  </si>
  <si>
    <t>Canton</t>
  </si>
  <si>
    <t>Chaplin</t>
  </si>
  <si>
    <t>Cheshire</t>
  </si>
  <si>
    <t>Chester</t>
  </si>
  <si>
    <t>Clinton</t>
  </si>
  <si>
    <t>Colchester</t>
  </si>
  <si>
    <t>Colebrook</t>
  </si>
  <si>
    <t>Columbia</t>
  </si>
  <si>
    <t>Cornwall</t>
  </si>
  <si>
    <t>Coventry</t>
  </si>
  <si>
    <t>Cromwell</t>
  </si>
  <si>
    <t>Danbury</t>
  </si>
  <si>
    <t>A</t>
  </si>
  <si>
    <t>Darien</t>
  </si>
  <si>
    <t>Deep River</t>
  </si>
  <si>
    <t>Derby</t>
  </si>
  <si>
    <t>Durham</t>
  </si>
  <si>
    <t>Eastford</t>
  </si>
  <si>
    <t>East Granby</t>
  </si>
  <si>
    <t>East Haddam</t>
  </si>
  <si>
    <t>East Hampton</t>
  </si>
  <si>
    <t>East Hartford</t>
  </si>
  <si>
    <t>East Haven</t>
  </si>
  <si>
    <t>East Lyme</t>
  </si>
  <si>
    <t>Easton</t>
  </si>
  <si>
    <t>East Windsor</t>
  </si>
  <si>
    <t>Ellington</t>
  </si>
  <si>
    <t>Enfield</t>
  </si>
  <si>
    <t>Essex</t>
  </si>
  <si>
    <t>Fairfield</t>
  </si>
  <si>
    <t>Farmington</t>
  </si>
  <si>
    <t>Franklin</t>
  </si>
  <si>
    <t>Glastonbury</t>
  </si>
  <si>
    <t>Goshen</t>
  </si>
  <si>
    <t>Granby</t>
  </si>
  <si>
    <t>Greenwich</t>
  </si>
  <si>
    <t>Griswold</t>
  </si>
  <si>
    <t>Groton</t>
  </si>
  <si>
    <t>Guilford</t>
  </si>
  <si>
    <t>Haddam</t>
  </si>
  <si>
    <t>Hamden</t>
  </si>
  <si>
    <t>Hampton</t>
  </si>
  <si>
    <t>Hartland</t>
  </si>
  <si>
    <t>Harwinton</t>
  </si>
  <si>
    <t>Hebron</t>
  </si>
  <si>
    <t>Kent</t>
  </si>
  <si>
    <t>Killingly</t>
  </si>
  <si>
    <t>Killingworth</t>
  </si>
  <si>
    <t>Lebanon</t>
  </si>
  <si>
    <t>Ledyard</t>
  </si>
  <si>
    <t>Lisbon</t>
  </si>
  <si>
    <t>Litchfield</t>
  </si>
  <si>
    <t>Lyme</t>
  </si>
  <si>
    <t>Madison</t>
  </si>
  <si>
    <t>Manchester</t>
  </si>
  <si>
    <t>Mansfield</t>
  </si>
  <si>
    <t>Marlborough</t>
  </si>
  <si>
    <t>Meriden</t>
  </si>
  <si>
    <t>Middlebury</t>
  </si>
  <si>
    <t>Middlefield</t>
  </si>
  <si>
    <t>Middletown</t>
  </si>
  <si>
    <t>Milford</t>
  </si>
  <si>
    <t>Monroe</t>
  </si>
  <si>
    <t>Montville</t>
  </si>
  <si>
    <t>Morris</t>
  </si>
  <si>
    <t>Naugatuck</t>
  </si>
  <si>
    <t>New Canaan</t>
  </si>
  <si>
    <t>New Fairfield</t>
  </si>
  <si>
    <t>New Hartford</t>
  </si>
  <si>
    <t>Newington</t>
  </si>
  <si>
    <t>New London</t>
  </si>
  <si>
    <t>New Milford</t>
  </si>
  <si>
    <t>Newtown</t>
  </si>
  <si>
    <t>Norfolk</t>
  </si>
  <si>
    <t>North Branford</t>
  </si>
  <si>
    <t>North Canaan</t>
  </si>
  <si>
    <t>North Haven</t>
  </si>
  <si>
    <t>North Stonington</t>
  </si>
  <si>
    <t>Norwalk</t>
  </si>
  <si>
    <t>Norwich</t>
  </si>
  <si>
    <t>Old Lyme</t>
  </si>
  <si>
    <t>Old Saybrook</t>
  </si>
  <si>
    <t>Orange</t>
  </si>
  <si>
    <t>Oxford</t>
  </si>
  <si>
    <t>Plainfield</t>
  </si>
  <si>
    <t>Plainville</t>
  </si>
  <si>
    <t>Plymouth</t>
  </si>
  <si>
    <t>Pomfret</t>
  </si>
  <si>
    <t>Portland</t>
  </si>
  <si>
    <t>Preston</t>
  </si>
  <si>
    <t>Prospect</t>
  </si>
  <si>
    <t>Putnam</t>
  </si>
  <si>
    <t>Redding</t>
  </si>
  <si>
    <t>Ridgefield</t>
  </si>
  <si>
    <t>Rocky Hill</t>
  </si>
  <si>
    <t>Roxbury</t>
  </si>
  <si>
    <t>Salem</t>
  </si>
  <si>
    <t>Salisbury</t>
  </si>
  <si>
    <t>Scotland</t>
  </si>
  <si>
    <t>Seymour</t>
  </si>
  <si>
    <t>Sharon</t>
  </si>
  <si>
    <t>Shelton</t>
  </si>
  <si>
    <t>Sherman</t>
  </si>
  <si>
    <t>Simsbury</t>
  </si>
  <si>
    <t>Somers</t>
  </si>
  <si>
    <t>Southbury</t>
  </si>
  <si>
    <t>Southington</t>
  </si>
  <si>
    <t>South Windsor</t>
  </si>
  <si>
    <t>Sprague</t>
  </si>
  <si>
    <t>Stafford</t>
  </si>
  <si>
    <t>Stamford</t>
  </si>
  <si>
    <t>Sterling</t>
  </si>
  <si>
    <t>Stonington</t>
  </si>
  <si>
    <t>Stratford</t>
  </si>
  <si>
    <t>Suffield</t>
  </si>
  <si>
    <t>Thomaston</t>
  </si>
  <si>
    <t>Thompson</t>
  </si>
  <si>
    <t>Tolland</t>
  </si>
  <si>
    <t>Torrington</t>
  </si>
  <si>
    <t>Trumbull</t>
  </si>
  <si>
    <t>Union</t>
  </si>
  <si>
    <t>Vernon</t>
  </si>
  <si>
    <t>Voluntown</t>
  </si>
  <si>
    <t>Wallingford</t>
  </si>
  <si>
    <t>Warren</t>
  </si>
  <si>
    <t>Washington</t>
  </si>
  <si>
    <t>Waterford</t>
  </si>
  <si>
    <t>Watertown</t>
  </si>
  <si>
    <t>Westbrook</t>
  </si>
  <si>
    <t>West Hartford</t>
  </si>
  <si>
    <t>West Haven</t>
  </si>
  <si>
    <t>Weston</t>
  </si>
  <si>
    <t>Westport</t>
  </si>
  <si>
    <t>Wethersfield</t>
  </si>
  <si>
    <t>Willington</t>
  </si>
  <si>
    <t>Wilton</t>
  </si>
  <si>
    <t>Winchester</t>
  </si>
  <si>
    <t>Windham</t>
  </si>
  <si>
    <t>Windsor</t>
  </si>
  <si>
    <t>Windsor Locks</t>
  </si>
  <si>
    <t>Wolcott</t>
  </si>
  <si>
    <t>Woodbridge</t>
  </si>
  <si>
    <t>Woodbury</t>
  </si>
  <si>
    <t>Woodstock</t>
  </si>
  <si>
    <t>Fiscal Year</t>
  </si>
  <si>
    <t>PIC Rank</t>
  </si>
  <si>
    <t>Municipality</t>
  </si>
  <si>
    <t>Total PIC Index Points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</si>
</sst>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6" formatCode="&quot;$&quot;#,##0_);[Red]\(&quot;$&quot;#,##0\)"/>
    <numFmt numFmtId="8" formatCode="&quot;$&quot;#,##0.00_);[Red]\(&quot;$&quot;#,##0.00\)"/>
    <numFmt numFmtId="41" formatCode="_(* #,##0_);_(* \(#,##0\);_(* &quot;-&quot;_);_(@_)"/>
    <numFmt numFmtId="43" formatCode="_(* #,##0.00_);_(* \(#,##0.00\);_(* &quot;-&quot;??_);_(@_)"/>
    <numFmt numFmtId="164" formatCode="&quot;$&quot;#,##0"/>
    <numFmt numFmtId="165" formatCode="#,##0.000000_);[Red]\(#,##0.000000\)"/>
    <numFmt numFmtId="166" formatCode="#,##0.000_);\(#,##0.000\)"/>
    <numFmt numFmtId="167" formatCode="0.000000%"/>
    <numFmt numFmtId="168" formatCode="#,##0.000000_);\(#,##0.000000\)"/>
    <numFmt numFmtId="169" formatCode="0.0%"/>
    <numFmt numFmtId="170" formatCode="0.0000%"/>
    <numFmt numFmtId="171" formatCode="_(* #,##0_);_(* \(#,##0\);_(* &quot;-&quot;??_);_(@_)"/>
  </numFmts>
  <fonts count="27" x14ac:knownFonts="1">
    <font>
      <sz val="11"/>
      <color theme="1"/>
      <name val="Calibri"/>
      <family val="2"/>
      <scheme val="minor"/>
    </font>
    <font>
      <sz val="10"/>
      <color theme="1"/>
      <name val="Arial"/>
      <family val="2"/>
    </font>
    <font>
      <sz val="11"/>
      <color theme="1"/>
      <name val="Calibri"/>
      <family val="2"/>
      <scheme val="minor"/>
    </font>
    <font>
      <b/>
      <sz val="10"/>
      <color theme="1"/>
      <name val="Arial"/>
      <family val="2"/>
    </font>
    <font>
      <b/>
      <sz val="14"/>
      <color theme="1"/>
      <name val="Century Gothic"/>
      <family val="2"/>
    </font>
    <font>
      <sz val="10"/>
      <color theme="1"/>
      <name val="Century Gothic"/>
      <family val="2"/>
    </font>
    <font>
      <b/>
      <sz val="10"/>
      <color theme="1"/>
      <name val="Century Gothic"/>
      <family val="2"/>
    </font>
    <font>
      <i/>
      <sz val="9"/>
      <color theme="1"/>
      <name val="Century Gothic"/>
      <family val="2"/>
    </font>
    <font>
      <sz val="9"/>
      <color theme="1"/>
      <name val="Century Gothic"/>
      <family val="2"/>
    </font>
    <font>
      <b/>
      <sz val="9"/>
      <color theme="1"/>
      <name val="Century Gothic"/>
      <family val="2"/>
    </font>
    <font>
      <b/>
      <sz val="10"/>
      <color theme="0"/>
      <name val="Century Gothic"/>
      <family val="2"/>
    </font>
    <font>
      <b/>
      <sz val="10"/>
      <color rgb="FF45759D"/>
      <name val="Century Gothic"/>
      <family val="2"/>
    </font>
    <font>
      <sz val="10"/>
      <name val="Arial"/>
      <family val="2"/>
    </font>
    <font>
      <sz val="10"/>
      <name val="Arial"/>
      <family val="2"/>
    </font>
    <font>
      <sz val="10"/>
      <color theme="1"/>
      <name val="Book Antiqua"/>
      <family val="1"/>
    </font>
    <font>
      <sz val="11"/>
      <name val="Calibri"/>
      <family val="2"/>
    </font>
    <font>
      <sz val="11"/>
      <color indexed="8"/>
      <name val="Calibri"/>
      <family val="2"/>
    </font>
    <font>
      <sz val="11"/>
      <color rgb="FF0070C0"/>
      <name val="Calibri"/>
      <family val="2"/>
    </font>
    <font>
      <b/>
      <sz val="11"/>
      <color indexed="8"/>
      <name val="Calibri"/>
      <family val="2"/>
    </font>
    <font>
      <b/>
      <sz val="11"/>
      <name val="Calibri"/>
      <family val="2"/>
    </font>
    <font>
      <sz val="11"/>
      <color theme="1"/>
      <name val="Calibri"/>
      <family val="2"/>
    </font>
    <font>
      <sz val="9"/>
      <name val="Calibri"/>
      <family val="2"/>
    </font>
    <font>
      <b/>
      <sz val="11"/>
      <color rgb="FFFF0000"/>
      <name val="Calibri"/>
      <family val="2"/>
    </font>
    <font>
      <sz val="11"/>
      <color rgb="FFFF0000"/>
      <name val="Calibri"/>
      <family val="2"/>
    </font>
    <font>
      <i/>
      <sz val="9"/>
      <color theme="1"/>
      <name val="Century Gothic"/>
      <family val="1"/>
    </font>
    <font>
      <sz val="10"/>
      <color rgb="FF000000"/>
      <name val="Helvetica Neue"/>
      <family val="2"/>
    </font>
    <font>
      <sz val="9"/>
      <color theme="1"/>
      <name val="Arial"/>
      <family val="2"/>
    </font>
  </fonts>
  <fills count="8">
    <fill>
      <patternFill patternType="none"/>
    </fill>
    <fill>
      <patternFill patternType="gray125"/>
    </fill>
    <fill>
      <patternFill patternType="solid">
        <fgColor theme="8" tint="0.79998168889431442"/>
        <bgColor indexed="64"/>
      </patternFill>
    </fill>
    <fill>
      <patternFill patternType="solid">
        <fgColor theme="9" tint="0.59999389629810485"/>
        <bgColor indexed="64"/>
      </patternFill>
    </fill>
    <fill>
      <patternFill patternType="solid">
        <fgColor rgb="FF00B0F0"/>
        <bgColor indexed="64"/>
      </patternFill>
    </fill>
    <fill>
      <patternFill patternType="solid">
        <fgColor theme="8" tint="0.59999389629810485"/>
        <bgColor indexed="64"/>
      </patternFill>
    </fill>
    <fill>
      <patternFill patternType="solid">
        <fgColor rgb="FF3F7FBD"/>
        <bgColor indexed="64"/>
      </patternFill>
    </fill>
    <fill>
      <patternFill patternType="solid">
        <fgColor theme="8" tint="0.39997558519241921"/>
        <bgColor indexed="64"/>
      </patternFill>
    </fill>
  </fills>
  <borders count="4">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theme="0" tint="-0.24994659260841701"/>
      </top>
      <bottom style="thin">
        <color theme="0" tint="-0.24994659260841701"/>
      </bottom>
      <diagonal/>
    </border>
  </borders>
  <cellStyleXfs count="9">
    <xf numFmtId="0" fontId="0" fillId="0" borderId="0"/>
    <xf numFmtId="9" fontId="2" fillId="0" borderId="0" applyFont="0" applyFill="0" applyBorder="0" applyAlignment="0" applyProtection="0"/>
    <xf numFmtId="43" fontId="2" fillId="0" borderId="0" applyFont="0" applyFill="0" applyBorder="0" applyAlignment="0" applyProtection="0"/>
    <xf numFmtId="0" fontId="12" fillId="0" borderId="0"/>
    <xf numFmtId="43" fontId="12" fillId="0" borderId="0" applyFont="0" applyFill="0" applyBorder="0" applyAlignment="0" applyProtection="0"/>
    <xf numFmtId="0" fontId="13" fillId="0" borderId="0"/>
    <xf numFmtId="0" fontId="14" fillId="0" borderId="3" applyFill="0"/>
    <xf numFmtId="0" fontId="26" fillId="0" borderId="0"/>
    <xf numFmtId="43" fontId="26" fillId="0" borderId="0" applyFont="0" applyFill="0" applyBorder="0" applyAlignment="0" applyProtection="0"/>
  </cellStyleXfs>
  <cellXfs count="104">
    <xf numFmtId="0" fontId="0" fillId="0" borderId="0" xfId="0"/>
    <xf numFmtId="0" fontId="1" fillId="0" borderId="0" xfId="0" applyFont="1"/>
    <xf numFmtId="0" fontId="3" fillId="0" borderId="0" xfId="0" applyFont="1" applyAlignment="1">
      <alignment horizontal="left" indent="1"/>
    </xf>
    <xf numFmtId="41" fontId="1" fillId="0" borderId="0" xfId="2" applyNumberFormat="1" applyFont="1" applyBorder="1"/>
    <xf numFmtId="0" fontId="6" fillId="0" borderId="1" xfId="0" applyFont="1" applyBorder="1" applyAlignment="1">
      <alignment wrapText="1"/>
    </xf>
    <xf numFmtId="0" fontId="5" fillId="0" borderId="0" xfId="0" applyFont="1"/>
    <xf numFmtId="49" fontId="6" fillId="0" borderId="1" xfId="0" applyNumberFormat="1" applyFont="1" applyBorder="1" applyAlignment="1">
      <alignment vertical="center"/>
    </xf>
    <xf numFmtId="37" fontId="5" fillId="0" borderId="1" xfId="2" applyNumberFormat="1" applyFont="1" applyBorder="1" applyAlignment="1">
      <alignment horizontal="center" vertical="center"/>
    </xf>
    <xf numFmtId="9" fontId="5" fillId="0" borderId="1" xfId="1" applyFont="1" applyBorder="1" applyAlignment="1">
      <alignment horizontal="center" vertical="center"/>
    </xf>
    <xf numFmtId="49" fontId="6" fillId="0" borderId="2" xfId="0" applyNumberFormat="1" applyFont="1" applyBorder="1" applyAlignment="1">
      <alignment vertical="center"/>
    </xf>
    <xf numFmtId="9" fontId="5" fillId="0" borderId="2" xfId="1" applyFont="1" applyBorder="1" applyAlignment="1">
      <alignment horizontal="center" vertical="center"/>
    </xf>
    <xf numFmtId="164" fontId="5" fillId="0" borderId="1" xfId="0" applyNumberFormat="1" applyFont="1" applyBorder="1" applyAlignment="1">
      <alignment horizontal="center" vertical="center"/>
    </xf>
    <xf numFmtId="49" fontId="6" fillId="0" borderId="0" xfId="0" applyNumberFormat="1" applyFont="1" applyAlignment="1">
      <alignment vertical="center"/>
    </xf>
    <xf numFmtId="41" fontId="5" fillId="0" borderId="0" xfId="2" applyNumberFormat="1" applyFont="1" applyBorder="1" applyAlignment="1">
      <alignment horizontal="center" vertical="center"/>
    </xf>
    <xf numFmtId="164" fontId="5" fillId="0" borderId="1" xfId="2" applyNumberFormat="1" applyFont="1" applyBorder="1" applyAlignment="1">
      <alignment horizontal="center" vertical="center"/>
    </xf>
    <xf numFmtId="0" fontId="8" fillId="0" borderId="0" xfId="0" applyFont="1"/>
    <xf numFmtId="0" fontId="9" fillId="0" borderId="0" xfId="0" applyFont="1"/>
    <xf numFmtId="0" fontId="8" fillId="0" borderId="0" xfId="0" applyFont="1" applyAlignment="1">
      <alignment vertical="center"/>
    </xf>
    <xf numFmtId="0" fontId="7" fillId="0" borderId="0" xfId="0" applyFont="1"/>
    <xf numFmtId="0" fontId="10" fillId="6" borderId="1" xfId="0" applyFont="1" applyFill="1" applyBorder="1" applyAlignment="1" applyProtection="1">
      <alignment horizontal="center" vertical="center"/>
      <protection locked="0"/>
    </xf>
    <xf numFmtId="0" fontId="25" fillId="0" borderId="0" xfId="0" applyFont="1"/>
    <xf numFmtId="0" fontId="16" fillId="0" borderId="0" xfId="7" applyFont="1"/>
    <xf numFmtId="171" fontId="16" fillId="0" borderId="0" xfId="8" applyNumberFormat="1" applyFont="1"/>
    <xf numFmtId="0" fontId="16" fillId="7" borderId="0" xfId="7" applyFont="1" applyFill="1"/>
    <xf numFmtId="0" fontId="16" fillId="2" borderId="0" xfId="7" applyFont="1" applyFill="1"/>
    <xf numFmtId="39" fontId="16" fillId="0" borderId="0" xfId="7" applyNumberFormat="1" applyFont="1"/>
    <xf numFmtId="37" fontId="16" fillId="0" borderId="0" xfId="7" applyNumberFormat="1" applyFont="1"/>
    <xf numFmtId="3" fontId="16" fillId="0" borderId="0" xfId="7" applyNumberFormat="1" applyFont="1"/>
    <xf numFmtId="3" fontId="20" fillId="7" borderId="0" xfId="7" applyNumberFormat="1" applyFont="1" applyFill="1"/>
    <xf numFmtId="3" fontId="20" fillId="2" borderId="0" xfId="7" applyNumberFormat="1" applyFont="1" applyFill="1"/>
    <xf numFmtId="3" fontId="20" fillId="0" borderId="0" xfId="7" applyNumberFormat="1" applyFont="1"/>
    <xf numFmtId="0" fontId="20" fillId="0" borderId="0" xfId="7" applyFont="1"/>
    <xf numFmtId="170" fontId="20" fillId="0" borderId="0" xfId="7" applyNumberFormat="1" applyFont="1"/>
    <xf numFmtId="169" fontId="16" fillId="0" borderId="0" xfId="7" applyNumberFormat="1" applyFont="1"/>
    <xf numFmtId="170" fontId="16" fillId="0" borderId="0" xfId="7" applyNumberFormat="1" applyFont="1"/>
    <xf numFmtId="165" fontId="16" fillId="0" borderId="0" xfId="7" applyNumberFormat="1" applyFont="1"/>
    <xf numFmtId="40" fontId="16" fillId="0" borderId="0" xfId="7" applyNumberFormat="1" applyFont="1"/>
    <xf numFmtId="169" fontId="20" fillId="0" borderId="0" xfId="7" applyNumberFormat="1" applyFont="1"/>
    <xf numFmtId="4" fontId="19" fillId="2" borderId="1" xfId="7" applyNumberFormat="1" applyFont="1" applyFill="1" applyBorder="1" applyAlignment="1">
      <alignment horizontal="right"/>
    </xf>
    <xf numFmtId="4" fontId="16" fillId="0" borderId="0" xfId="7" applyNumberFormat="1" applyFont="1"/>
    <xf numFmtId="0" fontId="16" fillId="0" borderId="0" xfId="7" applyFont="1" applyAlignment="1">
      <alignment horizontal="center"/>
    </xf>
    <xf numFmtId="0" fontId="15" fillId="0" borderId="0" xfId="7" applyFont="1" applyAlignment="1">
      <alignment horizontal="center"/>
    </xf>
    <xf numFmtId="3" fontId="26" fillId="0" borderId="0" xfId="7" applyNumberFormat="1"/>
    <xf numFmtId="37" fontId="16" fillId="0" borderId="0" xfId="7" applyNumberFormat="1" applyFont="1" applyAlignment="1">
      <alignment horizontal="center"/>
    </xf>
    <xf numFmtId="0" fontId="26" fillId="0" borderId="0" xfId="7"/>
    <xf numFmtId="4" fontId="26" fillId="0" borderId="0" xfId="7" applyNumberFormat="1"/>
    <xf numFmtId="4" fontId="20" fillId="0" borderId="0" xfId="7" applyNumberFormat="1" applyFont="1"/>
    <xf numFmtId="4" fontId="21" fillId="0" borderId="1" xfId="7" applyNumberFormat="1" applyFont="1" applyBorder="1"/>
    <xf numFmtId="4" fontId="21" fillId="3" borderId="1" xfId="7" applyNumberFormat="1" applyFont="1" applyFill="1" applyBorder="1"/>
    <xf numFmtId="0" fontId="15" fillId="4" borderId="0" xfId="7" applyFont="1" applyFill="1" applyAlignment="1">
      <alignment horizontal="center"/>
    </xf>
    <xf numFmtId="4" fontId="21" fillId="5" borderId="1" xfId="7" applyNumberFormat="1" applyFont="1" applyFill="1" applyBorder="1"/>
    <xf numFmtId="0" fontId="22" fillId="0" borderId="0" xfId="7" applyFont="1" applyAlignment="1">
      <alignment horizontal="center"/>
    </xf>
    <xf numFmtId="0" fontId="23" fillId="0" borderId="0" xfId="7" applyFont="1" applyAlignment="1">
      <alignment horizontal="center"/>
    </xf>
    <xf numFmtId="0" fontId="19" fillId="7" borderId="0" xfId="7" applyFont="1" applyFill="1" applyAlignment="1">
      <alignment wrapText="1"/>
    </xf>
    <xf numFmtId="0" fontId="15" fillId="2" borderId="0" xfId="7" applyFont="1" applyFill="1" applyAlignment="1">
      <alignment wrapText="1"/>
    </xf>
    <xf numFmtId="0" fontId="15" fillId="0" borderId="0" xfId="7" applyFont="1" applyAlignment="1">
      <alignment wrapText="1"/>
    </xf>
    <xf numFmtId="0" fontId="15" fillId="0" borderId="0" xfId="7" applyFont="1"/>
    <xf numFmtId="0" fontId="16" fillId="0" borderId="0" xfId="7" quotePrefix="1" applyFont="1" applyAlignment="1">
      <alignment horizontal="center"/>
    </xf>
    <xf numFmtId="0" fontId="19" fillId="7" borderId="0" xfId="7" applyFont="1" applyFill="1" applyAlignment="1">
      <alignment horizontal="center"/>
    </xf>
    <xf numFmtId="0" fontId="15" fillId="2" borderId="0" xfId="7" applyFont="1" applyFill="1" applyAlignment="1">
      <alignment horizontal="center"/>
    </xf>
    <xf numFmtId="0" fontId="15" fillId="0" borderId="0" xfId="7" quotePrefix="1" applyFont="1" applyAlignment="1">
      <alignment horizontal="center"/>
    </xf>
    <xf numFmtId="0" fontId="17" fillId="0" borderId="0" xfId="7" applyFont="1" applyAlignment="1">
      <alignment horizontal="center"/>
    </xf>
    <xf numFmtId="0" fontId="16" fillId="7" borderId="0" xfId="7" quotePrefix="1" applyFont="1" applyFill="1" applyAlignment="1">
      <alignment horizontal="center"/>
    </xf>
    <xf numFmtId="0" fontId="16" fillId="2" borderId="0" xfId="7" quotePrefix="1" applyFont="1" applyFill="1" applyAlignment="1">
      <alignment horizontal="center"/>
    </xf>
    <xf numFmtId="0" fontId="15" fillId="7" borderId="0" xfId="7" applyFont="1" applyFill="1" applyAlignment="1">
      <alignment horizontal="center"/>
    </xf>
    <xf numFmtId="10" fontId="16" fillId="0" borderId="0" xfId="7" applyNumberFormat="1" applyFont="1"/>
    <xf numFmtId="0" fontId="17" fillId="0" borderId="0" xfId="7" applyFont="1"/>
    <xf numFmtId="0" fontId="19" fillId="0" borderId="0" xfId="7" applyFont="1" applyAlignment="1">
      <alignment horizontal="center"/>
    </xf>
    <xf numFmtId="0" fontId="15" fillId="7" borderId="0" xfId="7" quotePrefix="1" applyFont="1" applyFill="1" applyAlignment="1">
      <alignment horizontal="center"/>
    </xf>
    <xf numFmtId="0" fontId="15" fillId="2" borderId="0" xfId="7" quotePrefix="1" applyFont="1" applyFill="1" applyAlignment="1">
      <alignment horizontal="center"/>
    </xf>
    <xf numFmtId="5" fontId="19" fillId="0" borderId="0" xfId="7" applyNumberFormat="1" applyFont="1"/>
    <xf numFmtId="8" fontId="19" fillId="0" borderId="0" xfId="7" applyNumberFormat="1" applyFont="1" applyAlignment="1">
      <alignment horizontal="center"/>
    </xf>
    <xf numFmtId="0" fontId="16" fillId="7" borderId="0" xfId="7" applyFont="1" applyFill="1" applyAlignment="1">
      <alignment horizontal="center"/>
    </xf>
    <xf numFmtId="0" fontId="16" fillId="2" borderId="0" xfId="7" applyFont="1" applyFill="1" applyAlignment="1">
      <alignment horizontal="center"/>
    </xf>
    <xf numFmtId="0" fontId="19" fillId="0" borderId="0" xfId="7" quotePrefix="1" applyFont="1" applyAlignment="1">
      <alignment horizontal="center"/>
    </xf>
    <xf numFmtId="6" fontId="19" fillId="0" borderId="0" xfId="7" applyNumberFormat="1" applyFont="1" applyAlignment="1">
      <alignment horizontal="center"/>
    </xf>
    <xf numFmtId="40" fontId="19" fillId="0" borderId="0" xfId="7" applyNumberFormat="1" applyFont="1"/>
    <xf numFmtId="0" fontId="15" fillId="0" borderId="0" xfId="7" applyFont="1" applyAlignment="1">
      <alignment horizontal="center" wrapText="1"/>
    </xf>
    <xf numFmtId="0" fontId="23" fillId="0" borderId="0" xfId="7" applyFont="1"/>
    <xf numFmtId="0" fontId="18" fillId="0" borderId="0" xfId="7" applyFont="1" applyAlignment="1">
      <alignment horizontal="center"/>
    </xf>
    <xf numFmtId="43" fontId="16" fillId="0" borderId="0" xfId="8" applyFont="1"/>
    <xf numFmtId="37" fontId="16" fillId="7" borderId="0" xfId="7" applyNumberFormat="1" applyFont="1" applyFill="1"/>
    <xf numFmtId="37" fontId="16" fillId="2" borderId="0" xfId="7" applyNumberFormat="1" applyFont="1" applyFill="1"/>
    <xf numFmtId="168" fontId="16" fillId="0" borderId="0" xfId="7" applyNumberFormat="1" applyFont="1"/>
    <xf numFmtId="37" fontId="15" fillId="0" borderId="0" xfId="7" applyNumberFormat="1" applyFont="1"/>
    <xf numFmtId="39" fontId="15" fillId="0" borderId="0" xfId="7" applyNumberFormat="1" applyFont="1"/>
    <xf numFmtId="0" fontId="19" fillId="0" borderId="0" xfId="7" applyFont="1" applyAlignment="1">
      <alignment horizontal="right"/>
    </xf>
    <xf numFmtId="37" fontId="18" fillId="0" borderId="0" xfId="7" applyNumberFormat="1" applyFont="1"/>
    <xf numFmtId="165" fontId="16" fillId="0" borderId="0" xfId="7" applyNumberFormat="1" applyFont="1" applyAlignment="1">
      <alignment horizontal="center"/>
    </xf>
    <xf numFmtId="39" fontId="17" fillId="0" borderId="0" xfId="7" applyNumberFormat="1" applyFont="1"/>
    <xf numFmtId="0" fontId="16" fillId="0" borderId="0" xfId="7" quotePrefix="1" applyFont="1"/>
    <xf numFmtId="3" fontId="16" fillId="7" borderId="0" xfId="7" applyNumberFormat="1" applyFont="1" applyFill="1"/>
    <xf numFmtId="0" fontId="16" fillId="0" borderId="0" xfId="7" applyFont="1" applyAlignment="1">
      <alignment horizontal="right"/>
    </xf>
    <xf numFmtId="167" fontId="16" fillId="0" borderId="0" xfId="7" applyNumberFormat="1" applyFont="1"/>
    <xf numFmtId="0" fontId="18" fillId="0" borderId="0" xfId="7" applyFont="1"/>
    <xf numFmtId="10" fontId="15" fillId="0" borderId="0" xfId="7" applyNumberFormat="1" applyFont="1"/>
    <xf numFmtId="5" fontId="16" fillId="0" borderId="0" xfId="7" applyNumberFormat="1" applyFont="1"/>
    <xf numFmtId="166" fontId="16" fillId="0" borderId="0" xfId="7" applyNumberFormat="1" applyFont="1"/>
    <xf numFmtId="15" fontId="15" fillId="0" borderId="0" xfId="7" quotePrefix="1" applyNumberFormat="1" applyFont="1"/>
    <xf numFmtId="0" fontId="8" fillId="0" borderId="0" xfId="0" applyFont="1" applyAlignment="1">
      <alignment horizontal="left" vertical="center" wrapText="1"/>
    </xf>
    <xf numFmtId="0" fontId="8" fillId="0" borderId="0" xfId="0" applyFont="1" applyAlignment="1">
      <alignment horizontal="left" vertical="center" wrapText="1"/>
    </xf>
    <xf numFmtId="0" fontId="7" fillId="0" borderId="0" xfId="0" applyFont="1" applyAlignment="1">
      <alignment horizontal="left" vertical="center" wrapText="1"/>
    </xf>
    <xf numFmtId="0" fontId="4" fillId="0" borderId="0" xfId="0" applyFont="1" applyAlignment="1">
      <alignment horizontal="center"/>
    </xf>
    <xf numFmtId="0" fontId="5" fillId="0" borderId="0" xfId="0" applyFont="1" applyAlignment="1">
      <alignment horizontal="left" vertical="center" wrapText="1"/>
    </xf>
  </cellXfs>
  <cellStyles count="9">
    <cellStyle name="Comma" xfId="2" builtinId="3"/>
    <cellStyle name="Comma 2" xfId="4" xr:uid="{00000000-0005-0000-0000-000001000000}"/>
    <cellStyle name="Comma 3" xfId="8" xr:uid="{F2A2A257-4285-C544-AF33-EA81E9CA1E76}"/>
    <cellStyle name="Normal" xfId="0" builtinId="0"/>
    <cellStyle name="Normal 2" xfId="3" xr:uid="{00000000-0005-0000-0000-000004000000}"/>
    <cellStyle name="Normal 3" xfId="5" xr:uid="{00000000-0005-0000-0000-000005000000}"/>
    <cellStyle name="Normal 4" xfId="7" xr:uid="{FE9080EC-DD65-6E44-85CA-C6906F379274}"/>
    <cellStyle name="Percent" xfId="1" builtinId="5"/>
    <cellStyle name="Text" xfId="6" xr:uid="{00000000-0005-0000-0000-000007000000}"/>
  </cellStyles>
  <dxfs count="0"/>
  <tableStyles count="0" defaultTableStyle="TableStyleMedium2" defaultPivotStyle="PivotStyleLight16"/>
  <colors>
    <mruColors>
      <color rgb="FF3F7F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1:G44"/>
  <sheetViews>
    <sheetView showGridLines="0" tabSelected="1" zoomScale="114" zoomScaleNormal="120" zoomScalePageLayoutView="125" workbookViewId="0">
      <selection activeCell="C8" sqref="C8"/>
    </sheetView>
  </sheetViews>
  <sheetFormatPr baseColWidth="10" defaultColWidth="9.1640625" defaultRowHeight="13" x14ac:dyDescent="0.15"/>
  <cols>
    <col min="1" max="1" width="9.1640625" style="1"/>
    <col min="2" max="2" width="48.1640625" style="1" customWidth="1"/>
    <col min="3" max="7" width="23" style="1" customWidth="1"/>
    <col min="8" max="16384" width="9.1640625" style="1"/>
  </cols>
  <sheetData>
    <row r="1" spans="2:7" ht="25" customHeight="1" x14ac:dyDescent="0.2">
      <c r="B1" s="102" t="s">
        <v>0</v>
      </c>
      <c r="C1" s="102"/>
      <c r="D1" s="102"/>
      <c r="E1" s="102"/>
      <c r="F1" s="102"/>
      <c r="G1" s="102"/>
    </row>
    <row r="2" spans="2:7" ht="15" customHeight="1" x14ac:dyDescent="0.15">
      <c r="B2" s="103" t="s">
        <v>1</v>
      </c>
      <c r="C2" s="103"/>
      <c r="D2" s="103"/>
      <c r="E2" s="103"/>
      <c r="F2" s="103"/>
      <c r="G2" s="103"/>
    </row>
    <row r="3" spans="2:7" ht="15" customHeight="1" x14ac:dyDescent="0.15">
      <c r="B3" s="103"/>
      <c r="C3" s="103"/>
      <c r="D3" s="103"/>
      <c r="E3" s="103"/>
      <c r="F3" s="103"/>
      <c r="G3" s="103"/>
    </row>
    <row r="4" spans="2:7" ht="15" customHeight="1" x14ac:dyDescent="0.15">
      <c r="B4" s="103"/>
      <c r="C4" s="103"/>
      <c r="D4" s="103"/>
      <c r="E4" s="103"/>
      <c r="F4" s="103"/>
      <c r="G4" s="103"/>
    </row>
    <row r="5" spans="2:7" ht="15" customHeight="1" x14ac:dyDescent="0.15">
      <c r="B5" s="103"/>
      <c r="C5" s="103"/>
      <c r="D5" s="103"/>
      <c r="E5" s="103"/>
      <c r="F5" s="103"/>
      <c r="G5" s="103"/>
    </row>
    <row r="6" spans="2:7" ht="31" customHeight="1" x14ac:dyDescent="0.15">
      <c r="B6" s="103"/>
      <c r="C6" s="103"/>
      <c r="D6" s="103"/>
      <c r="E6" s="103"/>
      <c r="F6" s="103"/>
      <c r="G6" s="103"/>
    </row>
    <row r="7" spans="2:7" ht="18" customHeight="1" x14ac:dyDescent="0.15"/>
    <row r="8" spans="2:7" ht="27.75" customHeight="1" x14ac:dyDescent="0.15">
      <c r="B8" s="4" t="s">
        <v>2</v>
      </c>
      <c r="C8" s="19" t="s">
        <v>3</v>
      </c>
      <c r="D8" s="19" t="s">
        <v>4</v>
      </c>
      <c r="E8" s="19" t="s">
        <v>5</v>
      </c>
      <c r="F8" s="19" t="s">
        <v>6</v>
      </c>
      <c r="G8" s="19" t="s">
        <v>7</v>
      </c>
    </row>
    <row r="9" spans="2:7" x14ac:dyDescent="0.15">
      <c r="B9" s="5"/>
      <c r="C9" s="5"/>
      <c r="D9" s="5"/>
      <c r="E9" s="5"/>
      <c r="F9" s="5"/>
      <c r="G9" s="5"/>
    </row>
    <row r="10" spans="2:7" x14ac:dyDescent="0.15">
      <c r="B10" s="6" t="s">
        <v>8</v>
      </c>
      <c r="C10" s="7">
        <f>IFERROR(INDEX(CL!$K:$K,MATCH(Model!C8,CL!$I:$I,0)),"")</f>
        <v>19745.240000000002</v>
      </c>
      <c r="D10" s="7">
        <f>IFERROR(INDEX(CL!$K:$K,MATCH(Model!D8,CL!$I:$I,0)),"")</f>
        <v>18507.39</v>
      </c>
      <c r="E10" s="7">
        <f>IFERROR(INDEX(CL!$K:$K,MATCH(Model!E8,CL!$I:$I,0)),"")</f>
        <v>11306.81</v>
      </c>
      <c r="F10" s="7">
        <f>IFERROR(INDEX(CL!$K:$K,MATCH(Model!F8,CL!$I:$I,0)),"")</f>
        <v>16946</v>
      </c>
      <c r="G10" s="7">
        <f>IFERROR(INDEX(CL!$K:$K,MATCH(Model!G8,CL!$I:$I,0)),"")</f>
        <v>18531.57</v>
      </c>
    </row>
    <row r="11" spans="2:7" x14ac:dyDescent="0.15">
      <c r="B11" s="6" t="s">
        <v>9</v>
      </c>
      <c r="C11" s="7">
        <f>IFERROR(INDEX(CL!$M:$M,MATCH(Model!C8,CL!$I:$I,0)),"")</f>
        <v>17085</v>
      </c>
      <c r="D11" s="7">
        <f>IFERROR(INDEX(CL!$M:$M,MATCH(Model!D8,CL!$I:$I,0)),"")</f>
        <v>15905</v>
      </c>
      <c r="E11" s="7">
        <f>IFERROR(INDEX(CL!$M:$M,MATCH(Model!E8,CL!$I:$I,0)),"")</f>
        <v>8444</v>
      </c>
      <c r="F11" s="7">
        <f>IFERROR(INDEX(CL!$M:$M,MATCH(Model!F8,CL!$I:$I,0)),"")</f>
        <v>13174</v>
      </c>
      <c r="G11" s="7">
        <f>IFERROR(INDEX(CL!$M:$M,MATCH(Model!G8,CL!$I:$I,0)),"")</f>
        <v>14787</v>
      </c>
    </row>
    <row r="12" spans="2:7" x14ac:dyDescent="0.15">
      <c r="B12" s="6" t="s">
        <v>10</v>
      </c>
      <c r="C12" s="8">
        <f>C11/C10</f>
        <v>0.86527183260370588</v>
      </c>
      <c r="D12" s="8">
        <f t="shared" ref="D12:G12" si="0">D11/D10</f>
        <v>0.85938643968706552</v>
      </c>
      <c r="E12" s="8">
        <f t="shared" si="0"/>
        <v>0.74680657055349831</v>
      </c>
      <c r="F12" s="8">
        <f t="shared" si="0"/>
        <v>0.77741059837129711</v>
      </c>
      <c r="G12" s="8">
        <f t="shared" si="0"/>
        <v>0.79793563092603592</v>
      </c>
    </row>
    <row r="13" spans="2:7" x14ac:dyDescent="0.15">
      <c r="B13" s="6" t="s">
        <v>11</v>
      </c>
      <c r="C13" s="7">
        <f>IFERROR(INDEX(CL!$V:$V,MATCH(Model!C8,CL!$I:$I,0)),"")</f>
        <v>6248</v>
      </c>
      <c r="D13" s="7">
        <f>IFERROR(INDEX(CL!$V:$V,MATCH(Model!D8,CL!$I:$I,0)),"")</f>
        <v>5019</v>
      </c>
      <c r="E13" s="7">
        <f>IFERROR(INDEX(CL!$V:$V,MATCH(Model!E8,CL!$I:$I,0)),"")</f>
        <v>2183</v>
      </c>
      <c r="F13" s="7">
        <f>IFERROR(INDEX(CL!$V:$V,MATCH(Model!F8,CL!$I:$I,0)),"")</f>
        <v>4376</v>
      </c>
      <c r="G13" s="7">
        <f>IFERROR(INDEX(CL!$V:$V,MATCH(Model!G8,CL!$I:$I,0)),"")</f>
        <v>3951</v>
      </c>
    </row>
    <row r="14" spans="2:7" x14ac:dyDescent="0.15">
      <c r="B14" s="6" t="s">
        <v>12</v>
      </c>
      <c r="C14" s="8">
        <f>C13/C10</f>
        <v>0.31643069418249664</v>
      </c>
      <c r="D14" s="8">
        <f t="shared" ref="D14:G14" si="1">D13/D10</f>
        <v>0.27118896829860939</v>
      </c>
      <c r="E14" s="8">
        <f t="shared" si="1"/>
        <v>0.19306948644224145</v>
      </c>
      <c r="F14" s="8">
        <f t="shared" si="1"/>
        <v>0.25823203115779536</v>
      </c>
      <c r="G14" s="8">
        <f t="shared" si="1"/>
        <v>0.21320373826934252</v>
      </c>
    </row>
    <row r="15" spans="2:7" x14ac:dyDescent="0.15">
      <c r="B15" s="9"/>
      <c r="C15" s="10"/>
      <c r="D15" s="10"/>
      <c r="E15" s="10"/>
      <c r="F15" s="10"/>
      <c r="G15" s="10"/>
    </row>
    <row r="16" spans="2:7" x14ac:dyDescent="0.15">
      <c r="B16" s="6" t="s">
        <v>13</v>
      </c>
      <c r="C16" s="11">
        <f>IFERROR(INDEX(CL!$AB:$AB,MATCH(Model!C8,CL!$I:$I,0)),"")</f>
        <v>97242.3</v>
      </c>
      <c r="D16" s="11">
        <f>IFERROR(INDEX(CL!$AB:$AB,MATCH(Model!D8,CL!$I:$I,0)),"")</f>
        <v>68614.92</v>
      </c>
      <c r="E16" s="11">
        <f>IFERROR(INDEX(CL!$AB:$AB,MATCH(Model!E8,CL!$I:$I,0)),"")</f>
        <v>74676.06</v>
      </c>
      <c r="F16" s="11">
        <f>IFERROR(INDEX(CL!$AB:$AB,MATCH(Model!F8,CL!$I:$I,0)),"")</f>
        <v>103047.94</v>
      </c>
      <c r="G16" s="11">
        <f>IFERROR(INDEX(CL!$AB:$AB,MATCH(Model!G8,CL!$I:$I,0)),"")</f>
        <v>86869.54</v>
      </c>
    </row>
    <row r="17" spans="2:7" x14ac:dyDescent="0.15">
      <c r="B17" s="6" t="s">
        <v>14</v>
      </c>
      <c r="C17" s="11">
        <f>IFERROR(INDEX(CL!$AD:$AD,MATCH(Model!C8,CL!$I:$I,0)),"")</f>
        <v>54440</v>
      </c>
      <c r="D17" s="11">
        <f>IFERROR(INDEX(CL!$AD:$AD,MATCH(Model!D8,CL!$I:$I,0)),"")</f>
        <v>41841</v>
      </c>
      <c r="E17" s="11">
        <f>IFERROR(INDEX(CL!$AD:$AD,MATCH(Model!E8,CL!$I:$I,0)),"")</f>
        <v>53766</v>
      </c>
      <c r="F17" s="11">
        <f>IFERROR(INDEX(CL!$AD:$AD,MATCH(Model!F8,CL!$I:$I,0)),"")</f>
        <v>54305</v>
      </c>
      <c r="G17" s="11">
        <f>IFERROR(INDEX(CL!$AD:$AD,MATCH(Model!G8,CL!$I:$I,0)),"")</f>
        <v>51451</v>
      </c>
    </row>
    <row r="18" spans="2:7" x14ac:dyDescent="0.15">
      <c r="B18" s="6" t="s">
        <v>15</v>
      </c>
      <c r="C18" s="7">
        <f>IFERROR(INDEX('PIC FY 25'!$D:$D,MATCH(Model!C8,'PIC FY 25'!$C:$C,0)),"PIC Rank Lower than 42")</f>
        <v>403</v>
      </c>
      <c r="D18" s="7">
        <f>IFERROR(INDEX('PIC FY 25'!$D:$D,MATCH(Model!D8,'PIC FY 25'!$C:$C,0)),"PIC Rank Lower than 42")</f>
        <v>500</v>
      </c>
      <c r="E18" s="7">
        <f>IFERROR(INDEX('PIC FY 25'!$D:$D,MATCH(Model!E8,'PIC FY 25'!$C:$C,0)),"PIC Rank Lower than 42")</f>
        <v>410</v>
      </c>
      <c r="F18" s="7">
        <f>IFERROR(INDEX('PIC FY 25'!$D:$D,MATCH(Model!F8,'PIC FY 25'!$C:$C,0)),"PIC Rank Lower than 42")</f>
        <v>382</v>
      </c>
      <c r="G18" s="7">
        <f>IFERROR(INDEX('PIC FY 25'!$D:$D,MATCH(Model!G8,'PIC FY 25'!$C:$C,0)),"PIC Rank Lower than 42")</f>
        <v>444</v>
      </c>
    </row>
    <row r="19" spans="2:7" x14ac:dyDescent="0.15">
      <c r="B19" s="6" t="s">
        <v>16</v>
      </c>
      <c r="C19" s="7">
        <f>IFERROR(INDEX('PIC FY 25'!$B:$B,MATCH(Model!C8,'PIC FY 25'!$C:$C,0)),"PIC Rank Lower than 42")</f>
        <v>4</v>
      </c>
      <c r="D19" s="7">
        <f>IFERROR(INDEX('PIC FY 25'!$B:$B,MATCH(Model!D8,'PIC FY 25'!$C:$C,0)),"PIC Rank Lower than 42")</f>
        <v>1</v>
      </c>
      <c r="E19" s="7">
        <f>IFERROR(INDEX('PIC FY 25'!$B:$B,MATCH(Model!E8,'PIC FY 25'!$C:$C,0)),"PIC Rank Lower than 42")</f>
        <v>3</v>
      </c>
      <c r="F19" s="7">
        <f>IFERROR(INDEX('PIC FY 25'!$B:$B,MATCH(Model!F8,'PIC FY 25'!$C:$C,0)),"PIC Rank Lower than 42")</f>
        <v>5</v>
      </c>
      <c r="G19" s="7">
        <f>IFERROR(INDEX('PIC FY 25'!$B:$B,MATCH(Model!G8,'PIC FY 25'!$C:$C,0)),"PIC Rank Lower than 42")</f>
        <v>2</v>
      </c>
    </row>
    <row r="20" spans="2:7" x14ac:dyDescent="0.15">
      <c r="B20" s="12"/>
      <c r="C20" s="13"/>
      <c r="D20" s="13"/>
      <c r="E20" s="13"/>
      <c r="F20" s="13"/>
      <c r="G20" s="13"/>
    </row>
    <row r="21" spans="2:7" x14ac:dyDescent="0.15">
      <c r="B21" s="6" t="s">
        <v>17</v>
      </c>
      <c r="C21" s="14">
        <f>IFERROR(INDEX(CL!$AY:$AY,MATCH(Model!C8,CL!$I:$I,0)),"")</f>
        <v>212128451</v>
      </c>
      <c r="D21" s="14">
        <f>IFERROR(INDEX(CL!$AY:$AY,MATCH(Model!D8,CL!$I:$I,0)),"")</f>
        <v>227528906</v>
      </c>
      <c r="E21" s="14">
        <f>IFERROR(INDEX(CL!$AY:$AY,MATCH(Model!E8,CL!$I:$I,0)),"")</f>
        <v>124690520</v>
      </c>
      <c r="F21" s="14">
        <f>IFERROR(INDEX(CL!$AY:$AY,MATCH(Model!F8,CL!$I:$I,0)),"")</f>
        <v>170890042</v>
      </c>
      <c r="G21" s="14">
        <f>IFERROR(INDEX(CL!$AY:$AY,MATCH(Model!G8,CL!$I:$I,0)),"")</f>
        <v>200816321</v>
      </c>
    </row>
    <row r="22" spans="2:7" x14ac:dyDescent="0.15">
      <c r="B22" s="6" t="s">
        <v>18</v>
      </c>
      <c r="C22" s="14">
        <f>C21/C10</f>
        <v>10743.270327430813</v>
      </c>
      <c r="D22" s="14">
        <f t="shared" ref="D22:G22" si="2">D21/D10</f>
        <v>12293.948849621693</v>
      </c>
      <c r="E22" s="14">
        <f t="shared" si="2"/>
        <v>11027.913266429701</v>
      </c>
      <c r="F22" s="14">
        <f t="shared" si="2"/>
        <v>10084.388174200401</v>
      </c>
      <c r="G22" s="14">
        <f t="shared" si="2"/>
        <v>10836.444024980075</v>
      </c>
    </row>
    <row r="23" spans="2:7" ht="11.25" customHeight="1" x14ac:dyDescent="0.15">
      <c r="B23" s="2"/>
      <c r="C23" s="3"/>
      <c r="D23" s="3"/>
      <c r="E23" s="3"/>
      <c r="F23" s="3"/>
      <c r="G23" s="3"/>
    </row>
    <row r="24" spans="2:7" ht="13.25" customHeight="1" x14ac:dyDescent="0.15">
      <c r="B24" s="101" t="s">
        <v>19</v>
      </c>
      <c r="C24" s="100"/>
      <c r="D24" s="100"/>
      <c r="E24" s="100"/>
      <c r="F24" s="100"/>
      <c r="G24" s="100"/>
    </row>
    <row r="25" spans="2:7" ht="13.25" customHeight="1" x14ac:dyDescent="0.15">
      <c r="B25" s="100"/>
      <c r="C25" s="100"/>
      <c r="D25" s="100"/>
      <c r="E25" s="100"/>
      <c r="F25" s="100"/>
      <c r="G25" s="100"/>
    </row>
    <row r="26" spans="2:7" ht="13.25" customHeight="1" x14ac:dyDescent="0.15">
      <c r="B26" s="100"/>
      <c r="C26" s="100"/>
      <c r="D26" s="100"/>
      <c r="E26" s="100"/>
      <c r="F26" s="100"/>
      <c r="G26" s="100"/>
    </row>
    <row r="27" spans="2:7" ht="13.25" customHeight="1" x14ac:dyDescent="0.15">
      <c r="B27" s="101" t="s">
        <v>20</v>
      </c>
      <c r="C27" s="101"/>
      <c r="D27" s="101"/>
      <c r="E27" s="101"/>
      <c r="F27" s="101"/>
      <c r="G27" s="101"/>
    </row>
    <row r="28" spans="2:7" ht="13.25" customHeight="1" x14ac:dyDescent="0.15">
      <c r="B28" s="101"/>
      <c r="C28" s="101"/>
      <c r="D28" s="101"/>
      <c r="E28" s="101"/>
      <c r="F28" s="101"/>
      <c r="G28" s="101"/>
    </row>
    <row r="29" spans="2:7" ht="13.25" customHeight="1" x14ac:dyDescent="0.15">
      <c r="B29" s="101"/>
      <c r="C29" s="101"/>
      <c r="D29" s="101"/>
      <c r="E29" s="101"/>
      <c r="F29" s="101"/>
      <c r="G29" s="101"/>
    </row>
    <row r="30" spans="2:7" ht="13.25" customHeight="1" x14ac:dyDescent="0.15">
      <c r="B30" s="101" t="s">
        <v>21</v>
      </c>
      <c r="C30" s="101"/>
      <c r="D30" s="101"/>
      <c r="E30" s="101"/>
      <c r="F30" s="101"/>
      <c r="G30" s="101"/>
    </row>
    <row r="31" spans="2:7" ht="13.25" customHeight="1" x14ac:dyDescent="0.15">
      <c r="B31" s="101"/>
      <c r="C31" s="101"/>
      <c r="D31" s="101"/>
      <c r="E31" s="101"/>
      <c r="F31" s="101"/>
      <c r="G31" s="101"/>
    </row>
    <row r="32" spans="2:7" ht="13.25" customHeight="1" x14ac:dyDescent="0.15">
      <c r="B32" s="101"/>
      <c r="C32" s="101"/>
      <c r="D32" s="101"/>
      <c r="E32" s="101"/>
      <c r="F32" s="101"/>
      <c r="G32" s="101"/>
    </row>
    <row r="33" spans="2:7" ht="13.25" customHeight="1" x14ac:dyDescent="0.15">
      <c r="B33" s="101"/>
      <c r="C33" s="101"/>
      <c r="D33" s="101"/>
      <c r="E33" s="101"/>
      <c r="F33" s="101"/>
      <c r="G33" s="101"/>
    </row>
    <row r="34" spans="2:7" ht="13.25" customHeight="1" x14ac:dyDescent="0.15">
      <c r="B34" s="18"/>
      <c r="C34" s="18"/>
      <c r="D34" s="18"/>
      <c r="E34" s="18"/>
      <c r="F34" s="18"/>
      <c r="G34" s="18"/>
    </row>
    <row r="35" spans="2:7" ht="13.25" customHeight="1" x14ac:dyDescent="0.15">
      <c r="B35" s="16" t="s">
        <v>22</v>
      </c>
      <c r="C35" s="15"/>
      <c r="D35" s="15"/>
      <c r="E35" s="15"/>
      <c r="F35" s="15"/>
      <c r="G35" s="15"/>
    </row>
    <row r="36" spans="2:7" ht="13.25" customHeight="1" x14ac:dyDescent="0.15">
      <c r="B36" s="100" t="s">
        <v>23</v>
      </c>
      <c r="C36" s="100"/>
      <c r="D36" s="100"/>
      <c r="E36" s="100"/>
      <c r="F36" s="100"/>
      <c r="G36" s="100"/>
    </row>
    <row r="37" spans="2:7" ht="13.25" customHeight="1" x14ac:dyDescent="0.15">
      <c r="B37" s="100"/>
      <c r="C37" s="100"/>
      <c r="D37" s="100"/>
      <c r="E37" s="100"/>
      <c r="F37" s="100"/>
      <c r="G37" s="100"/>
    </row>
    <row r="38" spans="2:7" ht="13.25" customHeight="1" x14ac:dyDescent="0.15">
      <c r="B38" s="100" t="s">
        <v>24</v>
      </c>
      <c r="C38" s="100"/>
      <c r="D38" s="100"/>
      <c r="E38" s="100"/>
      <c r="F38" s="100"/>
      <c r="G38" s="100"/>
    </row>
    <row r="39" spans="2:7" ht="13.25" customHeight="1" x14ac:dyDescent="0.15">
      <c r="B39" s="100"/>
      <c r="C39" s="100"/>
      <c r="D39" s="100"/>
      <c r="E39" s="100"/>
      <c r="F39" s="100"/>
      <c r="G39" s="100"/>
    </row>
    <row r="40" spans="2:7" ht="13.25" customHeight="1" x14ac:dyDescent="0.15">
      <c r="B40" s="100" t="s">
        <v>25</v>
      </c>
      <c r="C40" s="100"/>
      <c r="D40" s="100"/>
      <c r="E40" s="100"/>
      <c r="F40" s="100"/>
      <c r="G40" s="100"/>
    </row>
    <row r="41" spans="2:7" ht="13.25" customHeight="1" x14ac:dyDescent="0.15">
      <c r="B41" s="100"/>
      <c r="C41" s="100"/>
      <c r="D41" s="100"/>
      <c r="E41" s="100"/>
      <c r="F41" s="100"/>
      <c r="G41" s="100"/>
    </row>
    <row r="42" spans="2:7" ht="21" customHeight="1" x14ac:dyDescent="0.15">
      <c r="B42" s="17" t="s">
        <v>26</v>
      </c>
      <c r="C42" s="99"/>
      <c r="D42" s="99"/>
      <c r="E42" s="99"/>
      <c r="F42" s="99"/>
      <c r="G42" s="99"/>
    </row>
    <row r="43" spans="2:7" ht="9" customHeight="1" x14ac:dyDescent="0.15">
      <c r="B43" s="100" t="s">
        <v>27</v>
      </c>
      <c r="C43" s="100"/>
      <c r="D43" s="100"/>
      <c r="E43" s="100"/>
      <c r="F43" s="100"/>
      <c r="G43" s="100"/>
    </row>
    <row r="44" spans="2:7" ht="5" customHeight="1" x14ac:dyDescent="0.15">
      <c r="B44" s="100"/>
      <c r="C44" s="100"/>
      <c r="D44" s="100"/>
      <c r="E44" s="100"/>
      <c r="F44" s="100"/>
      <c r="G44" s="100"/>
    </row>
  </sheetData>
  <sheetProtection algorithmName="SHA-512" hashValue="lwseBjs+AHaT+3pts7fEZyK5h17ScG9o/WPDhtbVkrFOiuPbVR9oZ78ikzVK8zEaWY1hGQjfXgHY0IiS6gATuQ==" saltValue="wcw5MNqPxr/nXqt8G6oM6A==" spinCount="100000" sheet="1" selectLockedCells="1"/>
  <protectedRanges>
    <protectedRange sqref="C8:G8" name="Range1"/>
  </protectedRanges>
  <mergeCells count="9">
    <mergeCell ref="B43:G44"/>
    <mergeCell ref="B30:G33"/>
    <mergeCell ref="B1:G1"/>
    <mergeCell ref="B40:G41"/>
    <mergeCell ref="B2:G6"/>
    <mergeCell ref="B24:G26"/>
    <mergeCell ref="B36:G37"/>
    <mergeCell ref="B27:G29"/>
    <mergeCell ref="B38:G39"/>
  </mergeCells>
  <pageMargins left="0.7" right="0.7" top="0.75" bottom="0.75" header="0.3" footer="0.3"/>
  <pageSetup scale="80" orientation="landscape"/>
  <extLst>
    <ext xmlns:x14="http://schemas.microsoft.com/office/spreadsheetml/2009/9/main" uri="{CCE6A557-97BC-4b89-ADB6-D9C93CAAB3DF}">
      <x14:dataValidations xmlns:xm="http://schemas.microsoft.com/office/excel/2006/main" count="1">
        <x14:dataValidation type="list" showInputMessage="1" showErrorMessage="1" xr:uid="{8BBDFCFF-1474-46E1-87D2-282B8109D257}">
          <x14:formula1>
            <xm:f>CL!$I$27:$I$195</xm:f>
          </x14:formula1>
          <xm:sqref>C8:G8</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3AEB4-0811-4D47-B1B3-265552F16790}">
  <dimension ref="A1:BZ363"/>
  <sheetViews>
    <sheetView topLeftCell="A156" zoomScale="80" zoomScaleNormal="80" workbookViewId="0">
      <selection activeCell="AY19" sqref="AY19"/>
    </sheetView>
  </sheetViews>
  <sheetFormatPr baseColWidth="10" defaultColWidth="8.83203125" defaultRowHeight="15" x14ac:dyDescent="0.2"/>
  <cols>
    <col min="1" max="5" width="9" style="21" customWidth="1"/>
    <col min="6" max="6" width="8" style="21" bestFit="1" customWidth="1"/>
    <col min="7" max="8" width="8.83203125" style="21"/>
    <col min="9" max="10" width="19.5" style="21" customWidth="1"/>
    <col min="11" max="11" width="18.5" style="21" customWidth="1"/>
    <col min="12" max="12" width="16.83203125" style="21" customWidth="1"/>
    <col min="13" max="14" width="15.83203125" style="21" customWidth="1"/>
    <col min="15" max="15" width="18" style="21" customWidth="1"/>
    <col min="16" max="24" width="15.83203125" style="21" customWidth="1"/>
    <col min="25" max="25" width="16.83203125" style="21" customWidth="1"/>
    <col min="26" max="26" width="25.5" style="21" customWidth="1"/>
    <col min="27" max="27" width="17" style="21" customWidth="1"/>
    <col min="28" max="28" width="26.5" style="21" customWidth="1"/>
    <col min="29" max="29" width="22.5" style="21" customWidth="1"/>
    <col min="30" max="30" width="18.5" style="21" customWidth="1"/>
    <col min="31" max="31" width="21.5" style="21" customWidth="1"/>
    <col min="32" max="32" width="18" style="21" customWidth="1"/>
    <col min="33" max="33" width="33" style="21" customWidth="1"/>
    <col min="34" max="35" width="20.5" style="21" customWidth="1"/>
    <col min="36" max="36" width="15.5" style="21" customWidth="1"/>
    <col min="37" max="40" width="16.5" style="21" customWidth="1"/>
    <col min="41" max="41" width="19.5" style="21" customWidth="1"/>
    <col min="42" max="42" width="23" style="21" customWidth="1"/>
    <col min="43" max="45" width="17.83203125" style="21" customWidth="1"/>
    <col min="46" max="46" width="20.5" style="21" customWidth="1"/>
    <col min="47" max="47" width="25" style="21" customWidth="1"/>
    <col min="48" max="49" width="17.83203125" style="21" customWidth="1"/>
    <col min="50" max="50" width="17.83203125" style="24" customWidth="1"/>
    <col min="51" max="51" width="21.5" style="23" customWidth="1"/>
    <col min="52" max="52" width="16.83203125" style="21" customWidth="1"/>
    <col min="53" max="53" width="11.5" style="21" customWidth="1"/>
    <col min="54" max="54" width="12" style="21" customWidth="1"/>
    <col min="55" max="55" width="8.83203125" style="21"/>
    <col min="56" max="60" width="15" style="21" bestFit="1" customWidth="1"/>
    <col min="61" max="62" width="12" style="21" bestFit="1" customWidth="1"/>
    <col min="63" max="64" width="8.83203125" style="21"/>
    <col min="65" max="66" width="16.33203125" style="22" bestFit="1" customWidth="1"/>
    <col min="67" max="70" width="13.5" style="21" bestFit="1" customWidth="1"/>
    <col min="71" max="72" width="8.83203125" style="21"/>
    <col min="73" max="73" width="19.33203125" style="22" bestFit="1" customWidth="1"/>
    <col min="74" max="78" width="16.33203125" style="22" bestFit="1" customWidth="1"/>
    <col min="79" max="16384" width="8.83203125" style="21"/>
  </cols>
  <sheetData>
    <row r="1" spans="2:51" x14ac:dyDescent="0.2">
      <c r="B1" s="98"/>
    </row>
    <row r="2" spans="2:51" x14ac:dyDescent="0.2">
      <c r="C2" s="98"/>
      <c r="D2" s="98"/>
      <c r="E2" s="98"/>
      <c r="F2" s="40" t="s">
        <v>28</v>
      </c>
      <c r="G2" s="92"/>
      <c r="H2" s="56" t="s">
        <v>29</v>
      </c>
      <c r="L2" s="65">
        <v>0.3</v>
      </c>
      <c r="M2" s="65"/>
      <c r="N2" s="65"/>
      <c r="O2" s="65"/>
      <c r="P2" s="65"/>
      <c r="Q2" s="65"/>
      <c r="R2" s="65"/>
      <c r="S2" s="65"/>
      <c r="T2" s="65"/>
      <c r="U2" s="65"/>
      <c r="V2" s="65"/>
      <c r="W2" s="65"/>
      <c r="X2" s="65">
        <v>0.3</v>
      </c>
      <c r="Y2" s="35"/>
      <c r="Z2" s="40"/>
    </row>
    <row r="3" spans="2:51" x14ac:dyDescent="0.2">
      <c r="C3" s="98"/>
      <c r="D3" s="98"/>
      <c r="E3" s="98"/>
      <c r="F3" s="40" t="s">
        <v>30</v>
      </c>
      <c r="G3" s="92"/>
      <c r="H3" s="56" t="s">
        <v>31</v>
      </c>
      <c r="L3" s="25">
        <v>1.35</v>
      </c>
      <c r="M3" s="25"/>
      <c r="N3" s="25"/>
      <c r="O3" s="25"/>
      <c r="P3" s="25"/>
      <c r="Q3" s="25"/>
      <c r="R3" s="25"/>
      <c r="S3" s="25"/>
      <c r="T3" s="25"/>
      <c r="U3" s="25"/>
      <c r="V3" s="25"/>
      <c r="W3" s="25"/>
      <c r="X3" s="25">
        <v>1.35</v>
      </c>
      <c r="Y3" s="35"/>
      <c r="Z3" s="40"/>
    </row>
    <row r="4" spans="2:51" x14ac:dyDescent="0.2">
      <c r="C4" s="98"/>
      <c r="D4" s="98"/>
      <c r="E4" s="98"/>
      <c r="F4" s="40" t="s">
        <v>32</v>
      </c>
      <c r="G4" s="92"/>
      <c r="H4" s="56" t="s">
        <v>33</v>
      </c>
      <c r="L4" s="65">
        <v>0.7</v>
      </c>
      <c r="M4" s="65"/>
      <c r="N4" s="65"/>
      <c r="O4" s="65"/>
      <c r="P4" s="65"/>
      <c r="Q4" s="65"/>
      <c r="R4" s="65"/>
      <c r="S4" s="65"/>
      <c r="T4" s="65"/>
      <c r="U4" s="65"/>
      <c r="V4" s="65"/>
      <c r="W4" s="65"/>
      <c r="X4" s="65">
        <v>0.7</v>
      </c>
      <c r="Y4" s="35"/>
      <c r="Z4" s="40"/>
    </row>
    <row r="5" spans="2:51" x14ac:dyDescent="0.2">
      <c r="F5" s="40" t="s">
        <v>34</v>
      </c>
      <c r="G5" s="92"/>
      <c r="H5" s="21" t="s">
        <v>35</v>
      </c>
      <c r="L5" s="65">
        <v>0.3</v>
      </c>
      <c r="X5" s="65">
        <v>0.3</v>
      </c>
      <c r="Y5" s="97"/>
      <c r="AA5" s="40"/>
      <c r="AD5" s="40"/>
      <c r="AE5" s="40"/>
      <c r="AF5" s="40"/>
      <c r="AG5" s="40"/>
      <c r="AH5" s="40"/>
      <c r="AI5" s="40"/>
    </row>
    <row r="6" spans="2:51" x14ac:dyDescent="0.2">
      <c r="F6" s="40" t="s">
        <v>36</v>
      </c>
      <c r="G6" s="92"/>
      <c r="H6" s="56" t="s">
        <v>37</v>
      </c>
      <c r="L6" s="65">
        <v>0.01</v>
      </c>
      <c r="M6" s="65"/>
      <c r="N6" s="65"/>
      <c r="O6" s="65"/>
      <c r="P6" s="65"/>
      <c r="Q6" s="65"/>
      <c r="R6" s="65"/>
      <c r="S6" s="65"/>
      <c r="T6" s="65"/>
      <c r="U6" s="65"/>
      <c r="V6" s="65"/>
      <c r="W6" s="65"/>
      <c r="X6" s="65">
        <v>0.01</v>
      </c>
      <c r="Y6" s="65"/>
      <c r="AA6" s="40"/>
      <c r="AD6" s="40"/>
      <c r="AE6" s="40"/>
      <c r="AF6" s="40"/>
      <c r="AG6" s="40"/>
      <c r="AH6" s="40"/>
      <c r="AI6" s="40"/>
    </row>
    <row r="7" spans="2:51" x14ac:dyDescent="0.2">
      <c r="F7" s="40" t="s">
        <v>38</v>
      </c>
      <c r="G7" s="92"/>
      <c r="H7" s="56" t="s">
        <v>39</v>
      </c>
      <c r="L7" s="65">
        <v>0.1</v>
      </c>
      <c r="M7" s="65"/>
      <c r="N7" s="65"/>
      <c r="O7" s="65"/>
      <c r="P7" s="65"/>
      <c r="Q7" s="65"/>
      <c r="R7" s="65"/>
      <c r="S7" s="65"/>
      <c r="T7" s="65"/>
      <c r="U7" s="65"/>
      <c r="V7" s="65"/>
      <c r="W7" s="65"/>
      <c r="X7" s="65">
        <v>0.1</v>
      </c>
      <c r="Y7" s="65"/>
      <c r="AA7" s="40"/>
      <c r="AD7" s="40"/>
      <c r="AE7" s="40"/>
      <c r="AF7" s="40"/>
      <c r="AG7" s="40"/>
      <c r="AH7" s="40"/>
      <c r="AI7" s="40"/>
    </row>
    <row r="8" spans="2:51" x14ac:dyDescent="0.2">
      <c r="F8" s="40" t="s">
        <v>40</v>
      </c>
      <c r="G8" s="92"/>
      <c r="H8" s="56" t="s">
        <v>41</v>
      </c>
      <c r="L8" s="96">
        <v>11525</v>
      </c>
      <c r="M8" s="96"/>
      <c r="N8" s="96"/>
      <c r="O8" s="96"/>
      <c r="P8" s="96"/>
      <c r="Q8" s="96"/>
      <c r="R8" s="96"/>
      <c r="S8" s="96"/>
      <c r="T8" s="96"/>
      <c r="U8" s="96"/>
      <c r="V8" s="96"/>
      <c r="W8" s="96"/>
      <c r="X8" s="96">
        <v>11525</v>
      </c>
      <c r="AA8" s="40"/>
      <c r="AD8" s="40"/>
      <c r="AE8" s="40"/>
      <c r="AF8" s="40"/>
      <c r="AG8" s="40"/>
      <c r="AH8" s="40"/>
      <c r="AI8" s="40"/>
    </row>
    <row r="9" spans="2:51" x14ac:dyDescent="0.2">
      <c r="F9" s="40" t="s">
        <v>42</v>
      </c>
      <c r="G9" s="92"/>
      <c r="H9" s="56" t="s">
        <v>43</v>
      </c>
      <c r="L9" s="95">
        <v>1</v>
      </c>
      <c r="M9" s="66"/>
      <c r="X9" s="65"/>
      <c r="Y9" s="65"/>
      <c r="Z9" s="93"/>
      <c r="AA9" s="40"/>
      <c r="AD9" s="40"/>
      <c r="AE9" s="40"/>
      <c r="AF9" s="40"/>
      <c r="AG9" s="40"/>
      <c r="AH9" s="40"/>
      <c r="AI9" s="40"/>
    </row>
    <row r="10" spans="2:51" x14ac:dyDescent="0.2">
      <c r="F10" s="40" t="s">
        <v>44</v>
      </c>
      <c r="G10" s="92"/>
      <c r="H10" s="56" t="s">
        <v>45</v>
      </c>
      <c r="L10" s="65">
        <v>0.1429</v>
      </c>
      <c r="M10" s="94"/>
      <c r="X10" s="65"/>
      <c r="Y10" s="65"/>
      <c r="Z10" s="93"/>
      <c r="AA10" s="40"/>
      <c r="AD10" s="40" t="s">
        <v>46</v>
      </c>
      <c r="AE10" s="40"/>
      <c r="AF10" s="40"/>
      <c r="AG10" s="40"/>
      <c r="AH10" s="40"/>
      <c r="AI10" s="40"/>
    </row>
    <row r="11" spans="2:51" x14ac:dyDescent="0.2">
      <c r="F11" s="92"/>
      <c r="G11" s="92"/>
      <c r="X11" s="65"/>
      <c r="Y11" s="65"/>
      <c r="Z11" s="93"/>
      <c r="AA11" s="40"/>
      <c r="AD11" s="40" t="s">
        <v>47</v>
      </c>
      <c r="AE11" s="40"/>
      <c r="AF11" s="40"/>
      <c r="AG11" s="40"/>
      <c r="AH11" s="40"/>
      <c r="AI11" s="40"/>
    </row>
    <row r="12" spans="2:51" x14ac:dyDescent="0.2">
      <c r="F12" s="92"/>
      <c r="G12" s="92"/>
      <c r="X12" s="65"/>
      <c r="AA12" s="40"/>
      <c r="AD12" s="40" t="s">
        <v>48</v>
      </c>
      <c r="AE12" s="40"/>
      <c r="AF12" s="40"/>
      <c r="AG12" s="40"/>
      <c r="AH12" s="40"/>
      <c r="AI12" s="40"/>
      <c r="AY12" s="91"/>
    </row>
    <row r="13" spans="2:51" x14ac:dyDescent="0.2">
      <c r="F13" s="92"/>
      <c r="G13" s="92"/>
      <c r="X13" s="65"/>
      <c r="AA13" s="40"/>
      <c r="AD13" s="40" t="s">
        <v>49</v>
      </c>
      <c r="AE13" s="40"/>
      <c r="AF13" s="40"/>
      <c r="AG13" s="40"/>
      <c r="AH13" s="40"/>
      <c r="AI13" s="40"/>
    </row>
    <row r="14" spans="2:51" x14ac:dyDescent="0.2">
      <c r="F14" s="92"/>
      <c r="G14" s="92"/>
      <c r="X14" s="65"/>
      <c r="AA14" s="40"/>
      <c r="AD14" s="40"/>
      <c r="AE14" s="40"/>
      <c r="AF14" s="40"/>
      <c r="AG14" s="40"/>
      <c r="AH14" s="40"/>
      <c r="AI14" s="40"/>
    </row>
    <row r="15" spans="2:51" x14ac:dyDescent="0.2">
      <c r="F15" s="92"/>
      <c r="G15" s="92"/>
      <c r="X15" s="65"/>
      <c r="AA15" s="40"/>
      <c r="AD15" s="40"/>
      <c r="AE15" s="40"/>
      <c r="AF15" s="40"/>
      <c r="AG15" s="40"/>
      <c r="AH15" s="40"/>
      <c r="AI15" s="40"/>
      <c r="AY15" s="91"/>
    </row>
    <row r="16" spans="2:51" x14ac:dyDescent="0.2">
      <c r="H16" s="90"/>
      <c r="K16" s="84"/>
      <c r="L16" s="84"/>
      <c r="M16" s="25"/>
      <c r="N16" s="25"/>
      <c r="O16" s="25"/>
      <c r="P16" s="25"/>
      <c r="Q16" s="25"/>
      <c r="R16" s="25"/>
      <c r="S16" s="25"/>
      <c r="T16" s="25"/>
      <c r="U16" s="25"/>
      <c r="V16" s="25"/>
      <c r="W16" s="89"/>
      <c r="X16" s="25"/>
      <c r="Y16" s="25"/>
      <c r="Z16" s="40"/>
      <c r="AA16" s="26"/>
      <c r="AB16" s="40"/>
      <c r="AC16" s="36"/>
      <c r="AD16" s="40"/>
      <c r="AE16" s="40"/>
      <c r="AF16" s="40"/>
      <c r="AG16" s="88"/>
      <c r="AH16" s="88"/>
      <c r="AI16" s="88"/>
      <c r="AJ16" s="26"/>
      <c r="AN16" s="21" t="s">
        <v>50</v>
      </c>
      <c r="AO16" s="87">
        <f>+AO17+AL17</f>
        <v>24719500</v>
      </c>
      <c r="AP16" s="26"/>
      <c r="AQ16" s="26"/>
      <c r="AR16" s="26"/>
      <c r="AS16" s="26"/>
      <c r="AT16" s="26"/>
      <c r="AU16" s="26"/>
      <c r="AV16" s="26"/>
      <c r="AW16" s="26"/>
      <c r="AX16" s="82"/>
      <c r="AY16" s="81">
        <f>AY17-AT17</f>
        <v>86465264.102098465</v>
      </c>
    </row>
    <row r="17" spans="1:78" x14ac:dyDescent="0.2">
      <c r="C17" s="26">
        <f>SUM(C27:C195)</f>
        <v>36</v>
      </c>
      <c r="D17" s="26">
        <f>SUM(D27:D195)</f>
        <v>26</v>
      </c>
      <c r="E17" s="26">
        <f>SUM(E27:E195)</f>
        <v>10</v>
      </c>
      <c r="I17" s="86" t="s">
        <v>51</v>
      </c>
      <c r="J17" s="26"/>
      <c r="K17" s="25">
        <f t="shared" ref="K17:AB17" si="0">SUM(K27:K195)</f>
        <v>479741.92</v>
      </c>
      <c r="L17" s="25">
        <f t="shared" si="0"/>
        <v>0</v>
      </c>
      <c r="M17" s="26">
        <f t="shared" si="0"/>
        <v>210362</v>
      </c>
      <c r="N17" s="85">
        <f t="shared" si="0"/>
        <v>63108.599999999977</v>
      </c>
      <c r="O17" s="85">
        <f t="shared" si="0"/>
        <v>287845.13999999978</v>
      </c>
      <c r="P17" s="85">
        <f t="shared" si="0"/>
        <v>22468.93</v>
      </c>
      <c r="Q17" s="85">
        <f t="shared" si="0"/>
        <v>3370.3500000000004</v>
      </c>
      <c r="R17" s="84"/>
      <c r="S17" s="84"/>
      <c r="T17" s="84"/>
      <c r="U17" s="85">
        <f t="shared" si="0"/>
        <v>3401.9099999999994</v>
      </c>
      <c r="V17" s="84">
        <f t="shared" si="0"/>
        <v>55686</v>
      </c>
      <c r="W17" s="84">
        <f>SUM(W27:W195)</f>
        <v>13921.5</v>
      </c>
      <c r="X17" s="25">
        <f t="shared" si="0"/>
        <v>63108.599999999977</v>
      </c>
      <c r="Y17" s="25">
        <f t="shared" si="0"/>
        <v>560142.37000000023</v>
      </c>
      <c r="Z17" s="25">
        <f t="shared" si="0"/>
        <v>720877625728.35034</v>
      </c>
      <c r="AA17" s="26">
        <f t="shared" si="0"/>
        <v>3626205</v>
      </c>
      <c r="AB17" s="25">
        <f t="shared" si="0"/>
        <v>37959868.840000011</v>
      </c>
      <c r="AC17" s="83">
        <f>SUM(AC27:AC195)</f>
        <v>147.98468099999991</v>
      </c>
      <c r="AD17" s="26">
        <f>SUM(AD27:AD195)</f>
        <v>18402438</v>
      </c>
      <c r="AE17" s="26"/>
      <c r="AF17" s="83">
        <f>SUM(AF27:AF195)</f>
        <v>25.386548999999992</v>
      </c>
      <c r="AG17" s="83">
        <f>SUM(AG27:AG195)</f>
        <v>42.097054999999997</v>
      </c>
      <c r="AH17" s="83"/>
      <c r="AI17" s="83"/>
      <c r="AJ17" s="26">
        <f t="shared" ref="AJ17:AU17" si="1">SUM(AJ27:AJ195)</f>
        <v>21884</v>
      </c>
      <c r="AK17" s="26">
        <f t="shared" si="1"/>
        <v>413</v>
      </c>
      <c r="AL17" s="26">
        <f t="shared" si="1"/>
        <v>23319100</v>
      </c>
      <c r="AM17" s="26">
        <f t="shared" si="1"/>
        <v>3282</v>
      </c>
      <c r="AN17" s="26">
        <f t="shared" si="1"/>
        <v>72</v>
      </c>
      <c r="AO17" s="26">
        <f t="shared" si="1"/>
        <v>1400400</v>
      </c>
      <c r="AP17" s="26">
        <f t="shared" si="1"/>
        <v>2340231184</v>
      </c>
      <c r="AQ17" s="26">
        <f t="shared" si="1"/>
        <v>2364950684</v>
      </c>
      <c r="AR17" s="26">
        <f t="shared" si="1"/>
        <v>2017587098</v>
      </c>
      <c r="AS17" s="26">
        <f t="shared" si="1"/>
        <v>2396650161</v>
      </c>
      <c r="AT17" s="26">
        <f>SUM(AT27:AT195)</f>
        <v>2361568857</v>
      </c>
      <c r="AU17" s="26">
        <f t="shared" si="1"/>
        <v>186682683</v>
      </c>
      <c r="AV17" s="26"/>
      <c r="AW17" s="26">
        <f t="shared" ref="AW17" si="2">SUM(AW27:AW195)</f>
        <v>108129101.16120003</v>
      </c>
      <c r="AX17" s="82">
        <f>SUM(AX27:AX195)</f>
        <v>2443504265.8387995</v>
      </c>
      <c r="AY17" s="81">
        <f>SUM(AY27:AY195)</f>
        <v>2448034121.1020985</v>
      </c>
      <c r="AZ17" s="81">
        <v>0</v>
      </c>
      <c r="BA17" s="26"/>
      <c r="BD17" s="26"/>
      <c r="BE17" s="26"/>
      <c r="BU17" s="80"/>
      <c r="BV17" s="80"/>
      <c r="BW17" s="80"/>
      <c r="BX17" s="80"/>
      <c r="BY17" s="80"/>
      <c r="BZ17" s="80"/>
    </row>
    <row r="18" spans="1:78" x14ac:dyDescent="0.2">
      <c r="I18" s="26"/>
      <c r="J18" s="26"/>
      <c r="K18" s="40">
        <v>1</v>
      </c>
      <c r="L18" s="40"/>
      <c r="M18" s="57">
        <f>K18+1</f>
        <v>2</v>
      </c>
      <c r="N18" s="60">
        <f>M18+1</f>
        <v>3</v>
      </c>
      <c r="O18" s="60">
        <f t="shared" ref="O18:Q18" si="3">N18+1</f>
        <v>4</v>
      </c>
      <c r="P18" s="60">
        <f t="shared" si="3"/>
        <v>5</v>
      </c>
      <c r="Q18" s="60">
        <f t="shared" si="3"/>
        <v>6</v>
      </c>
      <c r="R18" s="60"/>
      <c r="S18" s="60"/>
      <c r="T18" s="60"/>
      <c r="U18" s="60"/>
      <c r="V18" s="60">
        <f>Q18+1</f>
        <v>7</v>
      </c>
      <c r="W18" s="60">
        <f>V18+1</f>
        <v>8</v>
      </c>
      <c r="X18" s="57"/>
      <c r="Y18" s="57">
        <v>9</v>
      </c>
      <c r="Z18" s="57">
        <v>10</v>
      </c>
      <c r="AA18" s="57">
        <f t="shared" ref="AA18:AX18" si="4">Z18+1</f>
        <v>11</v>
      </c>
      <c r="AB18" s="57">
        <f t="shared" si="4"/>
        <v>12</v>
      </c>
      <c r="AC18" s="57">
        <f t="shared" si="4"/>
        <v>13</v>
      </c>
      <c r="AD18" s="57">
        <f t="shared" si="4"/>
        <v>14</v>
      </c>
      <c r="AE18" s="57">
        <f t="shared" si="4"/>
        <v>15</v>
      </c>
      <c r="AF18" s="57">
        <f t="shared" si="4"/>
        <v>16</v>
      </c>
      <c r="AG18" s="57">
        <f t="shared" si="4"/>
        <v>17</v>
      </c>
      <c r="AH18" s="57">
        <f t="shared" si="4"/>
        <v>18</v>
      </c>
      <c r="AI18" s="57">
        <f t="shared" si="4"/>
        <v>19</v>
      </c>
      <c r="AJ18" s="57">
        <f t="shared" si="4"/>
        <v>20</v>
      </c>
      <c r="AK18" s="57">
        <f t="shared" si="4"/>
        <v>21</v>
      </c>
      <c r="AL18" s="57">
        <f t="shared" si="4"/>
        <v>22</v>
      </c>
      <c r="AM18" s="57">
        <f t="shared" si="4"/>
        <v>23</v>
      </c>
      <c r="AN18" s="57">
        <f t="shared" si="4"/>
        <v>24</v>
      </c>
      <c r="AO18" s="57">
        <f t="shared" si="4"/>
        <v>25</v>
      </c>
      <c r="AP18" s="57">
        <f t="shared" si="4"/>
        <v>26</v>
      </c>
      <c r="AQ18" s="57">
        <f t="shared" si="4"/>
        <v>27</v>
      </c>
      <c r="AR18" s="57">
        <f t="shared" si="4"/>
        <v>28</v>
      </c>
      <c r="AS18" s="57">
        <f t="shared" si="4"/>
        <v>29</v>
      </c>
      <c r="AT18" s="57">
        <f t="shared" si="4"/>
        <v>30</v>
      </c>
      <c r="AU18" s="57">
        <f t="shared" si="4"/>
        <v>31</v>
      </c>
      <c r="AV18" s="57">
        <f t="shared" si="4"/>
        <v>32</v>
      </c>
      <c r="AW18" s="57">
        <f t="shared" si="4"/>
        <v>33</v>
      </c>
      <c r="AX18" s="63">
        <f t="shared" si="4"/>
        <v>34</v>
      </c>
      <c r="AY18" s="62"/>
      <c r="BE18" s="26"/>
    </row>
    <row r="19" spans="1:78" x14ac:dyDescent="0.2">
      <c r="I19" s="26"/>
      <c r="J19" s="26"/>
      <c r="N19" s="56"/>
      <c r="O19" s="56"/>
      <c r="P19" s="56"/>
      <c r="Q19" s="56"/>
      <c r="R19" s="56"/>
      <c r="S19" s="56"/>
      <c r="T19" s="56"/>
      <c r="U19" s="56"/>
      <c r="V19" s="56"/>
      <c r="W19" s="56"/>
      <c r="AB19" s="79" t="s">
        <v>52</v>
      </c>
      <c r="AC19" s="79" t="s">
        <v>53</v>
      </c>
      <c r="AD19" s="79" t="s">
        <v>52</v>
      </c>
      <c r="AE19" s="79" t="s">
        <v>54</v>
      </c>
      <c r="AF19" s="79"/>
      <c r="AG19" s="41" t="s">
        <v>55</v>
      </c>
      <c r="AH19" s="41"/>
      <c r="AI19" s="41"/>
      <c r="AP19" s="79" t="s">
        <v>56</v>
      </c>
      <c r="AT19" s="78" t="s">
        <v>57</v>
      </c>
      <c r="BU19" s="22">
        <f>SUM(BU27:BU195)</f>
        <v>2439468414.9530797</v>
      </c>
      <c r="BV19" s="22">
        <f t="shared" ref="BV19:BZ19" si="5">SUM(BV27:BV195)</f>
        <v>2430904764.1624651</v>
      </c>
      <c r="BW19" s="22">
        <f t="shared" si="5"/>
        <v>2422341113.3718472</v>
      </c>
      <c r="BX19" s="22">
        <f t="shared" si="5"/>
        <v>2413778318.9463115</v>
      </c>
      <c r="BY19" s="22">
        <f t="shared" si="5"/>
        <v>2405214239.973155</v>
      </c>
      <c r="BZ19" s="22">
        <f t="shared" si="5"/>
        <v>2396650161</v>
      </c>
    </row>
    <row r="20" spans="1:78" ht="32" x14ac:dyDescent="0.2">
      <c r="I20" s="26"/>
      <c r="J20" s="26"/>
      <c r="M20" s="41" t="s">
        <v>58</v>
      </c>
      <c r="N20" s="41"/>
      <c r="O20" s="41"/>
      <c r="P20" s="77" t="s">
        <v>59</v>
      </c>
      <c r="Q20" s="41" t="s">
        <v>60</v>
      </c>
      <c r="R20" s="41"/>
      <c r="S20" s="41"/>
      <c r="T20" s="41"/>
      <c r="U20" s="41"/>
      <c r="V20" s="41"/>
      <c r="W20" s="41"/>
      <c r="AB20" s="76">
        <f>MEDIAN(AB27:AB195)</f>
        <v>190009.01</v>
      </c>
      <c r="AC20" s="67" t="s">
        <v>61</v>
      </c>
      <c r="AD20" s="75">
        <f>MEDIAN(AD27:AD195)</f>
        <v>102174</v>
      </c>
      <c r="AE20" s="67" t="s">
        <v>61</v>
      </c>
      <c r="AF20" s="41" t="s">
        <v>62</v>
      </c>
      <c r="AG20" s="41" t="s">
        <v>63</v>
      </c>
      <c r="AH20" s="41"/>
      <c r="AI20" s="41"/>
      <c r="AL20" s="56"/>
      <c r="AM20" s="56"/>
      <c r="AN20" s="56"/>
      <c r="AO20" s="56"/>
      <c r="AP20" s="74" t="s">
        <v>64</v>
      </c>
      <c r="AQ20" s="40"/>
      <c r="AR20" s="40"/>
      <c r="AS20" s="40"/>
      <c r="AT20" s="40"/>
      <c r="AU20" s="40"/>
      <c r="AV20" s="40"/>
      <c r="AW20" s="40"/>
      <c r="AX20" s="73"/>
      <c r="AY20" s="72"/>
    </row>
    <row r="21" spans="1:78" x14ac:dyDescent="0.2">
      <c r="K21" s="40"/>
      <c r="L21" s="40"/>
      <c r="M21" s="41" t="s">
        <v>65</v>
      </c>
      <c r="N21" s="41" t="s">
        <v>66</v>
      </c>
      <c r="O21" s="41" t="s">
        <v>67</v>
      </c>
      <c r="P21" s="41" t="s">
        <v>60</v>
      </c>
      <c r="Q21" s="41" t="s">
        <v>68</v>
      </c>
      <c r="R21" s="41"/>
      <c r="S21" s="41"/>
      <c r="T21" s="41"/>
      <c r="U21" s="41"/>
      <c r="V21" s="41"/>
      <c r="W21" s="41" t="s">
        <v>69</v>
      </c>
      <c r="Z21" s="40" t="s">
        <v>70</v>
      </c>
      <c r="AB21" s="41"/>
      <c r="AC21" s="71">
        <f>ROUND(AB20*$X$3,2)</f>
        <v>256512.16</v>
      </c>
      <c r="AD21" s="41" t="s">
        <v>71</v>
      </c>
      <c r="AE21" s="71">
        <f>ROUND(AD20*$X$3,2)</f>
        <v>137934.9</v>
      </c>
      <c r="AF21" s="41" t="s">
        <v>72</v>
      </c>
      <c r="AG21" s="41" t="s">
        <v>73</v>
      </c>
      <c r="AH21" s="41" t="s">
        <v>74</v>
      </c>
      <c r="AI21" s="41" t="s">
        <v>75</v>
      </c>
      <c r="AJ21" s="40" t="s">
        <v>76</v>
      </c>
      <c r="AK21" s="40" t="s">
        <v>77</v>
      </c>
      <c r="AL21" s="41" t="s">
        <v>78</v>
      </c>
      <c r="AM21" s="41" t="s">
        <v>76</v>
      </c>
      <c r="AN21" s="41" t="s">
        <v>77</v>
      </c>
      <c r="AO21" s="41" t="s">
        <v>79</v>
      </c>
      <c r="AP21" s="70">
        <f>X8</f>
        <v>11525</v>
      </c>
      <c r="AT21" s="66"/>
      <c r="AU21" s="40" t="s">
        <v>80</v>
      </c>
      <c r="AX21" s="69" t="s">
        <v>81</v>
      </c>
      <c r="AY21" s="68" t="s">
        <v>81</v>
      </c>
      <c r="BM21" s="26" t="s">
        <v>82</v>
      </c>
      <c r="BN21" s="26" t="s">
        <v>83</v>
      </c>
      <c r="BO21" s="26" t="s">
        <v>84</v>
      </c>
      <c r="BP21" s="21" t="s">
        <v>85</v>
      </c>
      <c r="BQ21" s="21" t="s">
        <v>86</v>
      </c>
      <c r="BR21" s="21" t="s">
        <v>87</v>
      </c>
    </row>
    <row r="22" spans="1:78" x14ac:dyDescent="0.2">
      <c r="K22" s="41" t="s">
        <v>58</v>
      </c>
      <c r="L22" s="41"/>
      <c r="M22" s="41" t="s">
        <v>88</v>
      </c>
      <c r="N22" s="41" t="s">
        <v>89</v>
      </c>
      <c r="O22" s="41" t="s">
        <v>90</v>
      </c>
      <c r="P22" s="41" t="s">
        <v>68</v>
      </c>
      <c r="Q22" s="41" t="s">
        <v>76</v>
      </c>
      <c r="R22" s="41"/>
      <c r="S22" s="41" t="s">
        <v>91</v>
      </c>
      <c r="T22" s="41"/>
      <c r="U22" s="41"/>
      <c r="V22" s="41"/>
      <c r="W22" s="41" t="s">
        <v>92</v>
      </c>
      <c r="X22" s="40" t="s">
        <v>93</v>
      </c>
      <c r="Y22" s="40" t="s">
        <v>94</v>
      </c>
      <c r="Z22" s="40" t="s">
        <v>95</v>
      </c>
      <c r="AB22" s="41" t="s">
        <v>96</v>
      </c>
      <c r="AC22" s="67" t="s">
        <v>97</v>
      </c>
      <c r="AD22" s="41" t="s">
        <v>98</v>
      </c>
      <c r="AE22" s="67" t="s">
        <v>97</v>
      </c>
      <c r="AF22" s="41" t="s">
        <v>99</v>
      </c>
      <c r="AG22" s="41" t="s">
        <v>100</v>
      </c>
      <c r="AH22" s="41" t="s">
        <v>101</v>
      </c>
      <c r="AI22" s="41" t="s">
        <v>101</v>
      </c>
      <c r="AJ22" s="40" t="s">
        <v>102</v>
      </c>
      <c r="AK22" s="40" t="s">
        <v>78</v>
      </c>
      <c r="AL22" s="41" t="s">
        <v>103</v>
      </c>
      <c r="AM22" s="41" t="s">
        <v>102</v>
      </c>
      <c r="AN22" s="41" t="s">
        <v>79</v>
      </c>
      <c r="AO22" s="41" t="s">
        <v>104</v>
      </c>
      <c r="AP22" s="41" t="s">
        <v>105</v>
      </c>
      <c r="AQ22" s="41" t="s">
        <v>106</v>
      </c>
      <c r="AR22" s="40"/>
      <c r="AS22" s="40" t="s">
        <v>106</v>
      </c>
      <c r="AT22" s="66"/>
      <c r="AU22" s="41" t="s">
        <v>72</v>
      </c>
      <c r="AV22" s="40" t="s">
        <v>106</v>
      </c>
      <c r="AX22" s="63" t="s">
        <v>107</v>
      </c>
      <c r="AY22" s="62" t="s">
        <v>108</v>
      </c>
      <c r="BM22" s="65">
        <v>0.16669999999999999</v>
      </c>
      <c r="BN22" s="65">
        <v>0.2</v>
      </c>
      <c r="BO22" s="65">
        <v>0.25</v>
      </c>
      <c r="BP22" s="65">
        <v>0.33329999999999999</v>
      </c>
      <c r="BQ22" s="65">
        <v>0.5</v>
      </c>
      <c r="BR22" s="65">
        <v>1</v>
      </c>
    </row>
    <row r="23" spans="1:78" x14ac:dyDescent="0.2">
      <c r="B23" s="40"/>
      <c r="C23" s="40"/>
      <c r="D23" s="40" t="s">
        <v>109</v>
      </c>
      <c r="E23" s="40"/>
      <c r="F23" s="40" t="s">
        <v>110</v>
      </c>
      <c r="G23" s="40"/>
      <c r="K23" s="40" t="s">
        <v>68</v>
      </c>
      <c r="L23" s="40"/>
      <c r="M23" s="41" t="s">
        <v>111</v>
      </c>
      <c r="N23" s="41" t="s">
        <v>112</v>
      </c>
      <c r="O23" s="41" t="s">
        <v>68</v>
      </c>
      <c r="P23" s="41" t="s">
        <v>76</v>
      </c>
      <c r="Q23" s="41" t="s">
        <v>92</v>
      </c>
      <c r="R23" s="41"/>
      <c r="S23" s="41" t="s">
        <v>113</v>
      </c>
      <c r="T23" s="41" t="s">
        <v>114</v>
      </c>
      <c r="U23" s="41"/>
      <c r="V23" s="41" t="s">
        <v>69</v>
      </c>
      <c r="W23" s="41" t="s">
        <v>115</v>
      </c>
      <c r="X23" s="40" t="s">
        <v>116</v>
      </c>
      <c r="Y23" s="40" t="s">
        <v>76</v>
      </c>
      <c r="Z23" s="40" t="s">
        <v>117</v>
      </c>
      <c r="AA23" s="40" t="s">
        <v>115</v>
      </c>
      <c r="AB23" s="41" t="s">
        <v>118</v>
      </c>
      <c r="AC23" s="41" t="s">
        <v>119</v>
      </c>
      <c r="AD23" s="41" t="s">
        <v>120</v>
      </c>
      <c r="AE23" s="41" t="s">
        <v>121</v>
      </c>
      <c r="AF23" s="60" t="s">
        <v>122</v>
      </c>
      <c r="AG23" s="41" t="s">
        <v>123</v>
      </c>
      <c r="AH23" s="41" t="s">
        <v>124</v>
      </c>
      <c r="AI23" s="41" t="s">
        <v>125</v>
      </c>
      <c r="AJ23" s="40" t="s">
        <v>78</v>
      </c>
      <c r="AK23" s="40" t="s">
        <v>103</v>
      </c>
      <c r="AL23" s="41" t="s">
        <v>126</v>
      </c>
      <c r="AM23" s="41" t="s">
        <v>79</v>
      </c>
      <c r="AN23" s="41" t="s">
        <v>104</v>
      </c>
      <c r="AO23" s="41" t="s">
        <v>126</v>
      </c>
      <c r="AP23" s="41" t="s">
        <v>127</v>
      </c>
      <c r="AQ23" s="41" t="s">
        <v>128</v>
      </c>
      <c r="AR23" s="41" t="s">
        <v>129</v>
      </c>
      <c r="AS23" s="41" t="s">
        <v>130</v>
      </c>
      <c r="AT23" s="41" t="s">
        <v>131</v>
      </c>
      <c r="AU23" s="57" t="s">
        <v>73</v>
      </c>
      <c r="AV23" s="41" t="s">
        <v>132</v>
      </c>
      <c r="AW23" s="41"/>
      <c r="AX23" s="59" t="s">
        <v>133</v>
      </c>
      <c r="AY23" s="64" t="s">
        <v>134</v>
      </c>
    </row>
    <row r="24" spans="1:78" x14ac:dyDescent="0.2">
      <c r="B24" s="40" t="s">
        <v>135</v>
      </c>
      <c r="C24" s="41" t="s">
        <v>109</v>
      </c>
      <c r="D24" s="41" t="s">
        <v>136</v>
      </c>
      <c r="E24" s="41" t="s">
        <v>137</v>
      </c>
      <c r="F24" s="41" t="s">
        <v>62</v>
      </c>
      <c r="G24" s="41" t="s">
        <v>138</v>
      </c>
      <c r="H24" s="40" t="s">
        <v>139</v>
      </c>
      <c r="I24" s="21" t="s">
        <v>139</v>
      </c>
      <c r="K24" s="40" t="s">
        <v>76</v>
      </c>
      <c r="L24" s="40"/>
      <c r="M24" s="41" t="s">
        <v>140</v>
      </c>
      <c r="N24" s="41" t="s">
        <v>88</v>
      </c>
      <c r="O24" s="41" t="s">
        <v>76</v>
      </c>
      <c r="P24" s="60" t="s">
        <v>141</v>
      </c>
      <c r="Q24" s="60" t="s">
        <v>142</v>
      </c>
      <c r="R24" s="41"/>
      <c r="S24" s="41"/>
      <c r="T24" s="41" t="s">
        <v>66</v>
      </c>
      <c r="U24" s="41"/>
      <c r="V24" s="40" t="s">
        <v>76</v>
      </c>
      <c r="W24" s="40" t="s">
        <v>143</v>
      </c>
      <c r="X24" s="41" t="s">
        <v>144</v>
      </c>
      <c r="Y24" s="40" t="s">
        <v>145</v>
      </c>
      <c r="Z24" s="40" t="s">
        <v>146</v>
      </c>
      <c r="AA24" s="40" t="s">
        <v>147</v>
      </c>
      <c r="AB24" s="60" t="s">
        <v>148</v>
      </c>
      <c r="AC24" s="41" t="s">
        <v>149</v>
      </c>
      <c r="AD24" s="41" t="s">
        <v>150</v>
      </c>
      <c r="AE24" s="41" t="s">
        <v>151</v>
      </c>
      <c r="AF24" s="60" t="s">
        <v>152</v>
      </c>
      <c r="AG24" s="41" t="s">
        <v>73</v>
      </c>
      <c r="AH24" s="41" t="s">
        <v>99</v>
      </c>
      <c r="AI24" s="60" t="s">
        <v>153</v>
      </c>
      <c r="AJ24" s="40" t="s">
        <v>103</v>
      </c>
      <c r="AK24" s="40" t="s">
        <v>154</v>
      </c>
      <c r="AL24" s="41" t="s">
        <v>155</v>
      </c>
      <c r="AM24" s="41" t="s">
        <v>104</v>
      </c>
      <c r="AN24" s="41" t="s">
        <v>154</v>
      </c>
      <c r="AO24" s="41" t="s">
        <v>156</v>
      </c>
      <c r="AP24" s="41" t="s">
        <v>157</v>
      </c>
      <c r="AQ24" s="60" t="s">
        <v>158</v>
      </c>
      <c r="AR24" s="57" t="s">
        <v>107</v>
      </c>
      <c r="AS24" s="57" t="s">
        <v>159</v>
      </c>
      <c r="AT24" s="57" t="s">
        <v>107</v>
      </c>
      <c r="AU24" s="41" t="s">
        <v>160</v>
      </c>
      <c r="AV24" s="57" t="s">
        <v>161</v>
      </c>
      <c r="AW24" s="57" t="s">
        <v>162</v>
      </c>
      <c r="AX24" s="63" t="s">
        <v>163</v>
      </c>
      <c r="AY24" s="62" t="s">
        <v>164</v>
      </c>
    </row>
    <row r="25" spans="1:78" x14ac:dyDescent="0.2">
      <c r="A25" s="40" t="s">
        <v>165</v>
      </c>
      <c r="B25" s="40" t="s">
        <v>166</v>
      </c>
      <c r="C25" s="41" t="s">
        <v>166</v>
      </c>
      <c r="D25" s="41" t="s">
        <v>137</v>
      </c>
      <c r="E25" s="41" t="s">
        <v>166</v>
      </c>
      <c r="F25" s="40" t="s">
        <v>167</v>
      </c>
      <c r="G25" s="40" t="s">
        <v>168</v>
      </c>
      <c r="H25" s="40" t="s">
        <v>169</v>
      </c>
      <c r="I25" s="21" t="s">
        <v>170</v>
      </c>
      <c r="K25" s="41" t="s">
        <v>171</v>
      </c>
      <c r="L25" s="41"/>
      <c r="M25" s="41" t="s">
        <v>171</v>
      </c>
      <c r="N25" s="60" t="s">
        <v>172</v>
      </c>
      <c r="O25" s="60" t="s">
        <v>173</v>
      </c>
      <c r="P25" s="60" t="s">
        <v>174</v>
      </c>
      <c r="Q25" s="60" t="s">
        <v>76</v>
      </c>
      <c r="R25" s="41"/>
      <c r="S25" s="41"/>
      <c r="T25" s="41" t="s">
        <v>175</v>
      </c>
      <c r="U25" s="41"/>
      <c r="V25" s="41" t="s">
        <v>171</v>
      </c>
      <c r="W25" s="57" t="s">
        <v>176</v>
      </c>
      <c r="X25" s="40" t="s">
        <v>177</v>
      </c>
      <c r="Y25" s="57" t="s">
        <v>178</v>
      </c>
      <c r="Z25" s="41" t="s">
        <v>179</v>
      </c>
      <c r="AA25" s="40">
        <v>2022</v>
      </c>
      <c r="AB25" s="41" t="s">
        <v>180</v>
      </c>
      <c r="AC25" s="41" t="s">
        <v>181</v>
      </c>
      <c r="AD25" s="41">
        <v>2022</v>
      </c>
      <c r="AE25" s="41" t="s">
        <v>181</v>
      </c>
      <c r="AF25" s="41" t="s">
        <v>182</v>
      </c>
      <c r="AG25" s="41" t="s">
        <v>183</v>
      </c>
      <c r="AH25" s="41"/>
      <c r="AI25" s="41"/>
      <c r="AJ25" s="41" t="s">
        <v>171</v>
      </c>
      <c r="AK25" s="41" t="s">
        <v>171</v>
      </c>
      <c r="AL25" s="41" t="s">
        <v>184</v>
      </c>
      <c r="AM25" s="41" t="s">
        <v>171</v>
      </c>
      <c r="AN25" s="41" t="s">
        <v>171</v>
      </c>
      <c r="AO25" s="41" t="s">
        <v>185</v>
      </c>
      <c r="AP25" s="41" t="s">
        <v>186</v>
      </c>
      <c r="AQ25" s="41" t="s">
        <v>187</v>
      </c>
      <c r="AR25" s="41" t="s">
        <v>188</v>
      </c>
      <c r="AS25" s="61"/>
      <c r="AT25" s="41" t="s">
        <v>133</v>
      </c>
      <c r="AU25" s="57" t="s">
        <v>189</v>
      </c>
      <c r="AV25" s="60" t="s">
        <v>190</v>
      </c>
      <c r="AW25" s="41" t="s">
        <v>191</v>
      </c>
      <c r="AX25" s="59" t="s">
        <v>192</v>
      </c>
      <c r="AY25" s="58" t="s">
        <v>193</v>
      </c>
      <c r="BE25" s="21" t="s">
        <v>194</v>
      </c>
      <c r="BM25" s="22" t="s">
        <v>195</v>
      </c>
      <c r="BU25" s="22" t="s">
        <v>196</v>
      </c>
    </row>
    <row r="26" spans="1:78" ht="74.75" customHeight="1" x14ac:dyDescent="0.2">
      <c r="C26" s="56"/>
      <c r="D26" s="56"/>
      <c r="E26" s="56"/>
      <c r="F26" s="56"/>
      <c r="G26" s="56"/>
      <c r="P26" s="40" t="s">
        <v>197</v>
      </c>
      <c r="Q26" s="57" t="s">
        <v>198</v>
      </c>
      <c r="T26" s="21" t="s">
        <v>199</v>
      </c>
      <c r="AL26" s="56"/>
      <c r="AM26" s="56"/>
      <c r="AN26" s="56"/>
      <c r="AO26" s="56"/>
      <c r="AP26" s="56"/>
      <c r="AU26" s="55" t="s">
        <v>200</v>
      </c>
      <c r="AV26" s="55" t="s">
        <v>201</v>
      </c>
      <c r="AW26" s="55" t="s">
        <v>202</v>
      </c>
      <c r="AX26" s="54" t="s">
        <v>203</v>
      </c>
      <c r="AY26" s="53" t="s">
        <v>204</v>
      </c>
      <c r="BE26" s="21" t="s">
        <v>205</v>
      </c>
      <c r="BF26" s="21" t="s">
        <v>206</v>
      </c>
      <c r="BG26" s="21" t="s">
        <v>207</v>
      </c>
      <c r="BH26" s="21" t="s">
        <v>208</v>
      </c>
      <c r="BI26" s="21" t="s">
        <v>209</v>
      </c>
      <c r="BJ26" s="21" t="s">
        <v>210</v>
      </c>
      <c r="BM26" s="22" t="s">
        <v>205</v>
      </c>
      <c r="BN26" s="22" t="s">
        <v>206</v>
      </c>
      <c r="BO26" s="21" t="s">
        <v>207</v>
      </c>
      <c r="BP26" s="21" t="s">
        <v>208</v>
      </c>
      <c r="BQ26" s="21" t="s">
        <v>209</v>
      </c>
      <c r="BR26" s="21" t="s">
        <v>210</v>
      </c>
      <c r="BU26" s="22" t="s">
        <v>205</v>
      </c>
      <c r="BV26" s="22" t="s">
        <v>206</v>
      </c>
      <c r="BW26" s="22" t="s">
        <v>207</v>
      </c>
      <c r="BX26" s="22" t="s">
        <v>208</v>
      </c>
      <c r="BY26" s="22" t="s">
        <v>209</v>
      </c>
      <c r="BZ26" s="22" t="s">
        <v>210</v>
      </c>
    </row>
    <row r="27" spans="1:78" x14ac:dyDescent="0.2">
      <c r="A27" s="40" t="s">
        <v>211</v>
      </c>
      <c r="B27" s="40"/>
      <c r="C27" s="41"/>
      <c r="D27" s="41"/>
      <c r="E27" s="41"/>
      <c r="F27" s="21">
        <v>7</v>
      </c>
      <c r="G27" s="44">
        <v>0</v>
      </c>
      <c r="H27" s="40">
        <v>1</v>
      </c>
      <c r="I27" s="21" t="s">
        <v>212</v>
      </c>
      <c r="J27" s="39"/>
      <c r="K27" s="45">
        <v>332.06</v>
      </c>
      <c r="L27" s="47"/>
      <c r="M27" s="42">
        <v>93</v>
      </c>
      <c r="N27" s="46">
        <f>ROUND(M27*0.3,2)</f>
        <v>27.9</v>
      </c>
      <c r="O27" s="46">
        <f>ROUND(K27*0.6,2)</f>
        <v>199.24</v>
      </c>
      <c r="P27" s="46">
        <f>MAX(M27-O27,0)</f>
        <v>0</v>
      </c>
      <c r="Q27" s="46">
        <f>ROUND(P27*0.15,2)</f>
        <v>0</v>
      </c>
      <c r="R27" s="37">
        <f>ROUND(M27/K27,2)</f>
        <v>0.28000000000000003</v>
      </c>
      <c r="S27" s="37">
        <f>IF(R27&gt;0.6,+R27-0.6,0)</f>
        <v>0</v>
      </c>
      <c r="T27" s="46">
        <f>ROUND(S27*K27,2)</f>
        <v>0</v>
      </c>
      <c r="U27" s="46">
        <f>ROUND(T27*0.15,2)</f>
        <v>0</v>
      </c>
      <c r="V27" s="42">
        <v>8</v>
      </c>
      <c r="W27" s="46">
        <f>ROUND(V27*0.25,2)</f>
        <v>2</v>
      </c>
      <c r="X27" s="36">
        <f>ROUND(M27*$X$2,2)</f>
        <v>27.9</v>
      </c>
      <c r="Y27" s="25">
        <f>+K27+N27+Q27+W27</f>
        <v>361.96</v>
      </c>
      <c r="Z27" s="45">
        <v>484661416.67000002</v>
      </c>
      <c r="AA27" s="42">
        <v>3150</v>
      </c>
      <c r="AB27" s="36">
        <f t="shared" ref="AB27:AB90" si="6">ROUND(Z27/AA27,2)</f>
        <v>153860.76999999999</v>
      </c>
      <c r="AC27" s="35">
        <f t="shared" ref="AC27:AC90" si="7">(ROUND(AB27/$AC$21,6))</f>
        <v>0.59981899999999999</v>
      </c>
      <c r="AD27" s="42">
        <v>124167</v>
      </c>
      <c r="AE27" s="35">
        <f t="shared" ref="AE27:AE90" si="8">(ROUND(AD27/$AE$21,6))</f>
        <v>0.90018600000000004</v>
      </c>
      <c r="AF27" s="35">
        <f>ROUND(1-((AC27*$L$4)+(AE27*$L$5)),6)</f>
        <v>0.31007099999999999</v>
      </c>
      <c r="AG27" s="34">
        <f t="shared" ref="AG27:AG90" si="9">IF(OR(B27=1,C27=1),MAX($L$7,AF27),MAX($L$6,AF27))</f>
        <v>0.31007099999999999</v>
      </c>
      <c r="AH27" s="33">
        <f t="shared" ref="AH27:AH90" si="10">IF(G27&gt;=1,IF(G27&lt;=5,0.06,IF(G27&lt;=10,0.05,IF(G27&lt;=15,0.04,IF(G27&lt;=19,0.03,0)))),0)</f>
        <v>0</v>
      </c>
      <c r="AI27" s="32">
        <f>+AH27+AG27</f>
        <v>0.31007099999999999</v>
      </c>
      <c r="AJ27" s="42">
        <v>147</v>
      </c>
      <c r="AK27" s="44">
        <v>6</v>
      </c>
      <c r="AL27" s="26">
        <f>ROUND(AJ27*AK27*100,0)</f>
        <v>88200</v>
      </c>
      <c r="AM27" s="42">
        <v>0</v>
      </c>
      <c r="AN27" s="44">
        <v>0</v>
      </c>
      <c r="AO27" s="26">
        <f>ROUND(AM27*AN27*100,0)</f>
        <v>0</v>
      </c>
      <c r="AP27" s="26">
        <f t="shared" ref="AP27:AP90" si="11">ROUND(Y27*AI27*$AP$21,0)</f>
        <v>1293489</v>
      </c>
      <c r="AQ27" s="26">
        <f>SUM(AL27+AO27+AP27)</f>
        <v>1381689</v>
      </c>
      <c r="AR27" s="30">
        <v>2331185</v>
      </c>
      <c r="AS27" s="30">
        <f>IF(C27=1, MAX(AR27, AQ27, AT27), AQ27)</f>
        <v>1381689</v>
      </c>
      <c r="AT27" s="42">
        <v>2004782</v>
      </c>
      <c r="AU27" s="26">
        <f>ABS(AQ27-AT27)</f>
        <v>623093</v>
      </c>
      <c r="AV27" s="43" t="str">
        <f>IF(AQ27&gt;AT27,"Yes","No")</f>
        <v>No</v>
      </c>
      <c r="AW27" s="30">
        <f>IF(AV27="Yes",+AU27*$L$9,+AU27*$L$10)</f>
        <v>89039.989700000006</v>
      </c>
      <c r="AX27" s="29">
        <f>IF(AV27="Yes",AT27+AW27,AT27- AW27)</f>
        <v>1915742.0103</v>
      </c>
      <c r="AY27" s="28">
        <f>IF(C27=1,MAX(AX27,AR27,AT27),AX27)</f>
        <v>1915742.0103</v>
      </c>
      <c r="AZ27" s="42">
        <v>0</v>
      </c>
      <c r="BA27" s="26">
        <f>IF(AY27-AT27&gt;100000,AY27-AT27,0)</f>
        <v>0</v>
      </c>
      <c r="BB27" s="21">
        <f>IF(BA27=0, 0, 1)</f>
        <v>0</v>
      </c>
      <c r="BC27" s="21">
        <f>IF(AY27&gt;AT27, 1, 0)</f>
        <v>0</v>
      </c>
      <c r="BD27" s="27"/>
      <c r="BE27" s="27">
        <f>AQ27-AY27</f>
        <v>-534053.01029999997</v>
      </c>
      <c r="BF27" s="27">
        <f>$AQ27-BU27</f>
        <v>-445026.37348299008</v>
      </c>
      <c r="BG27" s="27">
        <f t="shared" ref="BG27:BJ42" si="12">$AQ27-BV27</f>
        <v>-356021.09878639202</v>
      </c>
      <c r="BH27" s="27">
        <f t="shared" si="12"/>
        <v>-267015.82408979395</v>
      </c>
      <c r="BI27" s="27">
        <f t="shared" si="12"/>
        <v>-178019.44992066571</v>
      </c>
      <c r="BJ27" s="27">
        <f t="shared" si="12"/>
        <v>-89009.724960332736</v>
      </c>
      <c r="BM27" s="22">
        <f>IF($AV27="No",AY27+(BE27*BM$22),$AQ27)</f>
        <v>1826715.3734829901</v>
      </c>
      <c r="BN27" s="22">
        <f>IF($AV27="No",BU27+(BF27*BN$22),$AQ27)</f>
        <v>1737710.098786392</v>
      </c>
      <c r="BO27" s="22">
        <f t="shared" ref="BO27:BR90" si="13">IF($AV27="No",BV27+(BG27*BO$22),$AQ27)</f>
        <v>1648704.824089794</v>
      </c>
      <c r="BP27" s="22">
        <f t="shared" si="13"/>
        <v>1559708.4499206657</v>
      </c>
      <c r="BQ27" s="22">
        <f t="shared" si="13"/>
        <v>1470698.7249603327</v>
      </c>
      <c r="BR27" s="22">
        <f t="shared" si="13"/>
        <v>1381689</v>
      </c>
      <c r="BU27" s="22">
        <f>IF($C27=1,MAX(BM27,AY27,$AR27),BM27)</f>
        <v>1826715.3734829901</v>
      </c>
      <c r="BV27" s="22">
        <f>IF($C27=1,MAX(BN27,BU27,$AR27),BN27)</f>
        <v>1737710.098786392</v>
      </c>
      <c r="BW27" s="22">
        <f t="shared" ref="BW27:BZ42" si="14">IF($C27=1,MAX(BO27,BV27,$AR27),BO27)</f>
        <v>1648704.824089794</v>
      </c>
      <c r="BX27" s="22">
        <f t="shared" si="14"/>
        <v>1559708.4499206657</v>
      </c>
      <c r="BY27" s="22">
        <f t="shared" si="14"/>
        <v>1470698.7249603327</v>
      </c>
      <c r="BZ27" s="22">
        <f t="shared" si="14"/>
        <v>1381689</v>
      </c>
    </row>
    <row r="28" spans="1:78" x14ac:dyDescent="0.2">
      <c r="A28" s="40" t="s">
        <v>213</v>
      </c>
      <c r="B28" s="51">
        <v>1</v>
      </c>
      <c r="C28" s="41">
        <v>1</v>
      </c>
      <c r="D28" s="41">
        <v>1</v>
      </c>
      <c r="E28" s="41"/>
      <c r="F28" s="21">
        <v>10</v>
      </c>
      <c r="G28" s="44">
        <v>10</v>
      </c>
      <c r="H28" s="40">
        <v>2</v>
      </c>
      <c r="I28" s="21" t="s">
        <v>214</v>
      </c>
      <c r="J28" s="39"/>
      <c r="K28" s="45">
        <v>2490.63</v>
      </c>
      <c r="L28" s="48"/>
      <c r="M28" s="42">
        <v>1586</v>
      </c>
      <c r="N28" s="46">
        <f t="shared" ref="N28:N91" si="15">ROUND(M28*0.3,2)</f>
        <v>475.8</v>
      </c>
      <c r="O28" s="46">
        <f t="shared" ref="O28:O91" si="16">ROUND(K28*0.6,2)</f>
        <v>1494.38</v>
      </c>
      <c r="P28" s="46">
        <f t="shared" ref="P28:P91" si="17">MAX(M28-O28,0)</f>
        <v>91.619999999999891</v>
      </c>
      <c r="Q28" s="46">
        <f t="shared" ref="Q28:Q91" si="18">ROUND(P28*0.15,2)</f>
        <v>13.74</v>
      </c>
      <c r="R28" s="37">
        <f t="shared" ref="R28:R91" si="19">ROUND(M28/K28,2)</f>
        <v>0.64</v>
      </c>
      <c r="S28" s="37">
        <f t="shared" ref="S28:S91" si="20">IF(R28&gt;0.6,+R28-0.6,0)</f>
        <v>4.0000000000000036E-2</v>
      </c>
      <c r="T28" s="46">
        <f t="shared" ref="T28:T91" si="21">ROUND(S28*K28,2)</f>
        <v>99.63</v>
      </c>
      <c r="U28" s="46">
        <f t="shared" ref="U28:U91" si="22">ROUND(T28*0.15,2)</f>
        <v>14.94</v>
      </c>
      <c r="V28" s="42">
        <v>190</v>
      </c>
      <c r="W28" s="46">
        <f t="shared" ref="W28:W91" si="23">ROUND(V28*0.25,2)</f>
        <v>47.5</v>
      </c>
      <c r="X28" s="36">
        <f t="shared" ref="X28:X91" si="24">ROUND(M28*$X$2,2)</f>
        <v>475.8</v>
      </c>
      <c r="Y28" s="25">
        <f t="shared" ref="Y28:Y91" si="25">+K28+N28+Q28+W28</f>
        <v>3027.67</v>
      </c>
      <c r="Z28" s="45">
        <v>2023466985.6700001</v>
      </c>
      <c r="AA28" s="42">
        <v>18923</v>
      </c>
      <c r="AB28" s="36">
        <f t="shared" si="6"/>
        <v>106931.62</v>
      </c>
      <c r="AC28" s="35">
        <f t="shared" si="7"/>
        <v>0.41686800000000002</v>
      </c>
      <c r="AD28" s="42">
        <v>67474</v>
      </c>
      <c r="AE28" s="35">
        <f t="shared" si="8"/>
        <v>0.48917300000000002</v>
      </c>
      <c r="AF28" s="35">
        <f>ROUND(1-((AC28*$L$4)+(AE28*$L$5)),6)</f>
        <v>0.56144099999999997</v>
      </c>
      <c r="AG28" s="34">
        <f t="shared" si="9"/>
        <v>0.56144099999999997</v>
      </c>
      <c r="AH28" s="33">
        <f t="shared" si="10"/>
        <v>0.05</v>
      </c>
      <c r="AI28" s="32">
        <f t="shared" ref="AI28:AI91" si="26">+AH28+AG28</f>
        <v>0.61144100000000001</v>
      </c>
      <c r="AJ28" s="42">
        <v>0</v>
      </c>
      <c r="AK28" s="44">
        <v>0</v>
      </c>
      <c r="AL28" s="26">
        <f t="shared" ref="AL28:AL91" si="27">ROUND(AJ28*AK28*100,0)</f>
        <v>0</v>
      </c>
      <c r="AM28" s="42">
        <v>0</v>
      </c>
      <c r="AN28" s="44">
        <v>0</v>
      </c>
      <c r="AO28" s="26">
        <f t="shared" ref="AO28:AO91" si="28">ROUND(AM28*AN28*100,0)</f>
        <v>0</v>
      </c>
      <c r="AP28" s="26">
        <f t="shared" si="11"/>
        <v>21335559</v>
      </c>
      <c r="AQ28" s="26">
        <f t="shared" ref="AQ28:AQ91" si="29">SUM(AL28+AO28+AP28)</f>
        <v>21335559</v>
      </c>
      <c r="AR28" s="30">
        <v>16473543</v>
      </c>
      <c r="AS28" s="30">
        <f t="shared" ref="AS28" si="30">IF(C28=1, MAX(AR28, AQ28, AT28), AQ28)</f>
        <v>21335559</v>
      </c>
      <c r="AT28" s="42">
        <v>20315782</v>
      </c>
      <c r="AU28" s="26">
        <f>ABS(AQ28-AT28)</f>
        <v>1019777</v>
      </c>
      <c r="AV28" s="43" t="str">
        <f>IF(AQ28&gt;AT28,"Yes","No")</f>
        <v>Yes</v>
      </c>
      <c r="AW28" s="30">
        <f t="shared" ref="AW28:AW91" si="31">IF(AV28="Yes",+AU28*$L$9,+AU28*$L$10)</f>
        <v>1019777</v>
      </c>
      <c r="AX28" s="29">
        <f t="shared" ref="AX28:AX91" si="32">IF(AV28="Yes",AT28+AW28,AT28- AW28)</f>
        <v>21335559</v>
      </c>
      <c r="AY28" s="28">
        <f>IF(C28=1,MAX(AX28,AR28,AT28),AX28)</f>
        <v>21335559</v>
      </c>
      <c r="AZ28" s="42">
        <v>0</v>
      </c>
      <c r="BA28" s="26">
        <f t="shared" ref="BA28:BA91" si="33">IF(AY28-AT28&gt;100000,AY28-AT28,0)</f>
        <v>1019777</v>
      </c>
      <c r="BB28" s="21">
        <f t="shared" ref="BB28:BB91" si="34">IF(BA28=0, 0, 1)</f>
        <v>1</v>
      </c>
      <c r="BC28" s="21">
        <f t="shared" ref="BC28:BC91" si="35">IF(AY28&gt;AT28, 1, 0)</f>
        <v>1</v>
      </c>
      <c r="BD28" s="27"/>
      <c r="BE28" s="27">
        <f t="shared" ref="BE28:BE91" si="36">AQ28-AY28</f>
        <v>0</v>
      </c>
      <c r="BF28" s="27">
        <f t="shared" ref="BF28:BJ90" si="37">$AQ28-BU28</f>
        <v>0</v>
      </c>
      <c r="BG28" s="27">
        <f t="shared" si="12"/>
        <v>0</v>
      </c>
      <c r="BH28" s="27">
        <f t="shared" si="12"/>
        <v>0</v>
      </c>
      <c r="BI28" s="27">
        <f t="shared" si="12"/>
        <v>0</v>
      </c>
      <c r="BJ28" s="27">
        <f t="shared" si="12"/>
        <v>0</v>
      </c>
      <c r="BM28" s="22">
        <f t="shared" ref="BM28:BM91" si="38">IF($AV28="No",AY28+(BE28*BM$22),$AQ28)</f>
        <v>21335559</v>
      </c>
      <c r="BN28" s="22">
        <f t="shared" ref="BN28:BQ91" si="39">IF($AV28="No",BU28+(BF28*BN$22),$AQ28)</f>
        <v>21335559</v>
      </c>
      <c r="BO28" s="22">
        <f t="shared" si="13"/>
        <v>21335559</v>
      </c>
      <c r="BP28" s="22">
        <f t="shared" si="13"/>
        <v>21335559</v>
      </c>
      <c r="BQ28" s="22">
        <f t="shared" si="13"/>
        <v>21335559</v>
      </c>
      <c r="BR28" s="22">
        <f t="shared" si="13"/>
        <v>21335559</v>
      </c>
      <c r="BU28" s="22">
        <f t="shared" ref="BU28:BU91" si="40">IF(C28=1,MAX(BM28,AY28,AR28),BM28)</f>
        <v>21335559</v>
      </c>
      <c r="BV28" s="22">
        <f t="shared" ref="BV28:BZ90" si="41">IF($C28=1,MAX(BN28,BU28,$AR28),BN28)</f>
        <v>21335559</v>
      </c>
      <c r="BW28" s="22">
        <f t="shared" si="14"/>
        <v>21335559</v>
      </c>
      <c r="BX28" s="22">
        <f t="shared" si="14"/>
        <v>21335559</v>
      </c>
      <c r="BY28" s="22">
        <f t="shared" si="14"/>
        <v>21335559</v>
      </c>
      <c r="BZ28" s="22">
        <f t="shared" si="14"/>
        <v>21335559</v>
      </c>
    </row>
    <row r="29" spans="1:78" x14ac:dyDescent="0.2">
      <c r="A29" s="40" t="s">
        <v>215</v>
      </c>
      <c r="B29" s="40"/>
      <c r="C29" s="41"/>
      <c r="D29" s="41"/>
      <c r="E29" s="41"/>
      <c r="F29" s="21">
        <v>8</v>
      </c>
      <c r="G29" s="44">
        <v>0</v>
      </c>
      <c r="H29" s="40">
        <v>3</v>
      </c>
      <c r="I29" s="21" t="s">
        <v>216</v>
      </c>
      <c r="J29" s="39"/>
      <c r="K29" s="45">
        <v>483.88</v>
      </c>
      <c r="L29" s="47"/>
      <c r="M29" s="42">
        <v>186</v>
      </c>
      <c r="N29" s="46">
        <f t="shared" si="15"/>
        <v>55.8</v>
      </c>
      <c r="O29" s="46">
        <f t="shared" si="16"/>
        <v>290.33</v>
      </c>
      <c r="P29" s="46">
        <f t="shared" si="17"/>
        <v>0</v>
      </c>
      <c r="Q29" s="46">
        <f t="shared" si="18"/>
        <v>0</v>
      </c>
      <c r="R29" s="37">
        <f t="shared" si="19"/>
        <v>0.38</v>
      </c>
      <c r="S29" s="37">
        <f t="shared" si="20"/>
        <v>0</v>
      </c>
      <c r="T29" s="46">
        <f t="shared" si="21"/>
        <v>0</v>
      </c>
      <c r="U29" s="46">
        <f t="shared" si="22"/>
        <v>0</v>
      </c>
      <c r="V29" s="42">
        <v>4</v>
      </c>
      <c r="W29" s="46">
        <f t="shared" si="23"/>
        <v>1</v>
      </c>
      <c r="X29" s="36">
        <f t="shared" si="24"/>
        <v>55.8</v>
      </c>
      <c r="Y29" s="25">
        <f t="shared" si="25"/>
        <v>540.67999999999995</v>
      </c>
      <c r="Z29" s="45">
        <v>576586459</v>
      </c>
      <c r="AA29" s="42">
        <v>4222</v>
      </c>
      <c r="AB29" s="36">
        <f t="shared" si="6"/>
        <v>136567.14000000001</v>
      </c>
      <c r="AC29" s="35">
        <f t="shared" si="7"/>
        <v>0.53239999999999998</v>
      </c>
      <c r="AD29" s="42">
        <v>94778</v>
      </c>
      <c r="AE29" s="35">
        <f t="shared" si="8"/>
        <v>0.68712099999999998</v>
      </c>
      <c r="AF29" s="35">
        <f t="shared" ref="AF29:AF92" si="42">ROUND(1-((AC29*$L$4)+(AE29*$L$5)),6)</f>
        <v>0.421184</v>
      </c>
      <c r="AG29" s="34">
        <f t="shared" si="9"/>
        <v>0.421184</v>
      </c>
      <c r="AH29" s="33">
        <f t="shared" si="10"/>
        <v>0</v>
      </c>
      <c r="AI29" s="32">
        <f t="shared" si="26"/>
        <v>0.421184</v>
      </c>
      <c r="AJ29" s="42">
        <v>153</v>
      </c>
      <c r="AK29" s="44">
        <v>4</v>
      </c>
      <c r="AL29" s="26">
        <f t="shared" si="27"/>
        <v>61200</v>
      </c>
      <c r="AM29" s="42">
        <v>0</v>
      </c>
      <c r="AN29" s="44">
        <v>0</v>
      </c>
      <c r="AO29" s="26">
        <f t="shared" si="28"/>
        <v>0</v>
      </c>
      <c r="AP29" s="26">
        <f t="shared" si="11"/>
        <v>2624539</v>
      </c>
      <c r="AQ29" s="26">
        <f t="shared" si="29"/>
        <v>2685739</v>
      </c>
      <c r="AR29" s="30">
        <v>3859564</v>
      </c>
      <c r="AS29" s="30">
        <f>IF(C29=1, MAX(AR29, AQ29, AT29), AQ29)</f>
        <v>2685739</v>
      </c>
      <c r="AT29" s="42">
        <v>3459062</v>
      </c>
      <c r="AU29" s="26">
        <f t="shared" ref="AU29:AU92" si="43">ABS(AQ29-AT29)</f>
        <v>773323</v>
      </c>
      <c r="AV29" s="43" t="str">
        <f>IF(AQ29&gt;AT29,"Yes","No")</f>
        <v>No</v>
      </c>
      <c r="AW29" s="30">
        <f t="shared" si="31"/>
        <v>110507.8567</v>
      </c>
      <c r="AX29" s="29">
        <f t="shared" si="32"/>
        <v>3348554.1433000001</v>
      </c>
      <c r="AY29" s="28">
        <f t="shared" ref="AY29:AY92" si="44">IF(C29=1,MAX(AX29,AR29,AT29),AX29)</f>
        <v>3348554.1433000001</v>
      </c>
      <c r="AZ29" s="42">
        <v>0</v>
      </c>
      <c r="BA29" s="26">
        <f t="shared" si="33"/>
        <v>0</v>
      </c>
      <c r="BB29" s="21">
        <f t="shared" si="34"/>
        <v>0</v>
      </c>
      <c r="BC29" s="21">
        <f t="shared" si="35"/>
        <v>0</v>
      </c>
      <c r="BD29" s="27"/>
      <c r="BE29" s="27">
        <f t="shared" si="36"/>
        <v>-662815.14330000011</v>
      </c>
      <c r="BF29" s="27">
        <f t="shared" si="37"/>
        <v>-552323.85891189007</v>
      </c>
      <c r="BG29" s="27">
        <f t="shared" si="12"/>
        <v>-441859.08712951187</v>
      </c>
      <c r="BH29" s="27">
        <f t="shared" si="12"/>
        <v>-331394.31534713414</v>
      </c>
      <c r="BI29" s="27">
        <f t="shared" si="12"/>
        <v>-220940.59004193451</v>
      </c>
      <c r="BJ29" s="27">
        <f t="shared" si="12"/>
        <v>-110470.29502096726</v>
      </c>
      <c r="BM29" s="22">
        <f t="shared" si="38"/>
        <v>3238062.8589118901</v>
      </c>
      <c r="BN29" s="22">
        <f t="shared" si="39"/>
        <v>3127598.0871295119</v>
      </c>
      <c r="BO29" s="22">
        <f t="shared" si="13"/>
        <v>3017133.3153471341</v>
      </c>
      <c r="BP29" s="22">
        <f t="shared" si="13"/>
        <v>2906679.5900419345</v>
      </c>
      <c r="BQ29" s="22">
        <f t="shared" si="13"/>
        <v>2796209.2950209673</v>
      </c>
      <c r="BR29" s="22">
        <f t="shared" si="13"/>
        <v>2685739</v>
      </c>
      <c r="BU29" s="22">
        <f t="shared" si="40"/>
        <v>3238062.8589118901</v>
      </c>
      <c r="BV29" s="22">
        <f t="shared" si="41"/>
        <v>3127598.0871295119</v>
      </c>
      <c r="BW29" s="22">
        <f t="shared" si="14"/>
        <v>3017133.3153471341</v>
      </c>
      <c r="BX29" s="22">
        <f t="shared" si="14"/>
        <v>2906679.5900419345</v>
      </c>
      <c r="BY29" s="22">
        <f t="shared" si="14"/>
        <v>2796209.2950209673</v>
      </c>
      <c r="BZ29" s="22">
        <f t="shared" si="14"/>
        <v>2685739</v>
      </c>
    </row>
    <row r="30" spans="1:78" x14ac:dyDescent="0.2">
      <c r="A30" s="40" t="s">
        <v>217</v>
      </c>
      <c r="B30" s="40"/>
      <c r="C30" s="41"/>
      <c r="D30" s="41"/>
      <c r="E30" s="41"/>
      <c r="F30" s="21">
        <v>2</v>
      </c>
      <c r="G30" s="44">
        <v>0</v>
      </c>
      <c r="H30" s="40">
        <v>4</v>
      </c>
      <c r="I30" s="21" t="s">
        <v>218</v>
      </c>
      <c r="J30" s="39"/>
      <c r="K30" s="45">
        <v>3076.71</v>
      </c>
      <c r="L30" s="47"/>
      <c r="M30" s="42">
        <v>331</v>
      </c>
      <c r="N30" s="46">
        <f t="shared" si="15"/>
        <v>99.3</v>
      </c>
      <c r="O30" s="46">
        <f t="shared" si="16"/>
        <v>1846.03</v>
      </c>
      <c r="P30" s="46">
        <f t="shared" si="17"/>
        <v>0</v>
      </c>
      <c r="Q30" s="46">
        <f t="shared" si="18"/>
        <v>0</v>
      </c>
      <c r="R30" s="37">
        <f t="shared" si="19"/>
        <v>0.11</v>
      </c>
      <c r="S30" s="37">
        <f t="shared" si="20"/>
        <v>0</v>
      </c>
      <c r="T30" s="46">
        <f t="shared" si="21"/>
        <v>0</v>
      </c>
      <c r="U30" s="46">
        <f t="shared" si="22"/>
        <v>0</v>
      </c>
      <c r="V30" s="42">
        <v>94</v>
      </c>
      <c r="W30" s="46">
        <f t="shared" si="23"/>
        <v>23.5</v>
      </c>
      <c r="X30" s="36">
        <f t="shared" si="24"/>
        <v>99.3</v>
      </c>
      <c r="Y30" s="25">
        <f t="shared" si="25"/>
        <v>3199.51</v>
      </c>
      <c r="Z30" s="45">
        <v>4682064723</v>
      </c>
      <c r="AA30" s="42">
        <v>18871</v>
      </c>
      <c r="AB30" s="36">
        <f t="shared" si="6"/>
        <v>248108.99</v>
      </c>
      <c r="AC30" s="35">
        <f t="shared" si="7"/>
        <v>0.96724100000000002</v>
      </c>
      <c r="AD30" s="42">
        <v>146153</v>
      </c>
      <c r="AE30" s="35">
        <f t="shared" si="8"/>
        <v>1.05958</v>
      </c>
      <c r="AF30" s="35">
        <f t="shared" si="42"/>
        <v>5.0569999999999999E-3</v>
      </c>
      <c r="AG30" s="34">
        <f t="shared" si="9"/>
        <v>0.01</v>
      </c>
      <c r="AH30" s="33">
        <f t="shared" si="10"/>
        <v>0</v>
      </c>
      <c r="AI30" s="32">
        <f t="shared" si="26"/>
        <v>0.01</v>
      </c>
      <c r="AJ30" s="42">
        <v>0</v>
      </c>
      <c r="AK30" s="44">
        <v>0</v>
      </c>
      <c r="AL30" s="26">
        <f t="shared" si="27"/>
        <v>0</v>
      </c>
      <c r="AM30" s="42">
        <v>0</v>
      </c>
      <c r="AN30" s="44">
        <v>0</v>
      </c>
      <c r="AO30" s="26">
        <f t="shared" si="28"/>
        <v>0</v>
      </c>
      <c r="AP30" s="26">
        <f t="shared" si="11"/>
        <v>368744</v>
      </c>
      <c r="AQ30" s="26">
        <f t="shared" si="29"/>
        <v>368744</v>
      </c>
      <c r="AR30" s="30">
        <v>731456</v>
      </c>
      <c r="AS30" s="30">
        <f t="shared" ref="AS30:AS93" si="45">IF(C30=1, MAX(AR30, AQ30, AT30), AQ30)</f>
        <v>368744</v>
      </c>
      <c r="AT30" s="42">
        <v>909358</v>
      </c>
      <c r="AU30" s="26">
        <f t="shared" si="43"/>
        <v>540614</v>
      </c>
      <c r="AV30" s="43" t="str">
        <f t="shared" ref="AV30:AV93" si="46">IF(AQ30&gt;AT30,"Yes","No")</f>
        <v>No</v>
      </c>
      <c r="AW30" s="30">
        <f t="shared" si="31"/>
        <v>77253.740600000005</v>
      </c>
      <c r="AX30" s="29">
        <f t="shared" si="32"/>
        <v>832104.25939999998</v>
      </c>
      <c r="AY30" s="28">
        <f t="shared" si="44"/>
        <v>832104.25939999998</v>
      </c>
      <c r="AZ30" s="42">
        <v>0</v>
      </c>
      <c r="BA30" s="26">
        <f t="shared" si="33"/>
        <v>0</v>
      </c>
      <c r="BB30" s="21">
        <f t="shared" si="34"/>
        <v>0</v>
      </c>
      <c r="BC30" s="21">
        <f t="shared" si="35"/>
        <v>0</v>
      </c>
      <c r="BD30" s="27"/>
      <c r="BE30" s="27">
        <f t="shared" si="36"/>
        <v>-463360.25939999998</v>
      </c>
      <c r="BF30" s="27">
        <f t="shared" si="37"/>
        <v>-386118.10415802</v>
      </c>
      <c r="BG30" s="27">
        <f t="shared" si="12"/>
        <v>-308894.483326416</v>
      </c>
      <c r="BH30" s="27">
        <f t="shared" si="12"/>
        <v>-231670.862494812</v>
      </c>
      <c r="BI30" s="27">
        <f t="shared" si="12"/>
        <v>-154454.96402529115</v>
      </c>
      <c r="BJ30" s="27">
        <f t="shared" si="12"/>
        <v>-77227.482012645574</v>
      </c>
      <c r="BM30" s="22">
        <f t="shared" si="38"/>
        <v>754862.10415802</v>
      </c>
      <c r="BN30" s="22">
        <f t="shared" si="39"/>
        <v>677638.483326416</v>
      </c>
      <c r="BO30" s="22">
        <f t="shared" si="13"/>
        <v>600414.862494812</v>
      </c>
      <c r="BP30" s="22">
        <f t="shared" si="13"/>
        <v>523198.96402529115</v>
      </c>
      <c r="BQ30" s="22">
        <f t="shared" si="13"/>
        <v>445971.48201264557</v>
      </c>
      <c r="BR30" s="22">
        <f t="shared" si="13"/>
        <v>368744</v>
      </c>
      <c r="BU30" s="22">
        <f t="shared" si="40"/>
        <v>754862.10415802</v>
      </c>
      <c r="BV30" s="22">
        <f t="shared" si="41"/>
        <v>677638.483326416</v>
      </c>
      <c r="BW30" s="22">
        <f t="shared" si="14"/>
        <v>600414.862494812</v>
      </c>
      <c r="BX30" s="22">
        <f t="shared" si="14"/>
        <v>523198.96402529115</v>
      </c>
      <c r="BY30" s="22">
        <f t="shared" si="14"/>
        <v>445971.48201264557</v>
      </c>
      <c r="BZ30" s="22">
        <f t="shared" si="14"/>
        <v>368744</v>
      </c>
    </row>
    <row r="31" spans="1:78" x14ac:dyDescent="0.2">
      <c r="A31" s="40" t="s">
        <v>211</v>
      </c>
      <c r="B31" s="40"/>
      <c r="C31" s="41"/>
      <c r="D31" s="41"/>
      <c r="E31" s="41"/>
      <c r="F31" s="21">
        <v>5</v>
      </c>
      <c r="G31" s="44">
        <v>0</v>
      </c>
      <c r="H31" s="40">
        <v>5</v>
      </c>
      <c r="I31" s="21" t="s">
        <v>219</v>
      </c>
      <c r="J31" s="39"/>
      <c r="K31" s="45">
        <v>420.32</v>
      </c>
      <c r="L31" s="47"/>
      <c r="M31" s="42">
        <v>106</v>
      </c>
      <c r="N31" s="46">
        <f t="shared" si="15"/>
        <v>31.8</v>
      </c>
      <c r="O31" s="46">
        <f t="shared" si="16"/>
        <v>252.19</v>
      </c>
      <c r="P31" s="46">
        <f t="shared" si="17"/>
        <v>0</v>
      </c>
      <c r="Q31" s="46">
        <f t="shared" si="18"/>
        <v>0</v>
      </c>
      <c r="R31" s="37">
        <f t="shared" si="19"/>
        <v>0.25</v>
      </c>
      <c r="S31" s="37">
        <f t="shared" si="20"/>
        <v>0</v>
      </c>
      <c r="T31" s="46">
        <f t="shared" si="21"/>
        <v>0</v>
      </c>
      <c r="U31" s="46">
        <f t="shared" si="22"/>
        <v>0</v>
      </c>
      <c r="V31" s="42">
        <v>7</v>
      </c>
      <c r="W31" s="46">
        <f t="shared" si="23"/>
        <v>1.75</v>
      </c>
      <c r="X31" s="36">
        <f t="shared" si="24"/>
        <v>31.8</v>
      </c>
      <c r="Y31" s="25">
        <f t="shared" si="25"/>
        <v>453.87</v>
      </c>
      <c r="Z31" s="45">
        <v>698475938.33000004</v>
      </c>
      <c r="AA31" s="42">
        <v>3667</v>
      </c>
      <c r="AB31" s="36">
        <f t="shared" si="6"/>
        <v>190476.12</v>
      </c>
      <c r="AC31" s="35">
        <f t="shared" si="7"/>
        <v>0.74256200000000006</v>
      </c>
      <c r="AD31" s="42">
        <v>120125</v>
      </c>
      <c r="AE31" s="35">
        <f t="shared" si="8"/>
        <v>0.87088200000000004</v>
      </c>
      <c r="AF31" s="35">
        <f t="shared" si="42"/>
        <v>0.218942</v>
      </c>
      <c r="AG31" s="34">
        <f t="shared" si="9"/>
        <v>0.218942</v>
      </c>
      <c r="AH31" s="33">
        <f t="shared" si="10"/>
        <v>0</v>
      </c>
      <c r="AI31" s="32">
        <f t="shared" si="26"/>
        <v>0.218942</v>
      </c>
      <c r="AJ31" s="42">
        <v>197</v>
      </c>
      <c r="AK31" s="44">
        <v>6</v>
      </c>
      <c r="AL31" s="26">
        <f t="shared" si="27"/>
        <v>118200</v>
      </c>
      <c r="AM31" s="42">
        <v>0</v>
      </c>
      <c r="AN31" s="44">
        <v>0</v>
      </c>
      <c r="AO31" s="26">
        <f t="shared" si="28"/>
        <v>0</v>
      </c>
      <c r="AP31" s="26">
        <f t="shared" si="11"/>
        <v>1145253</v>
      </c>
      <c r="AQ31" s="26">
        <f t="shared" si="29"/>
        <v>1263453</v>
      </c>
      <c r="AR31" s="30">
        <v>1633686</v>
      </c>
      <c r="AS31" s="30">
        <f t="shared" si="45"/>
        <v>1263453</v>
      </c>
      <c r="AT31" s="42">
        <v>1494242</v>
      </c>
      <c r="AU31" s="26">
        <f t="shared" si="43"/>
        <v>230789</v>
      </c>
      <c r="AV31" s="43" t="str">
        <f t="shared" si="46"/>
        <v>No</v>
      </c>
      <c r="AW31" s="30">
        <f t="shared" si="31"/>
        <v>32979.748099999997</v>
      </c>
      <c r="AX31" s="29">
        <f t="shared" si="32"/>
        <v>1461262.2519</v>
      </c>
      <c r="AY31" s="28">
        <f t="shared" si="44"/>
        <v>1461262.2519</v>
      </c>
      <c r="AZ31" s="42">
        <v>0</v>
      </c>
      <c r="BA31" s="26">
        <f t="shared" si="33"/>
        <v>0</v>
      </c>
      <c r="BB31" s="21">
        <f t="shared" si="34"/>
        <v>0</v>
      </c>
      <c r="BC31" s="21">
        <f t="shared" si="35"/>
        <v>0</v>
      </c>
      <c r="BD31" s="27"/>
      <c r="BE31" s="27">
        <f t="shared" si="36"/>
        <v>-197809.25190000003</v>
      </c>
      <c r="BF31" s="27">
        <f t="shared" si="37"/>
        <v>-164834.44960827008</v>
      </c>
      <c r="BG31" s="27">
        <f t="shared" si="12"/>
        <v>-131867.55968661606</v>
      </c>
      <c r="BH31" s="27">
        <f t="shared" si="12"/>
        <v>-98900.669764962047</v>
      </c>
      <c r="BI31" s="27">
        <f t="shared" si="12"/>
        <v>-65937.076532300096</v>
      </c>
      <c r="BJ31" s="27">
        <f t="shared" si="12"/>
        <v>-32968.538266150048</v>
      </c>
      <c r="BM31" s="22">
        <f t="shared" si="38"/>
        <v>1428287.4496082701</v>
      </c>
      <c r="BN31" s="22">
        <f t="shared" si="39"/>
        <v>1395320.5596866161</v>
      </c>
      <c r="BO31" s="22">
        <f t="shared" si="13"/>
        <v>1362353.669764962</v>
      </c>
      <c r="BP31" s="22">
        <f t="shared" si="13"/>
        <v>1329390.0765323001</v>
      </c>
      <c r="BQ31" s="22">
        <f t="shared" si="13"/>
        <v>1296421.53826615</v>
      </c>
      <c r="BR31" s="22">
        <f t="shared" si="13"/>
        <v>1263453</v>
      </c>
      <c r="BU31" s="22">
        <f t="shared" si="40"/>
        <v>1428287.4496082701</v>
      </c>
      <c r="BV31" s="22">
        <f t="shared" si="41"/>
        <v>1395320.5596866161</v>
      </c>
      <c r="BW31" s="22">
        <f t="shared" si="14"/>
        <v>1362353.669764962</v>
      </c>
      <c r="BX31" s="22">
        <f t="shared" si="14"/>
        <v>1329390.0765323001</v>
      </c>
      <c r="BY31" s="22">
        <f t="shared" si="14"/>
        <v>1296421.53826615</v>
      </c>
      <c r="BZ31" s="22">
        <f t="shared" si="14"/>
        <v>1263453</v>
      </c>
    </row>
    <row r="32" spans="1:78" x14ac:dyDescent="0.2">
      <c r="A32" s="40" t="s">
        <v>215</v>
      </c>
      <c r="B32" s="40"/>
      <c r="C32" s="41"/>
      <c r="D32" s="41"/>
      <c r="E32" s="41"/>
      <c r="F32" s="21">
        <v>7</v>
      </c>
      <c r="G32" s="44">
        <v>0</v>
      </c>
      <c r="H32" s="40">
        <v>6</v>
      </c>
      <c r="I32" s="21" t="s">
        <v>220</v>
      </c>
      <c r="J32" s="39"/>
      <c r="K32" s="45">
        <v>687.14</v>
      </c>
      <c r="L32" s="50"/>
      <c r="M32" s="42">
        <v>225</v>
      </c>
      <c r="N32" s="46">
        <f t="shared" si="15"/>
        <v>67.5</v>
      </c>
      <c r="O32" s="46">
        <f t="shared" si="16"/>
        <v>412.28</v>
      </c>
      <c r="P32" s="46">
        <f t="shared" si="17"/>
        <v>0</v>
      </c>
      <c r="Q32" s="46">
        <f t="shared" si="18"/>
        <v>0</v>
      </c>
      <c r="R32" s="37">
        <f t="shared" si="19"/>
        <v>0.33</v>
      </c>
      <c r="S32" s="37">
        <f t="shared" si="20"/>
        <v>0</v>
      </c>
      <c r="T32" s="46">
        <f t="shared" si="21"/>
        <v>0</v>
      </c>
      <c r="U32" s="46">
        <f t="shared" si="22"/>
        <v>0</v>
      </c>
      <c r="V32" s="42">
        <v>18</v>
      </c>
      <c r="W32" s="46">
        <f t="shared" si="23"/>
        <v>4.5</v>
      </c>
      <c r="X32" s="36">
        <f t="shared" si="24"/>
        <v>67.5</v>
      </c>
      <c r="Y32" s="25">
        <f t="shared" si="25"/>
        <v>759.14</v>
      </c>
      <c r="Z32" s="45">
        <v>994097731.33000004</v>
      </c>
      <c r="AA32" s="42">
        <v>6126</v>
      </c>
      <c r="AB32" s="36">
        <f t="shared" si="6"/>
        <v>162275.18</v>
      </c>
      <c r="AC32" s="35">
        <f t="shared" si="7"/>
        <v>0.63262200000000002</v>
      </c>
      <c r="AD32" s="42">
        <v>98042</v>
      </c>
      <c r="AE32" s="35">
        <f t="shared" si="8"/>
        <v>0.710785</v>
      </c>
      <c r="AF32" s="35">
        <f t="shared" si="42"/>
        <v>0.34392899999999998</v>
      </c>
      <c r="AG32" s="34">
        <f t="shared" si="9"/>
        <v>0.34392899999999998</v>
      </c>
      <c r="AH32" s="33">
        <f t="shared" si="10"/>
        <v>0</v>
      </c>
      <c r="AI32" s="32">
        <f t="shared" si="26"/>
        <v>0.34392899999999998</v>
      </c>
      <c r="AJ32" s="42">
        <v>686</v>
      </c>
      <c r="AK32" s="44">
        <v>13</v>
      </c>
      <c r="AL32" s="26">
        <f t="shared" si="27"/>
        <v>891800</v>
      </c>
      <c r="AM32" s="42">
        <v>0</v>
      </c>
      <c r="AN32" s="44">
        <v>0</v>
      </c>
      <c r="AO32" s="26">
        <f t="shared" si="28"/>
        <v>0</v>
      </c>
      <c r="AP32" s="26">
        <f t="shared" si="11"/>
        <v>3009065</v>
      </c>
      <c r="AQ32" s="26">
        <f t="shared" si="29"/>
        <v>3900865</v>
      </c>
      <c r="AR32" s="30">
        <v>4067920</v>
      </c>
      <c r="AS32" s="30">
        <f>IF(C32=1, MAX(AR32, AQ32, AT32), AQ32)</f>
        <v>3900865</v>
      </c>
      <c r="AT32" s="42">
        <v>4080374</v>
      </c>
      <c r="AU32" s="26">
        <f t="shared" si="43"/>
        <v>179509</v>
      </c>
      <c r="AV32" s="43" t="str">
        <f t="shared" si="46"/>
        <v>No</v>
      </c>
      <c r="AW32" s="30">
        <f t="shared" si="31"/>
        <v>25651.8361</v>
      </c>
      <c r="AX32" s="29">
        <f t="shared" si="32"/>
        <v>4054722.1639</v>
      </c>
      <c r="AY32" s="28">
        <f t="shared" si="44"/>
        <v>4054722.1639</v>
      </c>
      <c r="AZ32" s="42">
        <v>0</v>
      </c>
      <c r="BA32" s="26">
        <f t="shared" si="33"/>
        <v>0</v>
      </c>
      <c r="BB32" s="21">
        <f t="shared" si="34"/>
        <v>0</v>
      </c>
      <c r="BC32" s="21">
        <f t="shared" si="35"/>
        <v>0</v>
      </c>
      <c r="BD32" s="27"/>
      <c r="BE32" s="27">
        <f t="shared" si="36"/>
        <v>-153857.16390000004</v>
      </c>
      <c r="BF32" s="27">
        <f t="shared" si="37"/>
        <v>-128209.17467787024</v>
      </c>
      <c r="BG32" s="27">
        <f t="shared" si="12"/>
        <v>-102567.33974229638</v>
      </c>
      <c r="BH32" s="27">
        <f t="shared" si="12"/>
        <v>-76925.504806722514</v>
      </c>
      <c r="BI32" s="27">
        <f t="shared" si="12"/>
        <v>-51286.234054641798</v>
      </c>
      <c r="BJ32" s="27">
        <f t="shared" si="12"/>
        <v>-25643.117027320899</v>
      </c>
      <c r="BM32" s="22">
        <f t="shared" si="38"/>
        <v>4029074.1746778702</v>
      </c>
      <c r="BN32" s="22">
        <f t="shared" si="39"/>
        <v>4003432.3397422964</v>
      </c>
      <c r="BO32" s="22">
        <f t="shared" si="13"/>
        <v>3977790.5048067225</v>
      </c>
      <c r="BP32" s="22">
        <f t="shared" si="13"/>
        <v>3952151.2340546418</v>
      </c>
      <c r="BQ32" s="22">
        <f t="shared" si="13"/>
        <v>3926508.1170273209</v>
      </c>
      <c r="BR32" s="22">
        <f t="shared" si="13"/>
        <v>3900865</v>
      </c>
      <c r="BU32" s="22">
        <f t="shared" si="40"/>
        <v>4029074.1746778702</v>
      </c>
      <c r="BV32" s="22">
        <f t="shared" si="41"/>
        <v>4003432.3397422964</v>
      </c>
      <c r="BW32" s="22">
        <f t="shared" si="14"/>
        <v>3977790.5048067225</v>
      </c>
      <c r="BX32" s="22">
        <f t="shared" si="14"/>
        <v>3952151.2340546418</v>
      </c>
      <c r="BY32" s="22">
        <f t="shared" si="14"/>
        <v>3926508.1170273209</v>
      </c>
      <c r="BZ32" s="22">
        <f t="shared" si="14"/>
        <v>3900865</v>
      </c>
    </row>
    <row r="33" spans="1:78" x14ac:dyDescent="0.2">
      <c r="A33" s="40" t="s">
        <v>221</v>
      </c>
      <c r="B33" s="40"/>
      <c r="C33" s="41"/>
      <c r="D33" s="41"/>
      <c r="E33" s="41"/>
      <c r="F33" s="21">
        <v>4</v>
      </c>
      <c r="G33" s="44">
        <v>0</v>
      </c>
      <c r="H33" s="40">
        <v>7</v>
      </c>
      <c r="I33" s="21" t="s">
        <v>222</v>
      </c>
      <c r="J33" s="39"/>
      <c r="K33" s="45">
        <v>2623.08</v>
      </c>
      <c r="L33" s="47"/>
      <c r="M33" s="42">
        <v>582</v>
      </c>
      <c r="N33" s="46">
        <f t="shared" si="15"/>
        <v>174.6</v>
      </c>
      <c r="O33" s="46">
        <f t="shared" si="16"/>
        <v>1573.85</v>
      </c>
      <c r="P33" s="46">
        <f t="shared" si="17"/>
        <v>0</v>
      </c>
      <c r="Q33" s="46">
        <f t="shared" si="18"/>
        <v>0</v>
      </c>
      <c r="R33" s="37">
        <f t="shared" si="19"/>
        <v>0.22</v>
      </c>
      <c r="S33" s="37">
        <f t="shared" si="20"/>
        <v>0</v>
      </c>
      <c r="T33" s="46">
        <f t="shared" si="21"/>
        <v>0</v>
      </c>
      <c r="U33" s="46">
        <f t="shared" si="22"/>
        <v>0</v>
      </c>
      <c r="V33" s="42">
        <v>103</v>
      </c>
      <c r="W33" s="46">
        <f t="shared" si="23"/>
        <v>25.75</v>
      </c>
      <c r="X33" s="36">
        <f t="shared" si="24"/>
        <v>174.6</v>
      </c>
      <c r="Y33" s="25">
        <f t="shared" si="25"/>
        <v>2823.43</v>
      </c>
      <c r="Z33" s="45">
        <v>4044593634.6700001</v>
      </c>
      <c r="AA33" s="42">
        <v>20197</v>
      </c>
      <c r="AB33" s="36">
        <f t="shared" si="6"/>
        <v>200257.15</v>
      </c>
      <c r="AC33" s="35">
        <f t="shared" si="7"/>
        <v>0.78069299999999997</v>
      </c>
      <c r="AD33" s="42">
        <v>106272</v>
      </c>
      <c r="AE33" s="35">
        <f t="shared" si="8"/>
        <v>0.77044999999999997</v>
      </c>
      <c r="AF33" s="35">
        <f t="shared" si="42"/>
        <v>0.22237999999999999</v>
      </c>
      <c r="AG33" s="34">
        <f t="shared" si="9"/>
        <v>0.22237999999999999</v>
      </c>
      <c r="AH33" s="33">
        <f t="shared" si="10"/>
        <v>0</v>
      </c>
      <c r="AI33" s="32">
        <f t="shared" si="26"/>
        <v>0.22237999999999999</v>
      </c>
      <c r="AJ33" s="42">
        <v>0</v>
      </c>
      <c r="AK33" s="44">
        <v>0</v>
      </c>
      <c r="AL33" s="26">
        <f t="shared" si="27"/>
        <v>0</v>
      </c>
      <c r="AM33" s="42">
        <v>0</v>
      </c>
      <c r="AN33" s="44">
        <v>0</v>
      </c>
      <c r="AO33" s="26">
        <f t="shared" si="28"/>
        <v>0</v>
      </c>
      <c r="AP33" s="26">
        <f t="shared" si="11"/>
        <v>7236252</v>
      </c>
      <c r="AQ33" s="26">
        <f t="shared" si="29"/>
        <v>7236252</v>
      </c>
      <c r="AR33" s="30">
        <v>6215712</v>
      </c>
      <c r="AS33" s="30">
        <f t="shared" si="45"/>
        <v>7236252</v>
      </c>
      <c r="AT33" s="42">
        <v>6106646</v>
      </c>
      <c r="AU33" s="26">
        <f t="shared" si="43"/>
        <v>1129606</v>
      </c>
      <c r="AV33" s="43" t="str">
        <f t="shared" si="46"/>
        <v>Yes</v>
      </c>
      <c r="AW33" s="30">
        <f t="shared" si="31"/>
        <v>1129606</v>
      </c>
      <c r="AX33" s="29">
        <f t="shared" si="32"/>
        <v>7236252</v>
      </c>
      <c r="AY33" s="28">
        <f t="shared" si="44"/>
        <v>7236252</v>
      </c>
      <c r="AZ33" s="42">
        <v>0</v>
      </c>
      <c r="BA33" s="26">
        <f t="shared" si="33"/>
        <v>1129606</v>
      </c>
      <c r="BB33" s="21">
        <f t="shared" si="34"/>
        <v>1</v>
      </c>
      <c r="BC33" s="21">
        <f t="shared" si="35"/>
        <v>1</v>
      </c>
      <c r="BD33" s="27"/>
      <c r="BE33" s="27">
        <f t="shared" si="36"/>
        <v>0</v>
      </c>
      <c r="BF33" s="27">
        <f t="shared" si="37"/>
        <v>0</v>
      </c>
      <c r="BG33" s="27">
        <f t="shared" si="12"/>
        <v>0</v>
      </c>
      <c r="BH33" s="27">
        <f t="shared" si="12"/>
        <v>0</v>
      </c>
      <c r="BI33" s="27">
        <f t="shared" si="12"/>
        <v>0</v>
      </c>
      <c r="BJ33" s="27">
        <f t="shared" si="12"/>
        <v>0</v>
      </c>
      <c r="BM33" s="22">
        <f t="shared" si="38"/>
        <v>7236252</v>
      </c>
      <c r="BN33" s="22">
        <f t="shared" si="39"/>
        <v>7236252</v>
      </c>
      <c r="BO33" s="22">
        <f t="shared" si="13"/>
        <v>7236252</v>
      </c>
      <c r="BP33" s="22">
        <f t="shared" si="13"/>
        <v>7236252</v>
      </c>
      <c r="BQ33" s="22">
        <f t="shared" si="13"/>
        <v>7236252</v>
      </c>
      <c r="BR33" s="22">
        <f t="shared" si="13"/>
        <v>7236252</v>
      </c>
      <c r="BU33" s="22">
        <f t="shared" si="40"/>
        <v>7236252</v>
      </c>
      <c r="BV33" s="22">
        <f t="shared" si="41"/>
        <v>7236252</v>
      </c>
      <c r="BW33" s="22">
        <f t="shared" si="14"/>
        <v>7236252</v>
      </c>
      <c r="BX33" s="22">
        <f t="shared" si="14"/>
        <v>7236252</v>
      </c>
      <c r="BY33" s="22">
        <f t="shared" si="14"/>
        <v>7236252</v>
      </c>
      <c r="BZ33" s="22">
        <f t="shared" si="14"/>
        <v>7236252</v>
      </c>
    </row>
    <row r="34" spans="1:78" x14ac:dyDescent="0.2">
      <c r="A34" s="40" t="s">
        <v>211</v>
      </c>
      <c r="B34" s="40"/>
      <c r="C34" s="41"/>
      <c r="D34" s="41"/>
      <c r="E34" s="41"/>
      <c r="F34" s="21">
        <v>3</v>
      </c>
      <c r="G34" s="44">
        <v>0</v>
      </c>
      <c r="H34" s="40">
        <v>8</v>
      </c>
      <c r="I34" s="21" t="s">
        <v>223</v>
      </c>
      <c r="J34" s="39"/>
      <c r="K34" s="45">
        <v>773.92</v>
      </c>
      <c r="L34" s="47"/>
      <c r="M34" s="42">
        <v>111</v>
      </c>
      <c r="N34" s="46">
        <f t="shared" si="15"/>
        <v>33.299999999999997</v>
      </c>
      <c r="O34" s="46">
        <f t="shared" si="16"/>
        <v>464.35</v>
      </c>
      <c r="P34" s="46">
        <f t="shared" si="17"/>
        <v>0</v>
      </c>
      <c r="Q34" s="46">
        <f t="shared" si="18"/>
        <v>0</v>
      </c>
      <c r="R34" s="37">
        <f t="shared" si="19"/>
        <v>0.14000000000000001</v>
      </c>
      <c r="S34" s="37">
        <f t="shared" si="20"/>
        <v>0</v>
      </c>
      <c r="T34" s="46">
        <f t="shared" si="21"/>
        <v>0</v>
      </c>
      <c r="U34" s="46">
        <f t="shared" si="22"/>
        <v>0</v>
      </c>
      <c r="V34" s="42">
        <v>25</v>
      </c>
      <c r="W34" s="46">
        <f t="shared" si="23"/>
        <v>6.25</v>
      </c>
      <c r="X34" s="36">
        <f t="shared" si="24"/>
        <v>33.299999999999997</v>
      </c>
      <c r="Y34" s="25">
        <f t="shared" si="25"/>
        <v>813.46999999999991</v>
      </c>
      <c r="Z34" s="45">
        <v>1158134622.3299999</v>
      </c>
      <c r="AA34" s="42">
        <v>5277</v>
      </c>
      <c r="AB34" s="36">
        <f t="shared" si="6"/>
        <v>219468.38</v>
      </c>
      <c r="AC34" s="35">
        <f t="shared" si="7"/>
        <v>0.85558699999999999</v>
      </c>
      <c r="AD34" s="42">
        <v>141000</v>
      </c>
      <c r="AE34" s="35">
        <f t="shared" si="8"/>
        <v>1.022221</v>
      </c>
      <c r="AF34" s="35">
        <f t="shared" si="42"/>
        <v>9.4423000000000007E-2</v>
      </c>
      <c r="AG34" s="34">
        <f t="shared" si="9"/>
        <v>9.4423000000000007E-2</v>
      </c>
      <c r="AH34" s="33">
        <f t="shared" si="10"/>
        <v>0</v>
      </c>
      <c r="AI34" s="32">
        <f t="shared" si="26"/>
        <v>9.4423000000000007E-2</v>
      </c>
      <c r="AJ34" s="42">
        <v>342</v>
      </c>
      <c r="AK34" s="44">
        <v>6</v>
      </c>
      <c r="AL34" s="26">
        <f t="shared" si="27"/>
        <v>205200</v>
      </c>
      <c r="AM34" s="42">
        <v>0</v>
      </c>
      <c r="AN34" s="44">
        <v>0</v>
      </c>
      <c r="AO34" s="26">
        <f t="shared" si="28"/>
        <v>0</v>
      </c>
      <c r="AP34" s="26">
        <f t="shared" si="11"/>
        <v>885238</v>
      </c>
      <c r="AQ34" s="26">
        <f t="shared" si="29"/>
        <v>1090438</v>
      </c>
      <c r="AR34" s="30">
        <v>2000209</v>
      </c>
      <c r="AS34" s="30">
        <f t="shared" si="45"/>
        <v>1090438</v>
      </c>
      <c r="AT34" s="42">
        <v>1764574</v>
      </c>
      <c r="AU34" s="26">
        <f t="shared" si="43"/>
        <v>674136</v>
      </c>
      <c r="AV34" s="43" t="str">
        <f t="shared" si="46"/>
        <v>No</v>
      </c>
      <c r="AW34" s="30">
        <f t="shared" si="31"/>
        <v>96334.034400000004</v>
      </c>
      <c r="AX34" s="29">
        <f t="shared" si="32"/>
        <v>1668239.9656</v>
      </c>
      <c r="AY34" s="28">
        <f t="shared" si="44"/>
        <v>1668239.9656</v>
      </c>
      <c r="AZ34" s="42">
        <v>0</v>
      </c>
      <c r="BA34" s="26">
        <f t="shared" si="33"/>
        <v>0</v>
      </c>
      <c r="BB34" s="21">
        <f t="shared" si="34"/>
        <v>0</v>
      </c>
      <c r="BC34" s="21">
        <f t="shared" si="35"/>
        <v>0</v>
      </c>
      <c r="BD34" s="27"/>
      <c r="BE34" s="27">
        <f t="shared" si="36"/>
        <v>-577801.9656</v>
      </c>
      <c r="BF34" s="27">
        <f t="shared" si="37"/>
        <v>-481482.37793448009</v>
      </c>
      <c r="BG34" s="27">
        <f t="shared" si="12"/>
        <v>-385185.90234758402</v>
      </c>
      <c r="BH34" s="27">
        <f t="shared" si="12"/>
        <v>-288889.42676068796</v>
      </c>
      <c r="BI34" s="27">
        <f t="shared" si="12"/>
        <v>-192602.58082135068</v>
      </c>
      <c r="BJ34" s="27">
        <f t="shared" si="12"/>
        <v>-96301.290410675341</v>
      </c>
      <c r="BM34" s="22">
        <f t="shared" si="38"/>
        <v>1571920.3779344801</v>
      </c>
      <c r="BN34" s="22">
        <f t="shared" si="39"/>
        <v>1475623.902347584</v>
      </c>
      <c r="BO34" s="22">
        <f t="shared" si="13"/>
        <v>1379327.426760688</v>
      </c>
      <c r="BP34" s="22">
        <f t="shared" si="13"/>
        <v>1283040.5808213507</v>
      </c>
      <c r="BQ34" s="22">
        <f t="shared" si="13"/>
        <v>1186739.2904106753</v>
      </c>
      <c r="BR34" s="22">
        <f t="shared" si="13"/>
        <v>1090438</v>
      </c>
      <c r="BU34" s="22">
        <f t="shared" si="40"/>
        <v>1571920.3779344801</v>
      </c>
      <c r="BV34" s="22">
        <f t="shared" si="41"/>
        <v>1475623.902347584</v>
      </c>
      <c r="BW34" s="22">
        <f t="shared" si="14"/>
        <v>1379327.426760688</v>
      </c>
      <c r="BX34" s="22">
        <f t="shared" si="14"/>
        <v>1283040.5808213507</v>
      </c>
      <c r="BY34" s="22">
        <f t="shared" si="14"/>
        <v>1186739.2904106753</v>
      </c>
      <c r="BZ34" s="22">
        <f t="shared" si="14"/>
        <v>1090438</v>
      </c>
    </row>
    <row r="35" spans="1:78" x14ac:dyDescent="0.2">
      <c r="A35" s="40" t="s">
        <v>221</v>
      </c>
      <c r="B35" s="40"/>
      <c r="C35" s="41"/>
      <c r="D35" s="41"/>
      <c r="E35" s="41"/>
      <c r="F35" s="21">
        <v>4</v>
      </c>
      <c r="G35" s="44">
        <v>0</v>
      </c>
      <c r="H35" s="40">
        <v>9</v>
      </c>
      <c r="I35" s="21" t="s">
        <v>224</v>
      </c>
      <c r="J35" s="39"/>
      <c r="K35" s="45">
        <v>3187.65</v>
      </c>
      <c r="L35" s="47"/>
      <c r="M35" s="42">
        <v>1076</v>
      </c>
      <c r="N35" s="46">
        <f t="shared" si="15"/>
        <v>322.8</v>
      </c>
      <c r="O35" s="46">
        <f t="shared" si="16"/>
        <v>1912.59</v>
      </c>
      <c r="P35" s="46">
        <f t="shared" si="17"/>
        <v>0</v>
      </c>
      <c r="Q35" s="46">
        <f t="shared" si="18"/>
        <v>0</v>
      </c>
      <c r="R35" s="37">
        <f t="shared" si="19"/>
        <v>0.34</v>
      </c>
      <c r="S35" s="37">
        <f t="shared" si="20"/>
        <v>0</v>
      </c>
      <c r="T35" s="46">
        <f t="shared" si="21"/>
        <v>0</v>
      </c>
      <c r="U35" s="46">
        <f t="shared" si="22"/>
        <v>0</v>
      </c>
      <c r="V35" s="42">
        <v>265</v>
      </c>
      <c r="W35" s="46">
        <f t="shared" si="23"/>
        <v>66.25</v>
      </c>
      <c r="X35" s="36">
        <f t="shared" si="24"/>
        <v>322.8</v>
      </c>
      <c r="Y35" s="25">
        <f t="shared" si="25"/>
        <v>3576.7000000000003</v>
      </c>
      <c r="Z35" s="45">
        <v>3946565046</v>
      </c>
      <c r="AA35" s="42">
        <v>20684</v>
      </c>
      <c r="AB35" s="36">
        <f t="shared" si="6"/>
        <v>190802.8</v>
      </c>
      <c r="AC35" s="35">
        <f t="shared" si="7"/>
        <v>0.74383500000000002</v>
      </c>
      <c r="AD35" s="42">
        <v>108382</v>
      </c>
      <c r="AE35" s="35">
        <f t="shared" si="8"/>
        <v>0.78574699999999997</v>
      </c>
      <c r="AF35" s="35">
        <f t="shared" si="42"/>
        <v>0.243591</v>
      </c>
      <c r="AG35" s="34">
        <f t="shared" si="9"/>
        <v>0.243591</v>
      </c>
      <c r="AH35" s="33">
        <f t="shared" si="10"/>
        <v>0</v>
      </c>
      <c r="AI35" s="32">
        <f t="shared" si="26"/>
        <v>0.243591</v>
      </c>
      <c r="AJ35" s="42">
        <v>0</v>
      </c>
      <c r="AK35" s="44">
        <v>0</v>
      </c>
      <c r="AL35" s="26">
        <f t="shared" si="27"/>
        <v>0</v>
      </c>
      <c r="AM35" s="42">
        <v>0</v>
      </c>
      <c r="AN35" s="44">
        <v>0</v>
      </c>
      <c r="AO35" s="26">
        <f t="shared" si="28"/>
        <v>0</v>
      </c>
      <c r="AP35" s="26">
        <f t="shared" si="11"/>
        <v>10041178</v>
      </c>
      <c r="AQ35" s="26">
        <f t="shared" si="29"/>
        <v>10041178</v>
      </c>
      <c r="AR35" s="30">
        <v>8087732</v>
      </c>
      <c r="AS35" s="30">
        <f t="shared" si="45"/>
        <v>10041178</v>
      </c>
      <c r="AT35" s="42">
        <v>8661580</v>
      </c>
      <c r="AU35" s="26">
        <f t="shared" si="43"/>
        <v>1379598</v>
      </c>
      <c r="AV35" s="43" t="str">
        <f t="shared" si="46"/>
        <v>Yes</v>
      </c>
      <c r="AW35" s="30">
        <f t="shared" si="31"/>
        <v>1379598</v>
      </c>
      <c r="AX35" s="29">
        <f t="shared" si="32"/>
        <v>10041178</v>
      </c>
      <c r="AY35" s="28">
        <f t="shared" si="44"/>
        <v>10041178</v>
      </c>
      <c r="AZ35" s="42">
        <v>0</v>
      </c>
      <c r="BA35" s="26">
        <f t="shared" si="33"/>
        <v>1379598</v>
      </c>
      <c r="BB35" s="21">
        <f t="shared" si="34"/>
        <v>1</v>
      </c>
      <c r="BC35" s="21">
        <f t="shared" si="35"/>
        <v>1</v>
      </c>
      <c r="BD35" s="27"/>
      <c r="BE35" s="27">
        <f t="shared" si="36"/>
        <v>0</v>
      </c>
      <c r="BF35" s="27">
        <f t="shared" si="37"/>
        <v>0</v>
      </c>
      <c r="BG35" s="27">
        <f t="shared" si="12"/>
        <v>0</v>
      </c>
      <c r="BH35" s="27">
        <f t="shared" si="12"/>
        <v>0</v>
      </c>
      <c r="BI35" s="27">
        <f t="shared" si="12"/>
        <v>0</v>
      </c>
      <c r="BJ35" s="27">
        <f t="shared" si="12"/>
        <v>0</v>
      </c>
      <c r="BM35" s="22">
        <f t="shared" si="38"/>
        <v>10041178</v>
      </c>
      <c r="BN35" s="22">
        <f t="shared" si="39"/>
        <v>10041178</v>
      </c>
      <c r="BO35" s="22">
        <f t="shared" si="13"/>
        <v>10041178</v>
      </c>
      <c r="BP35" s="22">
        <f t="shared" si="13"/>
        <v>10041178</v>
      </c>
      <c r="BQ35" s="22">
        <f t="shared" si="13"/>
        <v>10041178</v>
      </c>
      <c r="BR35" s="22">
        <f t="shared" si="13"/>
        <v>10041178</v>
      </c>
      <c r="BU35" s="22">
        <f t="shared" si="40"/>
        <v>10041178</v>
      </c>
      <c r="BV35" s="22">
        <f t="shared" si="41"/>
        <v>10041178</v>
      </c>
      <c r="BW35" s="22">
        <f t="shared" si="14"/>
        <v>10041178</v>
      </c>
      <c r="BX35" s="22">
        <f t="shared" si="14"/>
        <v>10041178</v>
      </c>
      <c r="BY35" s="22">
        <f t="shared" si="14"/>
        <v>10041178</v>
      </c>
      <c r="BZ35" s="22">
        <f t="shared" si="14"/>
        <v>10041178</v>
      </c>
    </row>
    <row r="36" spans="1:78" x14ac:dyDescent="0.2">
      <c r="A36" s="40" t="s">
        <v>211</v>
      </c>
      <c r="B36" s="40"/>
      <c r="C36" s="41"/>
      <c r="D36" s="41"/>
      <c r="E36" s="41"/>
      <c r="F36" s="21">
        <v>5</v>
      </c>
      <c r="G36" s="44">
        <v>0</v>
      </c>
      <c r="H36" s="40">
        <v>10</v>
      </c>
      <c r="I36" s="21" t="s">
        <v>225</v>
      </c>
      <c r="J36" s="39"/>
      <c r="K36" s="45">
        <v>347.88</v>
      </c>
      <c r="L36" s="47"/>
      <c r="M36" s="42">
        <v>80</v>
      </c>
      <c r="N36" s="46">
        <f t="shared" si="15"/>
        <v>24</v>
      </c>
      <c r="O36" s="46">
        <f t="shared" si="16"/>
        <v>208.73</v>
      </c>
      <c r="P36" s="46">
        <f t="shared" si="17"/>
        <v>0</v>
      </c>
      <c r="Q36" s="46">
        <f t="shared" si="18"/>
        <v>0</v>
      </c>
      <c r="R36" s="37">
        <f t="shared" si="19"/>
        <v>0.23</v>
      </c>
      <c r="S36" s="37">
        <f t="shared" si="20"/>
        <v>0</v>
      </c>
      <c r="T36" s="46">
        <f t="shared" si="21"/>
        <v>0</v>
      </c>
      <c r="U36" s="46">
        <f t="shared" si="22"/>
        <v>0</v>
      </c>
      <c r="V36" s="42">
        <v>5</v>
      </c>
      <c r="W36" s="46">
        <f t="shared" si="23"/>
        <v>1.25</v>
      </c>
      <c r="X36" s="36">
        <f t="shared" si="24"/>
        <v>24</v>
      </c>
      <c r="Y36" s="25">
        <f t="shared" si="25"/>
        <v>373.13</v>
      </c>
      <c r="Z36" s="45">
        <v>773924778</v>
      </c>
      <c r="AA36" s="42">
        <v>3409</v>
      </c>
      <c r="AB36" s="36">
        <f t="shared" si="6"/>
        <v>227023.99</v>
      </c>
      <c r="AC36" s="35">
        <f t="shared" si="7"/>
        <v>0.885042</v>
      </c>
      <c r="AD36" s="42">
        <v>113650</v>
      </c>
      <c r="AE36" s="35">
        <f t="shared" si="8"/>
        <v>0.82393899999999998</v>
      </c>
      <c r="AF36" s="35">
        <f t="shared" si="42"/>
        <v>0.13328899999999999</v>
      </c>
      <c r="AG36" s="34">
        <f t="shared" si="9"/>
        <v>0.13328899999999999</v>
      </c>
      <c r="AH36" s="33">
        <f t="shared" si="10"/>
        <v>0</v>
      </c>
      <c r="AI36" s="32">
        <f t="shared" si="26"/>
        <v>0.13328899999999999</v>
      </c>
      <c r="AJ36" s="42">
        <v>348</v>
      </c>
      <c r="AK36" s="44">
        <v>13</v>
      </c>
      <c r="AL36" s="26">
        <f t="shared" si="27"/>
        <v>452400</v>
      </c>
      <c r="AM36" s="42">
        <v>0</v>
      </c>
      <c r="AN36" s="44">
        <v>0</v>
      </c>
      <c r="AO36" s="26">
        <f t="shared" si="28"/>
        <v>0</v>
      </c>
      <c r="AP36" s="26">
        <f t="shared" si="11"/>
        <v>573186</v>
      </c>
      <c r="AQ36" s="26">
        <f t="shared" si="29"/>
        <v>1025586</v>
      </c>
      <c r="AR36" s="30">
        <v>1278838</v>
      </c>
      <c r="AS36" s="30">
        <f t="shared" si="45"/>
        <v>1025586</v>
      </c>
      <c r="AT36" s="42">
        <v>1218610</v>
      </c>
      <c r="AU36" s="26">
        <f t="shared" si="43"/>
        <v>193024</v>
      </c>
      <c r="AV36" s="43" t="str">
        <f t="shared" si="46"/>
        <v>No</v>
      </c>
      <c r="AW36" s="30">
        <f t="shared" si="31"/>
        <v>27583.1296</v>
      </c>
      <c r="AX36" s="29">
        <f t="shared" si="32"/>
        <v>1191026.8703999999</v>
      </c>
      <c r="AY36" s="28">
        <f t="shared" si="44"/>
        <v>1191026.8703999999</v>
      </c>
      <c r="AZ36" s="42">
        <v>0</v>
      </c>
      <c r="BA36" s="26">
        <f t="shared" si="33"/>
        <v>0</v>
      </c>
      <c r="BB36" s="21">
        <f t="shared" si="34"/>
        <v>0</v>
      </c>
      <c r="BC36" s="21">
        <f t="shared" si="35"/>
        <v>0</v>
      </c>
      <c r="BD36" s="27"/>
      <c r="BE36" s="27">
        <f t="shared" si="36"/>
        <v>-165440.8703999999</v>
      </c>
      <c r="BF36" s="27">
        <f t="shared" si="37"/>
        <v>-137861.87730431999</v>
      </c>
      <c r="BG36" s="27">
        <f t="shared" si="12"/>
        <v>-110289.50184345595</v>
      </c>
      <c r="BH36" s="27">
        <f t="shared" si="12"/>
        <v>-82717.126382591901</v>
      </c>
      <c r="BI36" s="27">
        <f t="shared" si="12"/>
        <v>-55147.508159274003</v>
      </c>
      <c r="BJ36" s="27">
        <f t="shared" si="12"/>
        <v>-27573.754079637118</v>
      </c>
      <c r="BM36" s="22">
        <f t="shared" si="38"/>
        <v>1163447.87730432</v>
      </c>
      <c r="BN36" s="22">
        <f t="shared" si="39"/>
        <v>1135875.5018434559</v>
      </c>
      <c r="BO36" s="22">
        <f t="shared" si="13"/>
        <v>1108303.1263825919</v>
      </c>
      <c r="BP36" s="22">
        <f t="shared" si="13"/>
        <v>1080733.508159274</v>
      </c>
      <c r="BQ36" s="22">
        <f t="shared" si="13"/>
        <v>1053159.7540796371</v>
      </c>
      <c r="BR36" s="22">
        <f t="shared" si="13"/>
        <v>1025586</v>
      </c>
      <c r="BU36" s="22">
        <f t="shared" si="40"/>
        <v>1163447.87730432</v>
      </c>
      <c r="BV36" s="22">
        <f t="shared" si="41"/>
        <v>1135875.5018434559</v>
      </c>
      <c r="BW36" s="22">
        <f t="shared" si="14"/>
        <v>1108303.1263825919</v>
      </c>
      <c r="BX36" s="22">
        <f t="shared" si="14"/>
        <v>1080733.508159274</v>
      </c>
      <c r="BY36" s="22">
        <f t="shared" si="14"/>
        <v>1053159.7540796371</v>
      </c>
      <c r="BZ36" s="22">
        <f t="shared" si="14"/>
        <v>1025586</v>
      </c>
    </row>
    <row r="37" spans="1:78" x14ac:dyDescent="0.2">
      <c r="A37" s="40" t="s">
        <v>226</v>
      </c>
      <c r="B37" s="40"/>
      <c r="C37" s="41">
        <v>1</v>
      </c>
      <c r="D37" s="41">
        <v>1</v>
      </c>
      <c r="E37" s="41"/>
      <c r="F37" s="21">
        <v>6</v>
      </c>
      <c r="G37" s="44">
        <v>27</v>
      </c>
      <c r="H37" s="40">
        <v>11</v>
      </c>
      <c r="I37" s="21" t="s">
        <v>227</v>
      </c>
      <c r="J37" s="39"/>
      <c r="K37" s="45">
        <v>2286.64</v>
      </c>
      <c r="L37" s="48"/>
      <c r="M37" s="42">
        <v>1223</v>
      </c>
      <c r="N37" s="46">
        <f t="shared" si="15"/>
        <v>366.9</v>
      </c>
      <c r="O37" s="46">
        <f t="shared" si="16"/>
        <v>1371.98</v>
      </c>
      <c r="P37" s="46">
        <f t="shared" si="17"/>
        <v>0</v>
      </c>
      <c r="Q37" s="46">
        <f t="shared" si="18"/>
        <v>0</v>
      </c>
      <c r="R37" s="37">
        <f t="shared" si="19"/>
        <v>0.53</v>
      </c>
      <c r="S37" s="37">
        <f t="shared" si="20"/>
        <v>0</v>
      </c>
      <c r="T37" s="46">
        <f t="shared" si="21"/>
        <v>0</v>
      </c>
      <c r="U37" s="46">
        <f t="shared" si="22"/>
        <v>0</v>
      </c>
      <c r="V37" s="42">
        <v>99</v>
      </c>
      <c r="W37" s="46">
        <f t="shared" si="23"/>
        <v>24.75</v>
      </c>
      <c r="X37" s="36">
        <f t="shared" si="24"/>
        <v>366.9</v>
      </c>
      <c r="Y37" s="25">
        <f t="shared" si="25"/>
        <v>2678.29</v>
      </c>
      <c r="Z37" s="45">
        <v>4359819492.6700001</v>
      </c>
      <c r="AA37" s="42">
        <v>21560</v>
      </c>
      <c r="AB37" s="36">
        <f t="shared" si="6"/>
        <v>202217.97</v>
      </c>
      <c r="AC37" s="35">
        <f t="shared" si="7"/>
        <v>0.78833699999999995</v>
      </c>
      <c r="AD37" s="42">
        <v>90061</v>
      </c>
      <c r="AE37" s="35">
        <f t="shared" si="8"/>
        <v>0.65292399999999995</v>
      </c>
      <c r="AF37" s="35">
        <f t="shared" si="42"/>
        <v>0.25228699999999998</v>
      </c>
      <c r="AG37" s="34">
        <f t="shared" si="9"/>
        <v>0.25228699999999998</v>
      </c>
      <c r="AH37" s="33">
        <f t="shared" si="10"/>
        <v>0</v>
      </c>
      <c r="AI37" s="32">
        <f t="shared" si="26"/>
        <v>0.25228699999999998</v>
      </c>
      <c r="AJ37" s="42">
        <v>0</v>
      </c>
      <c r="AK37" s="44">
        <v>0</v>
      </c>
      <c r="AL37" s="26">
        <f t="shared" si="27"/>
        <v>0</v>
      </c>
      <c r="AM37" s="42">
        <v>0</v>
      </c>
      <c r="AN37" s="44">
        <v>0</v>
      </c>
      <c r="AO37" s="26">
        <f t="shared" si="28"/>
        <v>0</v>
      </c>
      <c r="AP37" s="26">
        <f t="shared" si="11"/>
        <v>7787417</v>
      </c>
      <c r="AQ37" s="26">
        <f t="shared" si="29"/>
        <v>7787417</v>
      </c>
      <c r="AR37" s="30">
        <v>6160837</v>
      </c>
      <c r="AS37" s="30">
        <f t="shared" si="45"/>
        <v>8047852</v>
      </c>
      <c r="AT37" s="42">
        <v>8047852</v>
      </c>
      <c r="AU37" s="26">
        <f>ABS(AQ37-AT37)</f>
        <v>260435</v>
      </c>
      <c r="AV37" s="43" t="str">
        <f t="shared" si="46"/>
        <v>No</v>
      </c>
      <c r="AW37" s="30">
        <f t="shared" si="31"/>
        <v>37216.161500000002</v>
      </c>
      <c r="AX37" s="29">
        <f t="shared" si="32"/>
        <v>8010635.8384999996</v>
      </c>
      <c r="AY37" s="28">
        <f t="shared" si="44"/>
        <v>8047852</v>
      </c>
      <c r="AZ37" s="42">
        <v>0</v>
      </c>
      <c r="BA37" s="26">
        <f t="shared" si="33"/>
        <v>0</v>
      </c>
      <c r="BB37" s="21">
        <f t="shared" si="34"/>
        <v>0</v>
      </c>
      <c r="BC37" s="21">
        <f t="shared" si="35"/>
        <v>0</v>
      </c>
      <c r="BD37" s="27"/>
      <c r="BE37" s="27">
        <f t="shared" si="36"/>
        <v>-260435</v>
      </c>
      <c r="BF37" s="27">
        <f t="shared" si="37"/>
        <v>-260435</v>
      </c>
      <c r="BG37" s="27">
        <f t="shared" si="12"/>
        <v>-260435</v>
      </c>
      <c r="BH37" s="27">
        <f t="shared" si="12"/>
        <v>-260435</v>
      </c>
      <c r="BI37" s="27">
        <f t="shared" si="12"/>
        <v>-260435</v>
      </c>
      <c r="BJ37" s="27">
        <f t="shared" si="12"/>
        <v>-260435</v>
      </c>
      <c r="BM37" s="22">
        <f t="shared" si="38"/>
        <v>8004437.4855000004</v>
      </c>
      <c r="BN37" s="22">
        <f t="shared" si="39"/>
        <v>7995765</v>
      </c>
      <c r="BO37" s="22">
        <f t="shared" si="13"/>
        <v>7982743.25</v>
      </c>
      <c r="BP37" s="22">
        <f t="shared" si="13"/>
        <v>7961049.0144999996</v>
      </c>
      <c r="BQ37" s="22">
        <f t="shared" si="13"/>
        <v>7917634.5</v>
      </c>
      <c r="BR37" s="22">
        <f t="shared" si="13"/>
        <v>7787417</v>
      </c>
      <c r="BU37" s="22">
        <f t="shared" si="40"/>
        <v>8047852</v>
      </c>
      <c r="BV37" s="22">
        <f t="shared" si="41"/>
        <v>8047852</v>
      </c>
      <c r="BW37" s="22">
        <f t="shared" si="14"/>
        <v>8047852</v>
      </c>
      <c r="BX37" s="22">
        <f t="shared" si="14"/>
        <v>8047852</v>
      </c>
      <c r="BY37" s="22">
        <f t="shared" si="14"/>
        <v>8047852</v>
      </c>
      <c r="BZ37" s="22">
        <f t="shared" si="14"/>
        <v>8047852</v>
      </c>
    </row>
    <row r="38" spans="1:78" x14ac:dyDescent="0.2">
      <c r="A38" s="40" t="s">
        <v>211</v>
      </c>
      <c r="B38" s="40"/>
      <c r="C38" s="41"/>
      <c r="D38" s="41"/>
      <c r="E38" s="41"/>
      <c r="F38" s="21">
        <v>5</v>
      </c>
      <c r="G38" s="44">
        <v>0</v>
      </c>
      <c r="H38" s="40">
        <v>12</v>
      </c>
      <c r="I38" s="21" t="s">
        <v>228</v>
      </c>
      <c r="J38" s="39"/>
      <c r="K38" s="45">
        <v>679.37</v>
      </c>
      <c r="L38" s="47"/>
      <c r="M38" s="42">
        <v>132</v>
      </c>
      <c r="N38" s="46">
        <f t="shared" si="15"/>
        <v>39.6</v>
      </c>
      <c r="O38" s="46">
        <f t="shared" si="16"/>
        <v>407.62</v>
      </c>
      <c r="P38" s="46">
        <f t="shared" si="17"/>
        <v>0</v>
      </c>
      <c r="Q38" s="46">
        <f t="shared" si="18"/>
        <v>0</v>
      </c>
      <c r="R38" s="37">
        <f t="shared" si="19"/>
        <v>0.19</v>
      </c>
      <c r="S38" s="37">
        <f t="shared" si="20"/>
        <v>0</v>
      </c>
      <c r="T38" s="46">
        <f t="shared" si="21"/>
        <v>0</v>
      </c>
      <c r="U38" s="46">
        <f t="shared" si="22"/>
        <v>0</v>
      </c>
      <c r="V38" s="42">
        <v>4</v>
      </c>
      <c r="W38" s="46">
        <f t="shared" si="23"/>
        <v>1</v>
      </c>
      <c r="X38" s="36">
        <f t="shared" si="24"/>
        <v>39.6</v>
      </c>
      <c r="Y38" s="25">
        <f t="shared" si="25"/>
        <v>719.97</v>
      </c>
      <c r="Z38" s="45">
        <v>823575866.66999996</v>
      </c>
      <c r="AA38" s="42">
        <v>4834</v>
      </c>
      <c r="AB38" s="36">
        <f t="shared" si="6"/>
        <v>170371.51</v>
      </c>
      <c r="AC38" s="35">
        <f t="shared" si="7"/>
        <v>0.66418500000000003</v>
      </c>
      <c r="AD38" s="42">
        <v>114948</v>
      </c>
      <c r="AE38" s="35">
        <f t="shared" si="8"/>
        <v>0.83335000000000004</v>
      </c>
      <c r="AF38" s="35">
        <f t="shared" si="42"/>
        <v>0.28506599999999999</v>
      </c>
      <c r="AG38" s="34">
        <f t="shared" si="9"/>
        <v>0.28506599999999999</v>
      </c>
      <c r="AH38" s="33">
        <f t="shared" si="10"/>
        <v>0</v>
      </c>
      <c r="AI38" s="32">
        <f t="shared" si="26"/>
        <v>0.28506599999999999</v>
      </c>
      <c r="AJ38" s="42">
        <v>0</v>
      </c>
      <c r="AK38" s="44">
        <v>0</v>
      </c>
      <c r="AL38" s="26">
        <f t="shared" si="27"/>
        <v>0</v>
      </c>
      <c r="AM38" s="42">
        <v>0</v>
      </c>
      <c r="AN38" s="44">
        <v>0</v>
      </c>
      <c r="AO38" s="26">
        <f t="shared" si="28"/>
        <v>0</v>
      </c>
      <c r="AP38" s="26">
        <f t="shared" si="11"/>
        <v>2365379</v>
      </c>
      <c r="AQ38" s="26">
        <f t="shared" si="29"/>
        <v>2365379</v>
      </c>
      <c r="AR38" s="30">
        <v>2983350</v>
      </c>
      <c r="AS38" s="30">
        <f t="shared" si="45"/>
        <v>2365379</v>
      </c>
      <c r="AT38" s="42">
        <v>2683216</v>
      </c>
      <c r="AU38" s="26">
        <f t="shared" si="43"/>
        <v>317837</v>
      </c>
      <c r="AV38" s="43" t="str">
        <f t="shared" si="46"/>
        <v>No</v>
      </c>
      <c r="AW38" s="30">
        <f t="shared" si="31"/>
        <v>45418.907299999999</v>
      </c>
      <c r="AX38" s="29">
        <f t="shared" si="32"/>
        <v>2637797.0926999999</v>
      </c>
      <c r="AY38" s="28">
        <f t="shared" si="44"/>
        <v>2637797.0926999999</v>
      </c>
      <c r="AZ38" s="42">
        <v>0</v>
      </c>
      <c r="BA38" s="26">
        <f t="shared" si="33"/>
        <v>0</v>
      </c>
      <c r="BB38" s="21">
        <f t="shared" si="34"/>
        <v>0</v>
      </c>
      <c r="BC38" s="21">
        <f t="shared" si="35"/>
        <v>0</v>
      </c>
      <c r="BD38" s="27"/>
      <c r="BE38" s="27">
        <f t="shared" si="36"/>
        <v>-272418.09269999992</v>
      </c>
      <c r="BF38" s="27">
        <f t="shared" si="37"/>
        <v>-227005.99664690997</v>
      </c>
      <c r="BG38" s="27">
        <f t="shared" si="12"/>
        <v>-181604.79731752817</v>
      </c>
      <c r="BH38" s="27">
        <f t="shared" si="12"/>
        <v>-136203.59798814636</v>
      </c>
      <c r="BI38" s="27">
        <f t="shared" si="12"/>
        <v>-90806.938778697047</v>
      </c>
      <c r="BJ38" s="27">
        <f t="shared" si="12"/>
        <v>-45403.469389348291</v>
      </c>
      <c r="BM38" s="22">
        <f t="shared" si="38"/>
        <v>2592384.99664691</v>
      </c>
      <c r="BN38" s="22">
        <f t="shared" si="39"/>
        <v>2546983.7973175282</v>
      </c>
      <c r="BO38" s="22">
        <f t="shared" si="13"/>
        <v>2501582.5979881464</v>
      </c>
      <c r="BP38" s="22">
        <f t="shared" si="13"/>
        <v>2456185.938778697</v>
      </c>
      <c r="BQ38" s="22">
        <f t="shared" si="13"/>
        <v>2410782.4693893483</v>
      </c>
      <c r="BR38" s="22">
        <f t="shared" si="13"/>
        <v>2365379</v>
      </c>
      <c r="BU38" s="22">
        <f t="shared" si="40"/>
        <v>2592384.99664691</v>
      </c>
      <c r="BV38" s="22">
        <f t="shared" si="41"/>
        <v>2546983.7973175282</v>
      </c>
      <c r="BW38" s="22">
        <f t="shared" si="14"/>
        <v>2501582.5979881464</v>
      </c>
      <c r="BX38" s="22">
        <f t="shared" si="14"/>
        <v>2456185.938778697</v>
      </c>
      <c r="BY38" s="22">
        <f t="shared" si="14"/>
        <v>2410782.4693893483</v>
      </c>
      <c r="BZ38" s="22">
        <f t="shared" si="14"/>
        <v>2365379</v>
      </c>
    </row>
    <row r="39" spans="1:78" x14ac:dyDescent="0.2">
      <c r="A39" s="40" t="s">
        <v>215</v>
      </c>
      <c r="B39" s="40"/>
      <c r="C39" s="41"/>
      <c r="D39" s="41"/>
      <c r="E39" s="41"/>
      <c r="F39" s="21">
        <v>7</v>
      </c>
      <c r="G39" s="44">
        <v>0</v>
      </c>
      <c r="H39" s="40">
        <v>13</v>
      </c>
      <c r="I39" s="21" t="s">
        <v>229</v>
      </c>
      <c r="J39" s="39"/>
      <c r="K39" s="45">
        <v>254.33</v>
      </c>
      <c r="L39" s="47"/>
      <c r="M39" s="42">
        <v>83</v>
      </c>
      <c r="N39" s="46">
        <f t="shared" si="15"/>
        <v>24.9</v>
      </c>
      <c r="O39" s="46">
        <f t="shared" si="16"/>
        <v>152.6</v>
      </c>
      <c r="P39" s="46">
        <f t="shared" si="17"/>
        <v>0</v>
      </c>
      <c r="Q39" s="46">
        <f t="shared" si="18"/>
        <v>0</v>
      </c>
      <c r="R39" s="37">
        <f t="shared" si="19"/>
        <v>0.33</v>
      </c>
      <c r="S39" s="37">
        <f t="shared" si="20"/>
        <v>0</v>
      </c>
      <c r="T39" s="46">
        <f t="shared" si="21"/>
        <v>0</v>
      </c>
      <c r="U39" s="46">
        <f t="shared" si="22"/>
        <v>0</v>
      </c>
      <c r="V39" s="42">
        <v>3</v>
      </c>
      <c r="W39" s="46">
        <f t="shared" si="23"/>
        <v>0.75</v>
      </c>
      <c r="X39" s="36">
        <f t="shared" si="24"/>
        <v>24.9</v>
      </c>
      <c r="Y39" s="25">
        <f t="shared" si="25"/>
        <v>279.98</v>
      </c>
      <c r="Z39" s="45">
        <v>484392984.32999998</v>
      </c>
      <c r="AA39" s="42">
        <v>2420</v>
      </c>
      <c r="AB39" s="36">
        <f t="shared" si="6"/>
        <v>200162.39</v>
      </c>
      <c r="AC39" s="35">
        <f t="shared" si="7"/>
        <v>0.78032299999999999</v>
      </c>
      <c r="AD39" s="42">
        <v>102440</v>
      </c>
      <c r="AE39" s="35">
        <f t="shared" si="8"/>
        <v>0.74266900000000002</v>
      </c>
      <c r="AF39" s="35">
        <f t="shared" si="42"/>
        <v>0.23097300000000001</v>
      </c>
      <c r="AG39" s="34">
        <f t="shared" si="9"/>
        <v>0.23097300000000001</v>
      </c>
      <c r="AH39" s="33">
        <f t="shared" si="10"/>
        <v>0</v>
      </c>
      <c r="AI39" s="32">
        <f t="shared" si="26"/>
        <v>0.23097300000000001</v>
      </c>
      <c r="AJ39" s="42">
        <v>0</v>
      </c>
      <c r="AK39" s="44">
        <v>0</v>
      </c>
      <c r="AL39" s="26">
        <f t="shared" si="27"/>
        <v>0</v>
      </c>
      <c r="AM39" s="42">
        <v>42</v>
      </c>
      <c r="AN39" s="44">
        <v>4</v>
      </c>
      <c r="AO39" s="26">
        <f t="shared" si="28"/>
        <v>16800</v>
      </c>
      <c r="AP39" s="26">
        <f t="shared" si="11"/>
        <v>745297</v>
      </c>
      <c r="AQ39" s="26">
        <f t="shared" si="29"/>
        <v>762097</v>
      </c>
      <c r="AR39" s="30">
        <v>1223830</v>
      </c>
      <c r="AS39" s="30">
        <f t="shared" si="45"/>
        <v>762097</v>
      </c>
      <c r="AT39" s="42">
        <v>1190095</v>
      </c>
      <c r="AU39" s="26">
        <f t="shared" si="43"/>
        <v>427998</v>
      </c>
      <c r="AV39" s="43" t="str">
        <f t="shared" si="46"/>
        <v>No</v>
      </c>
      <c r="AW39" s="30">
        <f t="shared" si="31"/>
        <v>61160.914199999999</v>
      </c>
      <c r="AX39" s="29">
        <f t="shared" si="32"/>
        <v>1128934.0858</v>
      </c>
      <c r="AY39" s="28">
        <f t="shared" si="44"/>
        <v>1128934.0858</v>
      </c>
      <c r="AZ39" s="42">
        <v>0</v>
      </c>
      <c r="BA39" s="26">
        <f t="shared" si="33"/>
        <v>0</v>
      </c>
      <c r="BB39" s="21">
        <f t="shared" si="34"/>
        <v>0</v>
      </c>
      <c r="BC39" s="21">
        <f t="shared" si="35"/>
        <v>0</v>
      </c>
      <c r="BD39" s="27"/>
      <c r="BE39" s="27">
        <f t="shared" si="36"/>
        <v>-366837.0858</v>
      </c>
      <c r="BF39" s="27">
        <f t="shared" si="37"/>
        <v>-305685.34359713993</v>
      </c>
      <c r="BG39" s="27">
        <f t="shared" si="12"/>
        <v>-244548.2748777119</v>
      </c>
      <c r="BH39" s="27">
        <f t="shared" si="12"/>
        <v>-183411.20615828387</v>
      </c>
      <c r="BI39" s="27">
        <f t="shared" si="12"/>
        <v>-122280.25114572782</v>
      </c>
      <c r="BJ39" s="27">
        <f t="shared" si="12"/>
        <v>-61140.125572863966</v>
      </c>
      <c r="BM39" s="22">
        <f t="shared" si="38"/>
        <v>1067782.3435971399</v>
      </c>
      <c r="BN39" s="22">
        <f t="shared" si="39"/>
        <v>1006645.2748777119</v>
      </c>
      <c r="BO39" s="22">
        <f t="shared" si="13"/>
        <v>945508.20615828387</v>
      </c>
      <c r="BP39" s="22">
        <f t="shared" si="13"/>
        <v>884377.25114572782</v>
      </c>
      <c r="BQ39" s="22">
        <f t="shared" si="13"/>
        <v>823237.12557286397</v>
      </c>
      <c r="BR39" s="22">
        <f t="shared" si="13"/>
        <v>762097</v>
      </c>
      <c r="BU39" s="22">
        <f t="shared" si="40"/>
        <v>1067782.3435971399</v>
      </c>
      <c r="BV39" s="22">
        <f t="shared" si="41"/>
        <v>1006645.2748777119</v>
      </c>
      <c r="BW39" s="22">
        <f t="shared" si="14"/>
        <v>945508.20615828387</v>
      </c>
      <c r="BX39" s="22">
        <f t="shared" si="14"/>
        <v>884377.25114572782</v>
      </c>
      <c r="BY39" s="22">
        <f t="shared" si="14"/>
        <v>823237.12557286397</v>
      </c>
      <c r="BZ39" s="22">
        <f t="shared" si="14"/>
        <v>762097</v>
      </c>
    </row>
    <row r="40" spans="1:78" x14ac:dyDescent="0.2">
      <c r="A40" s="40" t="s">
        <v>221</v>
      </c>
      <c r="B40" s="40"/>
      <c r="C40" s="41"/>
      <c r="D40" s="41"/>
      <c r="E40" s="41"/>
      <c r="F40" s="21">
        <v>4</v>
      </c>
      <c r="G40" s="44">
        <v>0</v>
      </c>
      <c r="H40" s="40">
        <v>14</v>
      </c>
      <c r="I40" s="21" t="s">
        <v>230</v>
      </c>
      <c r="J40" s="39"/>
      <c r="K40" s="45">
        <v>2597.44</v>
      </c>
      <c r="L40" s="47"/>
      <c r="M40" s="42">
        <v>939</v>
      </c>
      <c r="N40" s="46">
        <f t="shared" si="15"/>
        <v>281.7</v>
      </c>
      <c r="O40" s="46">
        <f t="shared" si="16"/>
        <v>1558.46</v>
      </c>
      <c r="P40" s="46">
        <f t="shared" si="17"/>
        <v>0</v>
      </c>
      <c r="Q40" s="46">
        <f t="shared" si="18"/>
        <v>0</v>
      </c>
      <c r="R40" s="37">
        <f t="shared" si="19"/>
        <v>0.36</v>
      </c>
      <c r="S40" s="37">
        <f t="shared" si="20"/>
        <v>0</v>
      </c>
      <c r="T40" s="46">
        <f t="shared" si="21"/>
        <v>0</v>
      </c>
      <c r="U40" s="46">
        <f t="shared" si="22"/>
        <v>0</v>
      </c>
      <c r="V40" s="42">
        <v>192</v>
      </c>
      <c r="W40" s="46">
        <f t="shared" si="23"/>
        <v>48</v>
      </c>
      <c r="X40" s="36">
        <f t="shared" si="24"/>
        <v>281.7</v>
      </c>
      <c r="Y40" s="25">
        <f t="shared" si="25"/>
        <v>2927.14</v>
      </c>
      <c r="Z40" s="45">
        <v>7314429914.6700001</v>
      </c>
      <c r="AA40" s="42">
        <v>28148</v>
      </c>
      <c r="AB40" s="36">
        <f t="shared" si="6"/>
        <v>259856.11</v>
      </c>
      <c r="AC40" s="35">
        <f t="shared" si="7"/>
        <v>1.013036</v>
      </c>
      <c r="AD40" s="42">
        <v>94750</v>
      </c>
      <c r="AE40" s="35">
        <f t="shared" si="8"/>
        <v>0.68691800000000003</v>
      </c>
      <c r="AF40" s="35">
        <f t="shared" si="42"/>
        <v>8.4798999999999999E-2</v>
      </c>
      <c r="AG40" s="34">
        <f t="shared" si="9"/>
        <v>8.4798999999999999E-2</v>
      </c>
      <c r="AH40" s="33">
        <f t="shared" si="10"/>
        <v>0</v>
      </c>
      <c r="AI40" s="32">
        <f t="shared" si="26"/>
        <v>8.4798999999999999E-2</v>
      </c>
      <c r="AJ40" s="42">
        <v>0</v>
      </c>
      <c r="AK40" s="44">
        <v>0</v>
      </c>
      <c r="AL40" s="26">
        <f t="shared" si="27"/>
        <v>0</v>
      </c>
      <c r="AM40" s="42">
        <v>0</v>
      </c>
      <c r="AN40" s="44">
        <v>0</v>
      </c>
      <c r="AO40" s="26">
        <f t="shared" si="28"/>
        <v>0</v>
      </c>
      <c r="AP40" s="26">
        <f t="shared" si="11"/>
        <v>2860719</v>
      </c>
      <c r="AQ40" s="26">
        <f t="shared" si="29"/>
        <v>2860719</v>
      </c>
      <c r="AR40" s="30">
        <v>2211848</v>
      </c>
      <c r="AS40" s="30">
        <f t="shared" si="45"/>
        <v>2860719</v>
      </c>
      <c r="AT40" s="42">
        <v>3772866</v>
      </c>
      <c r="AU40" s="26">
        <f t="shared" si="43"/>
        <v>912147</v>
      </c>
      <c r="AV40" s="43" t="str">
        <f t="shared" si="46"/>
        <v>No</v>
      </c>
      <c r="AW40" s="30">
        <f t="shared" si="31"/>
        <v>130345.8063</v>
      </c>
      <c r="AX40" s="29">
        <f t="shared" si="32"/>
        <v>3642520.1937000002</v>
      </c>
      <c r="AY40" s="28">
        <f t="shared" si="44"/>
        <v>3642520.1937000002</v>
      </c>
      <c r="AZ40" s="42">
        <v>0</v>
      </c>
      <c r="BA40" s="26">
        <f t="shared" si="33"/>
        <v>0</v>
      </c>
      <c r="BB40" s="21">
        <f t="shared" si="34"/>
        <v>0</v>
      </c>
      <c r="BC40" s="21">
        <f t="shared" si="35"/>
        <v>0</v>
      </c>
      <c r="BD40" s="27"/>
      <c r="BE40" s="27">
        <f t="shared" si="36"/>
        <v>-781801.19370000018</v>
      </c>
      <c r="BF40" s="27">
        <f t="shared" si="37"/>
        <v>-651474.93471021019</v>
      </c>
      <c r="BG40" s="27">
        <f t="shared" si="12"/>
        <v>-521179.94776816806</v>
      </c>
      <c r="BH40" s="27">
        <f t="shared" si="12"/>
        <v>-390884.96082612593</v>
      </c>
      <c r="BI40" s="27">
        <f t="shared" si="12"/>
        <v>-260603.00338277826</v>
      </c>
      <c r="BJ40" s="27">
        <f t="shared" si="12"/>
        <v>-130301.5016913889</v>
      </c>
      <c r="BM40" s="22">
        <f t="shared" si="38"/>
        <v>3512193.9347102102</v>
      </c>
      <c r="BN40" s="22">
        <f t="shared" si="39"/>
        <v>3381898.9477681681</v>
      </c>
      <c r="BO40" s="22">
        <f t="shared" si="13"/>
        <v>3251603.9608261259</v>
      </c>
      <c r="BP40" s="22">
        <f t="shared" si="13"/>
        <v>3121322.0033827783</v>
      </c>
      <c r="BQ40" s="22">
        <f t="shared" si="13"/>
        <v>2991020.5016913889</v>
      </c>
      <c r="BR40" s="22">
        <f t="shared" si="13"/>
        <v>2860719</v>
      </c>
      <c r="BU40" s="22">
        <f t="shared" si="40"/>
        <v>3512193.9347102102</v>
      </c>
      <c r="BV40" s="22">
        <f t="shared" si="41"/>
        <v>3381898.9477681681</v>
      </c>
      <c r="BW40" s="22">
        <f t="shared" si="14"/>
        <v>3251603.9608261259</v>
      </c>
      <c r="BX40" s="22">
        <f t="shared" si="14"/>
        <v>3121322.0033827783</v>
      </c>
      <c r="BY40" s="22">
        <f t="shared" si="14"/>
        <v>2991020.5016913889</v>
      </c>
      <c r="BZ40" s="22">
        <f t="shared" si="14"/>
        <v>2860719</v>
      </c>
    </row>
    <row r="41" spans="1:78" x14ac:dyDescent="0.2">
      <c r="A41" s="40" t="s">
        <v>231</v>
      </c>
      <c r="B41" s="40">
        <v>1</v>
      </c>
      <c r="C41" s="41">
        <v>1</v>
      </c>
      <c r="D41" s="41">
        <v>0</v>
      </c>
      <c r="E41" s="41">
        <v>1</v>
      </c>
      <c r="F41" s="21">
        <v>10</v>
      </c>
      <c r="G41" s="44">
        <v>4</v>
      </c>
      <c r="H41" s="40">
        <v>15</v>
      </c>
      <c r="I41" s="21" t="s">
        <v>3</v>
      </c>
      <c r="J41" s="39"/>
      <c r="K41" s="45">
        <v>19745.240000000002</v>
      </c>
      <c r="L41" s="48"/>
      <c r="M41" s="42">
        <v>17085</v>
      </c>
      <c r="N41" s="46">
        <f t="shared" si="15"/>
        <v>5125.5</v>
      </c>
      <c r="O41" s="46">
        <f t="shared" si="16"/>
        <v>11847.14</v>
      </c>
      <c r="P41" s="46">
        <f t="shared" si="17"/>
        <v>5237.8600000000006</v>
      </c>
      <c r="Q41" s="46">
        <f t="shared" si="18"/>
        <v>785.68</v>
      </c>
      <c r="R41" s="37">
        <f t="shared" si="19"/>
        <v>0.87</v>
      </c>
      <c r="S41" s="37">
        <f t="shared" si="20"/>
        <v>0.27</v>
      </c>
      <c r="T41" s="46">
        <f t="shared" si="21"/>
        <v>5331.21</v>
      </c>
      <c r="U41" s="46">
        <f t="shared" si="22"/>
        <v>799.68</v>
      </c>
      <c r="V41" s="42">
        <v>6248</v>
      </c>
      <c r="W41" s="46">
        <f t="shared" si="23"/>
        <v>1562</v>
      </c>
      <c r="X41" s="36">
        <f t="shared" si="24"/>
        <v>5125.5</v>
      </c>
      <c r="Y41" s="25">
        <f t="shared" si="25"/>
        <v>27218.420000000002</v>
      </c>
      <c r="Z41" s="45">
        <v>14428521408.33</v>
      </c>
      <c r="AA41" s="42">
        <v>148377</v>
      </c>
      <c r="AB41" s="36">
        <f t="shared" si="6"/>
        <v>97242.3</v>
      </c>
      <c r="AC41" s="35">
        <f t="shared" si="7"/>
        <v>0.37909399999999999</v>
      </c>
      <c r="AD41" s="42">
        <v>54440</v>
      </c>
      <c r="AE41" s="35">
        <f t="shared" si="8"/>
        <v>0.394679</v>
      </c>
      <c r="AF41" s="35">
        <f t="shared" si="42"/>
        <v>0.61623099999999997</v>
      </c>
      <c r="AG41" s="34">
        <f t="shared" si="9"/>
        <v>0.61623099999999997</v>
      </c>
      <c r="AH41" s="33">
        <f t="shared" si="10"/>
        <v>0.06</v>
      </c>
      <c r="AI41" s="32">
        <f t="shared" si="26"/>
        <v>0.67623100000000003</v>
      </c>
      <c r="AJ41" s="42">
        <v>0</v>
      </c>
      <c r="AK41" s="44">
        <v>0</v>
      </c>
      <c r="AL41" s="26">
        <f t="shared" si="27"/>
        <v>0</v>
      </c>
      <c r="AM41" s="42">
        <v>0</v>
      </c>
      <c r="AN41" s="44">
        <v>0</v>
      </c>
      <c r="AO41" s="26">
        <f t="shared" si="28"/>
        <v>0</v>
      </c>
      <c r="AP41" s="26">
        <f t="shared" si="11"/>
        <v>212128451</v>
      </c>
      <c r="AQ41" s="26">
        <f t="shared" si="29"/>
        <v>212128451</v>
      </c>
      <c r="AR41" s="30">
        <v>181105390</v>
      </c>
      <c r="AS41" s="30">
        <f t="shared" si="45"/>
        <v>212128451</v>
      </c>
      <c r="AT41" s="42">
        <v>201710496</v>
      </c>
      <c r="AU41" s="26">
        <f t="shared" si="43"/>
        <v>10417955</v>
      </c>
      <c r="AV41" s="43" t="str">
        <f t="shared" si="46"/>
        <v>Yes</v>
      </c>
      <c r="AW41" s="30">
        <f t="shared" si="31"/>
        <v>10417955</v>
      </c>
      <c r="AX41" s="29">
        <f t="shared" si="32"/>
        <v>212128451</v>
      </c>
      <c r="AY41" s="28">
        <f t="shared" si="44"/>
        <v>212128451</v>
      </c>
      <c r="AZ41" s="42">
        <v>0</v>
      </c>
      <c r="BA41" s="26">
        <f t="shared" si="33"/>
        <v>10417955</v>
      </c>
      <c r="BB41" s="21">
        <f t="shared" si="34"/>
        <v>1</v>
      </c>
      <c r="BC41" s="21">
        <f t="shared" si="35"/>
        <v>1</v>
      </c>
      <c r="BD41" s="27"/>
      <c r="BE41" s="27">
        <f t="shared" si="36"/>
        <v>0</v>
      </c>
      <c r="BF41" s="27">
        <f t="shared" si="37"/>
        <v>0</v>
      </c>
      <c r="BG41" s="27">
        <f t="shared" si="12"/>
        <v>0</v>
      </c>
      <c r="BH41" s="27">
        <f t="shared" si="12"/>
        <v>0</v>
      </c>
      <c r="BI41" s="27">
        <f t="shared" si="12"/>
        <v>0</v>
      </c>
      <c r="BJ41" s="27">
        <f t="shared" si="12"/>
        <v>0</v>
      </c>
      <c r="BM41" s="22">
        <f t="shared" si="38"/>
        <v>212128451</v>
      </c>
      <c r="BN41" s="22">
        <f t="shared" si="39"/>
        <v>212128451</v>
      </c>
      <c r="BO41" s="22">
        <f t="shared" si="13"/>
        <v>212128451</v>
      </c>
      <c r="BP41" s="22">
        <f t="shared" si="13"/>
        <v>212128451</v>
      </c>
      <c r="BQ41" s="22">
        <f t="shared" si="13"/>
        <v>212128451</v>
      </c>
      <c r="BR41" s="22">
        <f t="shared" si="13"/>
        <v>212128451</v>
      </c>
      <c r="BU41" s="22">
        <f t="shared" si="40"/>
        <v>212128451</v>
      </c>
      <c r="BV41" s="22">
        <f t="shared" si="41"/>
        <v>212128451</v>
      </c>
      <c r="BW41" s="22">
        <f t="shared" si="14"/>
        <v>212128451</v>
      </c>
      <c r="BX41" s="22">
        <f t="shared" si="14"/>
        <v>212128451</v>
      </c>
      <c r="BY41" s="22">
        <f t="shared" si="14"/>
        <v>212128451</v>
      </c>
      <c r="BZ41" s="22">
        <f t="shared" si="14"/>
        <v>212128451</v>
      </c>
    </row>
    <row r="42" spans="1:78" x14ac:dyDescent="0.2">
      <c r="A42" s="40" t="s">
        <v>211</v>
      </c>
      <c r="B42" s="40"/>
      <c r="C42" s="41"/>
      <c r="D42" s="41"/>
      <c r="E42" s="41"/>
      <c r="F42" s="21">
        <v>2</v>
      </c>
      <c r="G42" s="44">
        <v>0</v>
      </c>
      <c r="H42" s="40">
        <v>16</v>
      </c>
      <c r="I42" s="21" t="s">
        <v>232</v>
      </c>
      <c r="J42" s="39"/>
      <c r="K42" s="45">
        <v>133.88</v>
      </c>
      <c r="L42" s="47"/>
      <c r="M42" s="42">
        <v>19</v>
      </c>
      <c r="N42" s="46">
        <f t="shared" si="15"/>
        <v>5.7</v>
      </c>
      <c r="O42" s="46">
        <f t="shared" si="16"/>
        <v>80.33</v>
      </c>
      <c r="P42" s="46">
        <f t="shared" si="17"/>
        <v>0</v>
      </c>
      <c r="Q42" s="46">
        <f t="shared" si="18"/>
        <v>0</v>
      </c>
      <c r="R42" s="37">
        <f t="shared" si="19"/>
        <v>0.14000000000000001</v>
      </c>
      <c r="S42" s="37">
        <f t="shared" si="20"/>
        <v>0</v>
      </c>
      <c r="T42" s="46">
        <f t="shared" si="21"/>
        <v>0</v>
      </c>
      <c r="U42" s="46">
        <f t="shared" si="22"/>
        <v>0</v>
      </c>
      <c r="V42" s="42">
        <v>1</v>
      </c>
      <c r="W42" s="46">
        <f t="shared" si="23"/>
        <v>0.25</v>
      </c>
      <c r="X42" s="36">
        <f t="shared" si="24"/>
        <v>5.7</v>
      </c>
      <c r="Y42" s="25">
        <f t="shared" si="25"/>
        <v>139.82999999999998</v>
      </c>
      <c r="Z42" s="45">
        <v>694446783</v>
      </c>
      <c r="AA42" s="42">
        <v>1652</v>
      </c>
      <c r="AB42" s="36">
        <f t="shared" si="6"/>
        <v>420367.3</v>
      </c>
      <c r="AC42" s="35">
        <f t="shared" si="7"/>
        <v>1.638781</v>
      </c>
      <c r="AD42" s="42">
        <v>149643</v>
      </c>
      <c r="AE42" s="35">
        <f t="shared" si="8"/>
        <v>1.084881</v>
      </c>
      <c r="AF42" s="35">
        <f t="shared" si="42"/>
        <v>-0.472611</v>
      </c>
      <c r="AG42" s="34">
        <f t="shared" si="9"/>
        <v>0.01</v>
      </c>
      <c r="AH42" s="33">
        <f t="shared" si="10"/>
        <v>0</v>
      </c>
      <c r="AI42" s="32">
        <f t="shared" si="26"/>
        <v>0.01</v>
      </c>
      <c r="AJ42" s="42">
        <v>132</v>
      </c>
      <c r="AK42" s="44">
        <v>13</v>
      </c>
      <c r="AL42" s="26">
        <f t="shared" si="27"/>
        <v>171600</v>
      </c>
      <c r="AM42" s="42">
        <v>0</v>
      </c>
      <c r="AN42" s="44">
        <v>0</v>
      </c>
      <c r="AO42" s="26">
        <f t="shared" si="28"/>
        <v>0</v>
      </c>
      <c r="AP42" s="26">
        <f t="shared" si="11"/>
        <v>16115</v>
      </c>
      <c r="AQ42" s="26">
        <f t="shared" si="29"/>
        <v>187715</v>
      </c>
      <c r="AR42" s="30">
        <v>23014</v>
      </c>
      <c r="AS42" s="30">
        <f t="shared" si="45"/>
        <v>187715</v>
      </c>
      <c r="AT42" s="42">
        <v>137375</v>
      </c>
      <c r="AU42" s="26">
        <f t="shared" si="43"/>
        <v>50340</v>
      </c>
      <c r="AV42" s="43" t="str">
        <f t="shared" si="46"/>
        <v>Yes</v>
      </c>
      <c r="AW42" s="30">
        <f t="shared" si="31"/>
        <v>50340</v>
      </c>
      <c r="AX42" s="29">
        <f t="shared" si="32"/>
        <v>187715</v>
      </c>
      <c r="AY42" s="28">
        <f t="shared" si="44"/>
        <v>187715</v>
      </c>
      <c r="AZ42" s="42">
        <v>0</v>
      </c>
      <c r="BA42" s="26">
        <f t="shared" si="33"/>
        <v>0</v>
      </c>
      <c r="BB42" s="21">
        <f t="shared" si="34"/>
        <v>0</v>
      </c>
      <c r="BC42" s="21">
        <f t="shared" si="35"/>
        <v>1</v>
      </c>
      <c r="BD42" s="27"/>
      <c r="BE42" s="27">
        <f t="shared" si="36"/>
        <v>0</v>
      </c>
      <c r="BF42" s="27">
        <f t="shared" si="37"/>
        <v>0</v>
      </c>
      <c r="BG42" s="27">
        <f t="shared" si="12"/>
        <v>0</v>
      </c>
      <c r="BH42" s="27">
        <f t="shared" si="12"/>
        <v>0</v>
      </c>
      <c r="BI42" s="27">
        <f t="shared" si="12"/>
        <v>0</v>
      </c>
      <c r="BJ42" s="27">
        <f t="shared" si="12"/>
        <v>0</v>
      </c>
      <c r="BM42" s="22">
        <f t="shared" si="38"/>
        <v>187715</v>
      </c>
      <c r="BN42" s="22">
        <f t="shared" si="39"/>
        <v>187715</v>
      </c>
      <c r="BO42" s="22">
        <f t="shared" si="13"/>
        <v>187715</v>
      </c>
      <c r="BP42" s="22">
        <f t="shared" si="13"/>
        <v>187715</v>
      </c>
      <c r="BQ42" s="22">
        <f t="shared" si="13"/>
        <v>187715</v>
      </c>
      <c r="BR42" s="22">
        <f t="shared" si="13"/>
        <v>187715</v>
      </c>
      <c r="BU42" s="22">
        <f t="shared" si="40"/>
        <v>187715</v>
      </c>
      <c r="BV42" s="22">
        <f t="shared" si="41"/>
        <v>187715</v>
      </c>
      <c r="BW42" s="22">
        <f t="shared" si="14"/>
        <v>187715</v>
      </c>
      <c r="BX42" s="22">
        <f t="shared" si="14"/>
        <v>187715</v>
      </c>
      <c r="BY42" s="22">
        <f t="shared" si="14"/>
        <v>187715</v>
      </c>
      <c r="BZ42" s="22">
        <f t="shared" si="14"/>
        <v>187715</v>
      </c>
    </row>
    <row r="43" spans="1:78" x14ac:dyDescent="0.2">
      <c r="A43" s="40" t="s">
        <v>226</v>
      </c>
      <c r="B43" s="40"/>
      <c r="C43" s="41">
        <v>1</v>
      </c>
      <c r="D43" s="41">
        <v>1</v>
      </c>
      <c r="E43" s="41"/>
      <c r="F43" s="21">
        <v>9</v>
      </c>
      <c r="G43" s="44">
        <v>17</v>
      </c>
      <c r="H43" s="40">
        <v>17</v>
      </c>
      <c r="I43" s="21" t="s">
        <v>233</v>
      </c>
      <c r="J43" s="39"/>
      <c r="K43" s="45">
        <v>7906.54</v>
      </c>
      <c r="L43" s="48"/>
      <c r="M43" s="42">
        <v>4382</v>
      </c>
      <c r="N43" s="46">
        <f t="shared" si="15"/>
        <v>1314.6</v>
      </c>
      <c r="O43" s="46">
        <f t="shared" si="16"/>
        <v>4743.92</v>
      </c>
      <c r="P43" s="46">
        <f t="shared" si="17"/>
        <v>0</v>
      </c>
      <c r="Q43" s="46">
        <f t="shared" si="18"/>
        <v>0</v>
      </c>
      <c r="R43" s="37">
        <f t="shared" si="19"/>
        <v>0.55000000000000004</v>
      </c>
      <c r="S43" s="37">
        <f t="shared" si="20"/>
        <v>0</v>
      </c>
      <c r="T43" s="46">
        <f t="shared" si="21"/>
        <v>0</v>
      </c>
      <c r="U43" s="46">
        <f t="shared" si="22"/>
        <v>0</v>
      </c>
      <c r="V43" s="42">
        <v>578</v>
      </c>
      <c r="W43" s="46">
        <f t="shared" si="23"/>
        <v>144.5</v>
      </c>
      <c r="X43" s="36">
        <f t="shared" si="24"/>
        <v>1314.6</v>
      </c>
      <c r="Y43" s="25">
        <f t="shared" si="25"/>
        <v>9365.64</v>
      </c>
      <c r="Z43" s="45">
        <v>7661802339.3299999</v>
      </c>
      <c r="AA43" s="42">
        <v>61330</v>
      </c>
      <c r="AB43" s="36">
        <f t="shared" si="6"/>
        <v>124927.48</v>
      </c>
      <c r="AC43" s="35">
        <f t="shared" si="7"/>
        <v>0.48702400000000001</v>
      </c>
      <c r="AD43" s="42">
        <v>82094</v>
      </c>
      <c r="AE43" s="35">
        <f t="shared" si="8"/>
        <v>0.59516500000000006</v>
      </c>
      <c r="AF43" s="35">
        <f t="shared" si="42"/>
        <v>0.48053400000000002</v>
      </c>
      <c r="AG43" s="34">
        <f t="shared" si="9"/>
        <v>0.48053400000000002</v>
      </c>
      <c r="AH43" s="33">
        <f t="shared" si="10"/>
        <v>0.03</v>
      </c>
      <c r="AI43" s="32">
        <f t="shared" si="26"/>
        <v>0.51053400000000004</v>
      </c>
      <c r="AJ43" s="42">
        <v>0</v>
      </c>
      <c r="AK43" s="44">
        <v>0</v>
      </c>
      <c r="AL43" s="26">
        <f t="shared" si="27"/>
        <v>0</v>
      </c>
      <c r="AM43" s="42">
        <v>0</v>
      </c>
      <c r="AN43" s="44">
        <v>0</v>
      </c>
      <c r="AO43" s="26">
        <f t="shared" si="28"/>
        <v>0</v>
      </c>
      <c r="AP43" s="26">
        <f t="shared" si="11"/>
        <v>55106530</v>
      </c>
      <c r="AQ43" s="26">
        <f t="shared" si="29"/>
        <v>55106530</v>
      </c>
      <c r="AR43" s="30">
        <v>44853676</v>
      </c>
      <c r="AS43" s="30">
        <f t="shared" si="45"/>
        <v>55106530</v>
      </c>
      <c r="AT43" s="42">
        <v>53867287</v>
      </c>
      <c r="AU43" s="26">
        <f t="shared" si="43"/>
        <v>1239243</v>
      </c>
      <c r="AV43" s="43" t="str">
        <f t="shared" si="46"/>
        <v>Yes</v>
      </c>
      <c r="AW43" s="30">
        <f t="shared" si="31"/>
        <v>1239243</v>
      </c>
      <c r="AX43" s="29">
        <f t="shared" si="32"/>
        <v>55106530</v>
      </c>
      <c r="AY43" s="28">
        <f t="shared" si="44"/>
        <v>55106530</v>
      </c>
      <c r="AZ43" s="42">
        <v>0</v>
      </c>
      <c r="BA43" s="26">
        <f t="shared" si="33"/>
        <v>1239243</v>
      </c>
      <c r="BB43" s="21">
        <f t="shared" si="34"/>
        <v>1</v>
      </c>
      <c r="BC43" s="21">
        <f t="shared" si="35"/>
        <v>1</v>
      </c>
      <c r="BD43" s="27"/>
      <c r="BE43" s="27">
        <f t="shared" si="36"/>
        <v>0</v>
      </c>
      <c r="BF43" s="27">
        <f t="shared" si="37"/>
        <v>0</v>
      </c>
      <c r="BG43" s="27">
        <f t="shared" si="37"/>
        <v>0</v>
      </c>
      <c r="BH43" s="27">
        <f t="shared" si="37"/>
        <v>0</v>
      </c>
      <c r="BI43" s="27">
        <f t="shared" si="37"/>
        <v>0</v>
      </c>
      <c r="BJ43" s="27">
        <f t="shared" si="37"/>
        <v>0</v>
      </c>
      <c r="BM43" s="22">
        <f t="shared" si="38"/>
        <v>55106530</v>
      </c>
      <c r="BN43" s="22">
        <f t="shared" si="39"/>
        <v>55106530</v>
      </c>
      <c r="BO43" s="22">
        <f t="shared" si="13"/>
        <v>55106530</v>
      </c>
      <c r="BP43" s="22">
        <f t="shared" si="13"/>
        <v>55106530</v>
      </c>
      <c r="BQ43" s="22">
        <f t="shared" si="13"/>
        <v>55106530</v>
      </c>
      <c r="BR43" s="22">
        <f t="shared" si="13"/>
        <v>55106530</v>
      </c>
      <c r="BU43" s="22">
        <f t="shared" si="40"/>
        <v>55106530</v>
      </c>
      <c r="BV43" s="22">
        <f t="shared" si="41"/>
        <v>55106530</v>
      </c>
      <c r="BW43" s="22">
        <f t="shared" si="41"/>
        <v>55106530</v>
      </c>
      <c r="BX43" s="22">
        <f t="shared" si="41"/>
        <v>55106530</v>
      </c>
      <c r="BY43" s="22">
        <f t="shared" si="41"/>
        <v>55106530</v>
      </c>
      <c r="BZ43" s="22">
        <f t="shared" si="41"/>
        <v>55106530</v>
      </c>
    </row>
    <row r="44" spans="1:78" x14ac:dyDescent="0.2">
      <c r="A44" s="40" t="s">
        <v>217</v>
      </c>
      <c r="B44" s="40"/>
      <c r="C44" s="41"/>
      <c r="D44" s="41"/>
      <c r="E44" s="41"/>
      <c r="F44" s="21">
        <v>2</v>
      </c>
      <c r="G44" s="44">
        <v>0</v>
      </c>
      <c r="H44" s="40">
        <v>18</v>
      </c>
      <c r="I44" s="21" t="s">
        <v>234</v>
      </c>
      <c r="J44" s="39"/>
      <c r="K44" s="45">
        <v>2586.67</v>
      </c>
      <c r="L44" s="47"/>
      <c r="M44" s="42">
        <v>608</v>
      </c>
      <c r="N44" s="46">
        <f t="shared" si="15"/>
        <v>182.4</v>
      </c>
      <c r="O44" s="46">
        <f t="shared" si="16"/>
        <v>1552</v>
      </c>
      <c r="P44" s="46">
        <f t="shared" si="17"/>
        <v>0</v>
      </c>
      <c r="Q44" s="46">
        <f t="shared" si="18"/>
        <v>0</v>
      </c>
      <c r="R44" s="37">
        <f t="shared" si="19"/>
        <v>0.24</v>
      </c>
      <c r="S44" s="37">
        <f t="shared" si="20"/>
        <v>0</v>
      </c>
      <c r="T44" s="46">
        <f t="shared" si="21"/>
        <v>0</v>
      </c>
      <c r="U44" s="46">
        <f t="shared" si="22"/>
        <v>0</v>
      </c>
      <c r="V44" s="42">
        <v>120</v>
      </c>
      <c r="W44" s="46">
        <f t="shared" si="23"/>
        <v>30</v>
      </c>
      <c r="X44" s="36">
        <f t="shared" si="24"/>
        <v>182.4</v>
      </c>
      <c r="Y44" s="25">
        <f t="shared" si="25"/>
        <v>2799.07</v>
      </c>
      <c r="Z44" s="45">
        <v>4295207887</v>
      </c>
      <c r="AA44" s="42">
        <v>17543</v>
      </c>
      <c r="AB44" s="36">
        <f t="shared" si="6"/>
        <v>244838.85</v>
      </c>
      <c r="AC44" s="35">
        <f t="shared" si="7"/>
        <v>0.95449200000000001</v>
      </c>
      <c r="AD44" s="42">
        <v>132950</v>
      </c>
      <c r="AE44" s="35">
        <f t="shared" si="8"/>
        <v>0.96386000000000005</v>
      </c>
      <c r="AF44" s="35">
        <f t="shared" si="42"/>
        <v>4.2698E-2</v>
      </c>
      <c r="AG44" s="34">
        <f t="shared" si="9"/>
        <v>4.2698E-2</v>
      </c>
      <c r="AH44" s="33">
        <f t="shared" si="10"/>
        <v>0</v>
      </c>
      <c r="AI44" s="32">
        <f t="shared" si="26"/>
        <v>4.2698E-2</v>
      </c>
      <c r="AJ44" s="42">
        <v>0</v>
      </c>
      <c r="AK44" s="44">
        <v>0</v>
      </c>
      <c r="AL44" s="26">
        <f t="shared" si="27"/>
        <v>0</v>
      </c>
      <c r="AM44" s="42">
        <v>0</v>
      </c>
      <c r="AN44" s="44">
        <v>0</v>
      </c>
      <c r="AO44" s="26">
        <f t="shared" si="28"/>
        <v>0</v>
      </c>
      <c r="AP44" s="26">
        <f t="shared" si="11"/>
        <v>1377407</v>
      </c>
      <c r="AQ44" s="26">
        <f t="shared" si="29"/>
        <v>1377407</v>
      </c>
      <c r="AR44" s="30">
        <v>1417583</v>
      </c>
      <c r="AS44" s="30">
        <f t="shared" si="45"/>
        <v>1377407</v>
      </c>
      <c r="AT44" s="42">
        <v>1136390</v>
      </c>
      <c r="AU44" s="26">
        <f t="shared" si="43"/>
        <v>241017</v>
      </c>
      <c r="AV44" s="43" t="str">
        <f t="shared" si="46"/>
        <v>Yes</v>
      </c>
      <c r="AW44" s="30">
        <f t="shared" si="31"/>
        <v>241017</v>
      </c>
      <c r="AX44" s="29">
        <f t="shared" si="32"/>
        <v>1377407</v>
      </c>
      <c r="AY44" s="28">
        <f t="shared" si="44"/>
        <v>1377407</v>
      </c>
      <c r="AZ44" s="42">
        <v>0</v>
      </c>
      <c r="BA44" s="26">
        <f t="shared" si="33"/>
        <v>241017</v>
      </c>
      <c r="BB44" s="21">
        <f t="shared" si="34"/>
        <v>1</v>
      </c>
      <c r="BC44" s="21">
        <f t="shared" si="35"/>
        <v>1</v>
      </c>
      <c r="BD44" s="27"/>
      <c r="BE44" s="27">
        <f t="shared" si="36"/>
        <v>0</v>
      </c>
      <c r="BF44" s="27">
        <f t="shared" si="37"/>
        <v>0</v>
      </c>
      <c r="BG44" s="27">
        <f t="shared" si="37"/>
        <v>0</v>
      </c>
      <c r="BH44" s="27">
        <f t="shared" si="37"/>
        <v>0</v>
      </c>
      <c r="BI44" s="27">
        <f t="shared" si="37"/>
        <v>0</v>
      </c>
      <c r="BJ44" s="27">
        <f t="shared" si="37"/>
        <v>0</v>
      </c>
      <c r="BM44" s="22">
        <f t="shared" si="38"/>
        <v>1377407</v>
      </c>
      <c r="BN44" s="22">
        <f t="shared" si="39"/>
        <v>1377407</v>
      </c>
      <c r="BO44" s="22">
        <f t="shared" si="13"/>
        <v>1377407</v>
      </c>
      <c r="BP44" s="22">
        <f t="shared" si="13"/>
        <v>1377407</v>
      </c>
      <c r="BQ44" s="22">
        <f t="shared" si="13"/>
        <v>1377407</v>
      </c>
      <c r="BR44" s="22">
        <f t="shared" si="13"/>
        <v>1377407</v>
      </c>
      <c r="BU44" s="22">
        <f t="shared" si="40"/>
        <v>1377407</v>
      </c>
      <c r="BV44" s="22">
        <f t="shared" si="41"/>
        <v>1377407</v>
      </c>
      <c r="BW44" s="22">
        <f t="shared" si="41"/>
        <v>1377407</v>
      </c>
      <c r="BX44" s="22">
        <f t="shared" si="41"/>
        <v>1377407</v>
      </c>
      <c r="BY44" s="22">
        <f t="shared" si="41"/>
        <v>1377407</v>
      </c>
      <c r="BZ44" s="22">
        <f t="shared" si="41"/>
        <v>1377407</v>
      </c>
    </row>
    <row r="45" spans="1:78" x14ac:dyDescent="0.2">
      <c r="A45" s="40" t="s">
        <v>215</v>
      </c>
      <c r="B45" s="40"/>
      <c r="C45" s="41"/>
      <c r="D45" s="41"/>
      <c r="E45" s="41"/>
      <c r="F45" s="21">
        <v>9</v>
      </c>
      <c r="G45" s="44">
        <v>37</v>
      </c>
      <c r="H45" s="40">
        <v>19</v>
      </c>
      <c r="I45" s="21" t="s">
        <v>235</v>
      </c>
      <c r="J45" s="39"/>
      <c r="K45" s="45">
        <v>1136.3</v>
      </c>
      <c r="L45" s="50"/>
      <c r="M45" s="42">
        <v>378</v>
      </c>
      <c r="N45" s="46">
        <f t="shared" si="15"/>
        <v>113.4</v>
      </c>
      <c r="O45" s="46">
        <f t="shared" si="16"/>
        <v>681.78</v>
      </c>
      <c r="P45" s="46">
        <f t="shared" si="17"/>
        <v>0</v>
      </c>
      <c r="Q45" s="46">
        <f t="shared" si="18"/>
        <v>0</v>
      </c>
      <c r="R45" s="37">
        <f t="shared" si="19"/>
        <v>0.33</v>
      </c>
      <c r="S45" s="37">
        <f t="shared" si="20"/>
        <v>0</v>
      </c>
      <c r="T45" s="46">
        <f t="shared" si="21"/>
        <v>0</v>
      </c>
      <c r="U45" s="46">
        <f t="shared" si="22"/>
        <v>0</v>
      </c>
      <c r="V45" s="42">
        <v>18</v>
      </c>
      <c r="W45" s="46">
        <f t="shared" si="23"/>
        <v>4.5</v>
      </c>
      <c r="X45" s="36">
        <f t="shared" si="24"/>
        <v>113.4</v>
      </c>
      <c r="Y45" s="25">
        <f t="shared" si="25"/>
        <v>1254.2</v>
      </c>
      <c r="Z45" s="45">
        <v>1170730658.3299999</v>
      </c>
      <c r="AA45" s="42">
        <v>8502</v>
      </c>
      <c r="AB45" s="36">
        <f t="shared" si="6"/>
        <v>137700.62</v>
      </c>
      <c r="AC45" s="35">
        <f t="shared" si="7"/>
        <v>0.53681900000000005</v>
      </c>
      <c r="AD45" s="42">
        <v>84816</v>
      </c>
      <c r="AE45" s="35">
        <f t="shared" si="8"/>
        <v>0.61489899999999997</v>
      </c>
      <c r="AF45" s="35">
        <f t="shared" si="42"/>
        <v>0.43975700000000001</v>
      </c>
      <c r="AG45" s="34">
        <f t="shared" si="9"/>
        <v>0.43975700000000001</v>
      </c>
      <c r="AH45" s="33">
        <f t="shared" si="10"/>
        <v>0</v>
      </c>
      <c r="AI45" s="32">
        <f t="shared" si="26"/>
        <v>0.43975700000000001</v>
      </c>
      <c r="AJ45" s="42">
        <v>0</v>
      </c>
      <c r="AK45" s="44">
        <v>0</v>
      </c>
      <c r="AL45" s="26">
        <f t="shared" si="27"/>
        <v>0</v>
      </c>
      <c r="AM45" s="42">
        <v>222</v>
      </c>
      <c r="AN45" s="44">
        <v>4</v>
      </c>
      <c r="AO45" s="26">
        <f t="shared" si="28"/>
        <v>88800</v>
      </c>
      <c r="AP45" s="26">
        <f t="shared" si="11"/>
        <v>6356536</v>
      </c>
      <c r="AQ45" s="26">
        <f t="shared" si="29"/>
        <v>6445336</v>
      </c>
      <c r="AR45" s="30">
        <v>6975373</v>
      </c>
      <c r="AS45" s="30">
        <f t="shared" si="45"/>
        <v>6445336</v>
      </c>
      <c r="AT45" s="42">
        <v>6969690</v>
      </c>
      <c r="AU45" s="26">
        <f t="shared" si="43"/>
        <v>524354</v>
      </c>
      <c r="AV45" s="43" t="str">
        <f t="shared" si="46"/>
        <v>No</v>
      </c>
      <c r="AW45" s="30">
        <f t="shared" si="31"/>
        <v>74930.186600000001</v>
      </c>
      <c r="AX45" s="29">
        <f t="shared" si="32"/>
        <v>6894759.8134000003</v>
      </c>
      <c r="AY45" s="28">
        <f t="shared" si="44"/>
        <v>6894759.8134000003</v>
      </c>
      <c r="AZ45" s="42">
        <v>0</v>
      </c>
      <c r="BA45" s="26">
        <f t="shared" si="33"/>
        <v>0</v>
      </c>
      <c r="BB45" s="21">
        <f t="shared" si="34"/>
        <v>0</v>
      </c>
      <c r="BC45" s="21">
        <f t="shared" si="35"/>
        <v>0</v>
      </c>
      <c r="BD45" s="27"/>
      <c r="BE45" s="27">
        <f t="shared" si="36"/>
        <v>-449423.81340000033</v>
      </c>
      <c r="BF45" s="27">
        <f t="shared" si="37"/>
        <v>-374504.86370621994</v>
      </c>
      <c r="BG45" s="27">
        <f t="shared" si="37"/>
        <v>-299603.89096497558</v>
      </c>
      <c r="BH45" s="27">
        <f t="shared" si="37"/>
        <v>-224702.91822373122</v>
      </c>
      <c r="BI45" s="27">
        <f t="shared" si="37"/>
        <v>-149809.43557976186</v>
      </c>
      <c r="BJ45" s="27">
        <f t="shared" si="37"/>
        <v>-74904.717789880931</v>
      </c>
      <c r="BM45" s="22">
        <f t="shared" si="38"/>
        <v>6819840.8637062199</v>
      </c>
      <c r="BN45" s="22">
        <f t="shared" si="39"/>
        <v>6744939.8909649756</v>
      </c>
      <c r="BO45" s="22">
        <f t="shared" si="13"/>
        <v>6670038.9182237312</v>
      </c>
      <c r="BP45" s="22">
        <f t="shared" si="13"/>
        <v>6595145.4355797619</v>
      </c>
      <c r="BQ45" s="22">
        <f t="shared" si="13"/>
        <v>6520240.7177898809</v>
      </c>
      <c r="BR45" s="22">
        <f t="shared" si="13"/>
        <v>6445336</v>
      </c>
      <c r="BU45" s="22">
        <f t="shared" si="40"/>
        <v>6819840.8637062199</v>
      </c>
      <c r="BV45" s="22">
        <f t="shared" si="41"/>
        <v>6744939.8909649756</v>
      </c>
      <c r="BW45" s="22">
        <f t="shared" si="41"/>
        <v>6670038.9182237312</v>
      </c>
      <c r="BX45" s="22">
        <f t="shared" si="41"/>
        <v>6595145.4355797619</v>
      </c>
      <c r="BY45" s="22">
        <f t="shared" si="41"/>
        <v>6520240.7177898809</v>
      </c>
      <c r="BZ45" s="22">
        <f t="shared" si="41"/>
        <v>6445336</v>
      </c>
    </row>
    <row r="46" spans="1:78" x14ac:dyDescent="0.2">
      <c r="A46" s="40" t="s">
        <v>211</v>
      </c>
      <c r="B46" s="40"/>
      <c r="C46" s="41"/>
      <c r="D46" s="41"/>
      <c r="E46" s="41"/>
      <c r="F46" s="21">
        <v>3</v>
      </c>
      <c r="G46" s="44">
        <v>0</v>
      </c>
      <c r="H46" s="40">
        <v>20</v>
      </c>
      <c r="I46" s="21" t="s">
        <v>236</v>
      </c>
      <c r="J46" s="39"/>
      <c r="K46" s="45">
        <v>1461.63</v>
      </c>
      <c r="L46" s="47"/>
      <c r="M46" s="42">
        <v>199</v>
      </c>
      <c r="N46" s="46">
        <f t="shared" si="15"/>
        <v>59.7</v>
      </c>
      <c r="O46" s="46">
        <f t="shared" si="16"/>
        <v>876.98</v>
      </c>
      <c r="P46" s="46">
        <f t="shared" si="17"/>
        <v>0</v>
      </c>
      <c r="Q46" s="46">
        <f t="shared" si="18"/>
        <v>0</v>
      </c>
      <c r="R46" s="37">
        <f t="shared" si="19"/>
        <v>0.14000000000000001</v>
      </c>
      <c r="S46" s="37">
        <f t="shared" si="20"/>
        <v>0</v>
      </c>
      <c r="T46" s="46">
        <f t="shared" si="21"/>
        <v>0</v>
      </c>
      <c r="U46" s="46">
        <f t="shared" si="22"/>
        <v>0</v>
      </c>
      <c r="V46" s="42">
        <v>25</v>
      </c>
      <c r="W46" s="46">
        <f t="shared" si="23"/>
        <v>6.25</v>
      </c>
      <c r="X46" s="36">
        <f t="shared" si="24"/>
        <v>59.7</v>
      </c>
      <c r="Y46" s="25">
        <f t="shared" si="25"/>
        <v>1527.5800000000002</v>
      </c>
      <c r="Z46" s="45">
        <v>1838927079</v>
      </c>
      <c r="AA46" s="42">
        <v>9710</v>
      </c>
      <c r="AB46" s="36">
        <f t="shared" si="6"/>
        <v>189384.87</v>
      </c>
      <c r="AC46" s="35">
        <f t="shared" si="7"/>
        <v>0.73830799999999996</v>
      </c>
      <c r="AD46" s="42">
        <v>148696</v>
      </c>
      <c r="AE46" s="35">
        <f t="shared" si="8"/>
        <v>1.0780160000000001</v>
      </c>
      <c r="AF46" s="35">
        <f t="shared" si="42"/>
        <v>0.15978000000000001</v>
      </c>
      <c r="AG46" s="34">
        <f t="shared" si="9"/>
        <v>0.15978000000000001</v>
      </c>
      <c r="AH46" s="33">
        <f t="shared" si="10"/>
        <v>0</v>
      </c>
      <c r="AI46" s="32">
        <f t="shared" si="26"/>
        <v>0.15978000000000001</v>
      </c>
      <c r="AJ46" s="42">
        <v>1462</v>
      </c>
      <c r="AK46" s="44">
        <v>13</v>
      </c>
      <c r="AL46" s="26">
        <f t="shared" si="27"/>
        <v>1900600</v>
      </c>
      <c r="AM46" s="42">
        <v>0</v>
      </c>
      <c r="AN46" s="44">
        <v>0</v>
      </c>
      <c r="AO46" s="26">
        <f t="shared" si="28"/>
        <v>0</v>
      </c>
      <c r="AP46" s="26">
        <f t="shared" si="11"/>
        <v>2812984</v>
      </c>
      <c r="AQ46" s="26">
        <f t="shared" si="29"/>
        <v>4713584</v>
      </c>
      <c r="AR46" s="30">
        <v>4359350</v>
      </c>
      <c r="AS46" s="30">
        <f t="shared" si="45"/>
        <v>4713584</v>
      </c>
      <c r="AT46" s="42">
        <v>4474557</v>
      </c>
      <c r="AU46" s="26">
        <f t="shared" si="43"/>
        <v>239027</v>
      </c>
      <c r="AV46" s="43" t="str">
        <f t="shared" si="46"/>
        <v>Yes</v>
      </c>
      <c r="AW46" s="30">
        <f t="shared" si="31"/>
        <v>239027</v>
      </c>
      <c r="AX46" s="29">
        <f t="shared" si="32"/>
        <v>4713584</v>
      </c>
      <c r="AY46" s="28">
        <f t="shared" si="44"/>
        <v>4713584</v>
      </c>
      <c r="AZ46" s="42">
        <v>0</v>
      </c>
      <c r="BA46" s="26">
        <f t="shared" si="33"/>
        <v>239027</v>
      </c>
      <c r="BB46" s="21">
        <f t="shared" si="34"/>
        <v>1</v>
      </c>
      <c r="BC46" s="21">
        <f t="shared" si="35"/>
        <v>1</v>
      </c>
      <c r="BD46" s="27"/>
      <c r="BE46" s="27">
        <f t="shared" si="36"/>
        <v>0</v>
      </c>
      <c r="BF46" s="27">
        <f t="shared" si="37"/>
        <v>0</v>
      </c>
      <c r="BG46" s="27">
        <f t="shared" si="37"/>
        <v>0</v>
      </c>
      <c r="BH46" s="27">
        <f t="shared" si="37"/>
        <v>0</v>
      </c>
      <c r="BI46" s="27">
        <f t="shared" si="37"/>
        <v>0</v>
      </c>
      <c r="BJ46" s="27">
        <f t="shared" si="37"/>
        <v>0</v>
      </c>
      <c r="BM46" s="22">
        <f t="shared" si="38"/>
        <v>4713584</v>
      </c>
      <c r="BN46" s="22">
        <f t="shared" si="39"/>
        <v>4713584</v>
      </c>
      <c r="BO46" s="22">
        <f t="shared" si="13"/>
        <v>4713584</v>
      </c>
      <c r="BP46" s="22">
        <f t="shared" si="13"/>
        <v>4713584</v>
      </c>
      <c r="BQ46" s="22">
        <f t="shared" si="13"/>
        <v>4713584</v>
      </c>
      <c r="BR46" s="22">
        <f t="shared" si="13"/>
        <v>4713584</v>
      </c>
      <c r="BU46" s="22">
        <f t="shared" si="40"/>
        <v>4713584</v>
      </c>
      <c r="BV46" s="22">
        <f t="shared" si="41"/>
        <v>4713584</v>
      </c>
      <c r="BW46" s="22">
        <f t="shared" si="41"/>
        <v>4713584</v>
      </c>
      <c r="BX46" s="22">
        <f t="shared" si="41"/>
        <v>4713584</v>
      </c>
      <c r="BY46" s="22">
        <f t="shared" si="41"/>
        <v>4713584</v>
      </c>
      <c r="BZ46" s="22">
        <f t="shared" si="41"/>
        <v>4713584</v>
      </c>
    </row>
    <row r="47" spans="1:78" x14ac:dyDescent="0.2">
      <c r="A47" s="40" t="s">
        <v>215</v>
      </c>
      <c r="B47" s="40"/>
      <c r="C47" s="41"/>
      <c r="D47" s="41"/>
      <c r="E47" s="41"/>
      <c r="F47" s="21">
        <v>4</v>
      </c>
      <c r="G47" s="44">
        <v>0</v>
      </c>
      <c r="H47" s="40">
        <v>21</v>
      </c>
      <c r="I47" s="21" t="s">
        <v>237</v>
      </c>
      <c r="J47" s="39"/>
      <c r="K47" s="45">
        <v>91.6</v>
      </c>
      <c r="L47" s="47"/>
      <c r="M47" s="42">
        <v>32</v>
      </c>
      <c r="N47" s="46">
        <f t="shared" si="15"/>
        <v>9.6</v>
      </c>
      <c r="O47" s="46">
        <f t="shared" si="16"/>
        <v>54.96</v>
      </c>
      <c r="P47" s="46">
        <f t="shared" si="17"/>
        <v>0</v>
      </c>
      <c r="Q47" s="46">
        <f t="shared" si="18"/>
        <v>0</v>
      </c>
      <c r="R47" s="37">
        <f t="shared" si="19"/>
        <v>0.35</v>
      </c>
      <c r="S47" s="37">
        <f t="shared" si="20"/>
        <v>0</v>
      </c>
      <c r="T47" s="46">
        <f t="shared" si="21"/>
        <v>0</v>
      </c>
      <c r="U47" s="46">
        <f t="shared" si="22"/>
        <v>0</v>
      </c>
      <c r="V47" s="42">
        <v>2</v>
      </c>
      <c r="W47" s="46">
        <f t="shared" si="23"/>
        <v>0.5</v>
      </c>
      <c r="X47" s="36">
        <f t="shared" si="24"/>
        <v>9.6</v>
      </c>
      <c r="Y47" s="25">
        <f t="shared" si="25"/>
        <v>101.69999999999999</v>
      </c>
      <c r="Z47" s="45">
        <v>332983303</v>
      </c>
      <c r="AA47" s="42">
        <v>1081</v>
      </c>
      <c r="AB47" s="36">
        <f t="shared" si="6"/>
        <v>308032.65999999997</v>
      </c>
      <c r="AC47" s="35">
        <f t="shared" si="7"/>
        <v>1.20085</v>
      </c>
      <c r="AD47" s="42">
        <v>89318</v>
      </c>
      <c r="AE47" s="35">
        <f t="shared" si="8"/>
        <v>0.64753700000000003</v>
      </c>
      <c r="AF47" s="35">
        <f t="shared" si="42"/>
        <v>-3.4855999999999998E-2</v>
      </c>
      <c r="AG47" s="34">
        <f t="shared" si="9"/>
        <v>0.01</v>
      </c>
      <c r="AH47" s="33">
        <f t="shared" si="10"/>
        <v>0</v>
      </c>
      <c r="AI47" s="32">
        <f t="shared" si="26"/>
        <v>0.01</v>
      </c>
      <c r="AJ47" s="42">
        <v>29</v>
      </c>
      <c r="AK47" s="44">
        <v>4</v>
      </c>
      <c r="AL47" s="26">
        <f t="shared" si="27"/>
        <v>11600</v>
      </c>
      <c r="AM47" s="42">
        <v>0</v>
      </c>
      <c r="AN47" s="44">
        <v>0</v>
      </c>
      <c r="AO47" s="26">
        <f t="shared" si="28"/>
        <v>0</v>
      </c>
      <c r="AP47" s="26">
        <f t="shared" si="11"/>
        <v>11721</v>
      </c>
      <c r="AQ47" s="26">
        <f t="shared" si="29"/>
        <v>23321</v>
      </c>
      <c r="AR47" s="30">
        <v>177216</v>
      </c>
      <c r="AS47" s="30">
        <f t="shared" si="45"/>
        <v>23321</v>
      </c>
      <c r="AT47" s="42">
        <v>125752</v>
      </c>
      <c r="AU47" s="26">
        <f t="shared" si="43"/>
        <v>102431</v>
      </c>
      <c r="AV47" s="43" t="str">
        <f t="shared" si="46"/>
        <v>No</v>
      </c>
      <c r="AW47" s="30">
        <f t="shared" si="31"/>
        <v>14637.3899</v>
      </c>
      <c r="AX47" s="29">
        <f t="shared" si="32"/>
        <v>111114.61010000001</v>
      </c>
      <c r="AY47" s="28">
        <f t="shared" si="44"/>
        <v>111114.61010000001</v>
      </c>
      <c r="AZ47" s="42">
        <v>0</v>
      </c>
      <c r="BA47" s="26">
        <f t="shared" si="33"/>
        <v>0</v>
      </c>
      <c r="BB47" s="21">
        <f t="shared" si="34"/>
        <v>0</v>
      </c>
      <c r="BC47" s="21">
        <f t="shared" si="35"/>
        <v>0</v>
      </c>
      <c r="BD47" s="27"/>
      <c r="BE47" s="27">
        <f t="shared" si="36"/>
        <v>-87793.610100000005</v>
      </c>
      <c r="BF47" s="27">
        <f t="shared" si="37"/>
        <v>-73158.41529633</v>
      </c>
      <c r="BG47" s="27">
        <f t="shared" si="37"/>
        <v>-58526.732237064003</v>
      </c>
      <c r="BH47" s="27">
        <f t="shared" si="37"/>
        <v>-43895.049177798006</v>
      </c>
      <c r="BI47" s="27">
        <f t="shared" si="37"/>
        <v>-29264.829286837929</v>
      </c>
      <c r="BJ47" s="27">
        <f t="shared" si="37"/>
        <v>-14632.414643418961</v>
      </c>
      <c r="BM47" s="22">
        <f t="shared" si="38"/>
        <v>96479.41529633</v>
      </c>
      <c r="BN47" s="22">
        <f t="shared" si="39"/>
        <v>81847.732237064003</v>
      </c>
      <c r="BO47" s="22">
        <f t="shared" si="13"/>
        <v>67216.049177798006</v>
      </c>
      <c r="BP47" s="22">
        <f t="shared" si="13"/>
        <v>52585.829286837929</v>
      </c>
      <c r="BQ47" s="22">
        <f t="shared" si="13"/>
        <v>37953.414643418961</v>
      </c>
      <c r="BR47" s="22">
        <f t="shared" si="13"/>
        <v>23321</v>
      </c>
      <c r="BU47" s="22">
        <f t="shared" si="40"/>
        <v>96479.41529633</v>
      </c>
      <c r="BV47" s="22">
        <f t="shared" si="41"/>
        <v>81847.732237064003</v>
      </c>
      <c r="BW47" s="22">
        <f t="shared" si="41"/>
        <v>67216.049177798006</v>
      </c>
      <c r="BX47" s="22">
        <f t="shared" si="41"/>
        <v>52585.829286837929</v>
      </c>
      <c r="BY47" s="22">
        <f t="shared" si="41"/>
        <v>37953.414643418961</v>
      </c>
      <c r="BZ47" s="22">
        <f t="shared" si="41"/>
        <v>23321</v>
      </c>
    </row>
    <row r="48" spans="1:78" x14ac:dyDescent="0.2">
      <c r="A48" s="40" t="s">
        <v>238</v>
      </c>
      <c r="B48" s="40"/>
      <c r="C48" s="41"/>
      <c r="D48" s="41"/>
      <c r="E48" s="41"/>
      <c r="F48" s="21">
        <v>8</v>
      </c>
      <c r="G48" s="44">
        <v>0</v>
      </c>
      <c r="H48" s="40">
        <v>22</v>
      </c>
      <c r="I48" s="21" t="s">
        <v>239</v>
      </c>
      <c r="J48" s="39"/>
      <c r="K48" s="45">
        <v>636.36</v>
      </c>
      <c r="L48" s="47"/>
      <c r="M48" s="42">
        <v>199</v>
      </c>
      <c r="N48" s="46">
        <f t="shared" si="15"/>
        <v>59.7</v>
      </c>
      <c r="O48" s="46">
        <f t="shared" si="16"/>
        <v>381.82</v>
      </c>
      <c r="P48" s="46">
        <f t="shared" si="17"/>
        <v>0</v>
      </c>
      <c r="Q48" s="46">
        <f t="shared" si="18"/>
        <v>0</v>
      </c>
      <c r="R48" s="37">
        <f t="shared" si="19"/>
        <v>0.31</v>
      </c>
      <c r="S48" s="37">
        <f t="shared" si="20"/>
        <v>0</v>
      </c>
      <c r="T48" s="46">
        <f t="shared" si="21"/>
        <v>0</v>
      </c>
      <c r="U48" s="46">
        <f t="shared" si="22"/>
        <v>0</v>
      </c>
      <c r="V48" s="42">
        <v>13</v>
      </c>
      <c r="W48" s="46">
        <f t="shared" si="23"/>
        <v>3.25</v>
      </c>
      <c r="X48" s="36">
        <f t="shared" si="24"/>
        <v>59.7</v>
      </c>
      <c r="Y48" s="25">
        <f t="shared" si="25"/>
        <v>699.31000000000006</v>
      </c>
      <c r="Z48" s="45">
        <v>765221701</v>
      </c>
      <c r="AA48" s="42">
        <v>5102</v>
      </c>
      <c r="AB48" s="36">
        <f t="shared" si="6"/>
        <v>149984.65</v>
      </c>
      <c r="AC48" s="35">
        <f t="shared" si="7"/>
        <v>0.58470800000000001</v>
      </c>
      <c r="AD48" s="42">
        <v>96121</v>
      </c>
      <c r="AE48" s="35">
        <f t="shared" si="8"/>
        <v>0.69685799999999998</v>
      </c>
      <c r="AF48" s="35">
        <f t="shared" si="42"/>
        <v>0.38164700000000001</v>
      </c>
      <c r="AG48" s="34">
        <f t="shared" si="9"/>
        <v>0.38164700000000001</v>
      </c>
      <c r="AH48" s="33">
        <f t="shared" si="10"/>
        <v>0</v>
      </c>
      <c r="AI48" s="32">
        <f t="shared" si="26"/>
        <v>0.38164700000000001</v>
      </c>
      <c r="AJ48" s="42">
        <v>0</v>
      </c>
      <c r="AK48" s="44">
        <v>0</v>
      </c>
      <c r="AL48" s="26">
        <f t="shared" si="27"/>
        <v>0</v>
      </c>
      <c r="AM48" s="42">
        <v>122</v>
      </c>
      <c r="AN48" s="44">
        <v>4</v>
      </c>
      <c r="AO48" s="26">
        <f t="shared" si="28"/>
        <v>48800</v>
      </c>
      <c r="AP48" s="26">
        <f t="shared" si="11"/>
        <v>3075902</v>
      </c>
      <c r="AQ48" s="26">
        <f t="shared" si="29"/>
        <v>3124702</v>
      </c>
      <c r="AR48" s="30">
        <v>4665608</v>
      </c>
      <c r="AS48" s="30">
        <f t="shared" si="45"/>
        <v>3124702</v>
      </c>
      <c r="AT48" s="42">
        <v>4004835</v>
      </c>
      <c r="AU48" s="26">
        <f t="shared" si="43"/>
        <v>880133</v>
      </c>
      <c r="AV48" s="43" t="str">
        <f t="shared" si="46"/>
        <v>No</v>
      </c>
      <c r="AW48" s="30">
        <f t="shared" si="31"/>
        <v>125771.00569999999</v>
      </c>
      <c r="AX48" s="29">
        <f t="shared" si="32"/>
        <v>3879063.9942999999</v>
      </c>
      <c r="AY48" s="28">
        <f t="shared" si="44"/>
        <v>3879063.9942999999</v>
      </c>
      <c r="AZ48" s="42">
        <v>0</v>
      </c>
      <c r="BA48" s="26">
        <f t="shared" si="33"/>
        <v>0</v>
      </c>
      <c r="BB48" s="21">
        <f t="shared" si="34"/>
        <v>0</v>
      </c>
      <c r="BC48" s="21">
        <f t="shared" si="35"/>
        <v>0</v>
      </c>
      <c r="BD48" s="27"/>
      <c r="BE48" s="27">
        <f t="shared" si="36"/>
        <v>-754361.9942999999</v>
      </c>
      <c r="BF48" s="27">
        <f t="shared" si="37"/>
        <v>-628609.84985018987</v>
      </c>
      <c r="BG48" s="27">
        <f t="shared" si="37"/>
        <v>-502887.87988015171</v>
      </c>
      <c r="BH48" s="27">
        <f t="shared" si="37"/>
        <v>-377165.90991011355</v>
      </c>
      <c r="BI48" s="27">
        <f t="shared" si="37"/>
        <v>-251456.51213707263</v>
      </c>
      <c r="BJ48" s="27">
        <f t="shared" si="37"/>
        <v>-125728.25606853608</v>
      </c>
      <c r="BM48" s="22">
        <f t="shared" si="38"/>
        <v>3753311.8498501899</v>
      </c>
      <c r="BN48" s="22">
        <f t="shared" si="39"/>
        <v>3627589.8798801517</v>
      </c>
      <c r="BO48" s="22">
        <f t="shared" si="13"/>
        <v>3501867.9099101136</v>
      </c>
      <c r="BP48" s="22">
        <f t="shared" si="13"/>
        <v>3376158.5121370726</v>
      </c>
      <c r="BQ48" s="22">
        <f t="shared" si="13"/>
        <v>3250430.2560685361</v>
      </c>
      <c r="BR48" s="22">
        <f t="shared" si="13"/>
        <v>3124702</v>
      </c>
      <c r="BU48" s="22">
        <f t="shared" si="40"/>
        <v>3753311.8498501899</v>
      </c>
      <c r="BV48" s="22">
        <f t="shared" si="41"/>
        <v>3627589.8798801517</v>
      </c>
      <c r="BW48" s="22">
        <f t="shared" si="41"/>
        <v>3501867.9099101136</v>
      </c>
      <c r="BX48" s="22">
        <f t="shared" si="41"/>
        <v>3376158.5121370726</v>
      </c>
      <c r="BY48" s="22">
        <f t="shared" si="41"/>
        <v>3250430.2560685361</v>
      </c>
      <c r="BZ48" s="22">
        <f t="shared" si="41"/>
        <v>3124702</v>
      </c>
    </row>
    <row r="49" spans="1:78" x14ac:dyDescent="0.2">
      <c r="A49" s="40" t="s">
        <v>211</v>
      </c>
      <c r="B49" s="40"/>
      <c r="C49" s="41"/>
      <c r="D49" s="41"/>
      <c r="E49" s="41"/>
      <c r="F49" s="21">
        <v>4</v>
      </c>
      <c r="G49" s="44">
        <v>0</v>
      </c>
      <c r="H49" s="40">
        <v>23</v>
      </c>
      <c r="I49" s="21" t="s">
        <v>240</v>
      </c>
      <c r="J49" s="39"/>
      <c r="K49" s="45">
        <v>1455.19</v>
      </c>
      <c r="L49" s="47"/>
      <c r="M49" s="42">
        <v>226</v>
      </c>
      <c r="N49" s="46">
        <f t="shared" si="15"/>
        <v>67.8</v>
      </c>
      <c r="O49" s="46">
        <f t="shared" si="16"/>
        <v>873.11</v>
      </c>
      <c r="P49" s="46">
        <f t="shared" si="17"/>
        <v>0</v>
      </c>
      <c r="Q49" s="46">
        <f t="shared" si="18"/>
        <v>0</v>
      </c>
      <c r="R49" s="37">
        <f t="shared" si="19"/>
        <v>0.16</v>
      </c>
      <c r="S49" s="37">
        <f t="shared" si="20"/>
        <v>0</v>
      </c>
      <c r="T49" s="46">
        <f t="shared" si="21"/>
        <v>0</v>
      </c>
      <c r="U49" s="46">
        <f t="shared" si="22"/>
        <v>0</v>
      </c>
      <c r="V49" s="42">
        <v>10</v>
      </c>
      <c r="W49" s="46">
        <f t="shared" si="23"/>
        <v>2.5</v>
      </c>
      <c r="X49" s="36">
        <f t="shared" si="24"/>
        <v>67.8</v>
      </c>
      <c r="Y49" s="25">
        <f t="shared" si="25"/>
        <v>1525.49</v>
      </c>
      <c r="Z49" s="45">
        <v>2004435480</v>
      </c>
      <c r="AA49" s="42">
        <v>10091</v>
      </c>
      <c r="AB49" s="36">
        <f t="shared" si="6"/>
        <v>198635.96</v>
      </c>
      <c r="AC49" s="35">
        <f t="shared" si="7"/>
        <v>0.77437199999999995</v>
      </c>
      <c r="AD49" s="42">
        <v>108059</v>
      </c>
      <c r="AE49" s="35">
        <f t="shared" si="8"/>
        <v>0.78340600000000005</v>
      </c>
      <c r="AF49" s="35">
        <f t="shared" si="42"/>
        <v>0.22291800000000001</v>
      </c>
      <c r="AG49" s="34">
        <f t="shared" si="9"/>
        <v>0.22291800000000001</v>
      </c>
      <c r="AH49" s="33">
        <f t="shared" si="10"/>
        <v>0</v>
      </c>
      <c r="AI49" s="32">
        <f t="shared" si="26"/>
        <v>0.22291800000000001</v>
      </c>
      <c r="AJ49" s="42">
        <v>0</v>
      </c>
      <c r="AK49" s="44">
        <v>0</v>
      </c>
      <c r="AL49" s="26">
        <f t="shared" si="27"/>
        <v>0</v>
      </c>
      <c r="AM49" s="42">
        <v>0</v>
      </c>
      <c r="AN49" s="44">
        <v>0</v>
      </c>
      <c r="AO49" s="26">
        <f t="shared" si="28"/>
        <v>0</v>
      </c>
      <c r="AP49" s="26">
        <f t="shared" si="11"/>
        <v>3919182</v>
      </c>
      <c r="AQ49" s="26">
        <f t="shared" si="29"/>
        <v>3919182</v>
      </c>
      <c r="AR49" s="30">
        <v>3403900</v>
      </c>
      <c r="AS49" s="30">
        <f t="shared" si="45"/>
        <v>3919182</v>
      </c>
      <c r="AT49" s="42">
        <v>4068515</v>
      </c>
      <c r="AU49" s="26">
        <f t="shared" si="43"/>
        <v>149333</v>
      </c>
      <c r="AV49" s="43" t="str">
        <f t="shared" si="46"/>
        <v>No</v>
      </c>
      <c r="AW49" s="30">
        <f t="shared" si="31"/>
        <v>21339.685699999998</v>
      </c>
      <c r="AX49" s="29">
        <f t="shared" si="32"/>
        <v>4047175.3143000002</v>
      </c>
      <c r="AY49" s="28">
        <f t="shared" si="44"/>
        <v>4047175.3143000002</v>
      </c>
      <c r="AZ49" s="42">
        <v>0</v>
      </c>
      <c r="BA49" s="26">
        <f t="shared" si="33"/>
        <v>0</v>
      </c>
      <c r="BB49" s="21">
        <f t="shared" si="34"/>
        <v>0</v>
      </c>
      <c r="BC49" s="21">
        <f t="shared" si="35"/>
        <v>0</v>
      </c>
      <c r="BD49" s="27"/>
      <c r="BE49" s="27">
        <f t="shared" si="36"/>
        <v>-127993.3143000002</v>
      </c>
      <c r="BF49" s="27">
        <f t="shared" si="37"/>
        <v>-106656.82880619029</v>
      </c>
      <c r="BG49" s="27">
        <f t="shared" si="37"/>
        <v>-85325.463044952136</v>
      </c>
      <c r="BH49" s="27">
        <f t="shared" si="37"/>
        <v>-63994.097283713985</v>
      </c>
      <c r="BI49" s="27">
        <f t="shared" si="37"/>
        <v>-42664.864659052342</v>
      </c>
      <c r="BJ49" s="27">
        <f t="shared" si="37"/>
        <v>-21332.432329526171</v>
      </c>
      <c r="BM49" s="22">
        <f t="shared" si="38"/>
        <v>4025838.8288061903</v>
      </c>
      <c r="BN49" s="22">
        <f t="shared" si="39"/>
        <v>4004507.4630449521</v>
      </c>
      <c r="BO49" s="22">
        <f t="shared" si="13"/>
        <v>3983176.097283714</v>
      </c>
      <c r="BP49" s="22">
        <f t="shared" si="13"/>
        <v>3961846.8646590523</v>
      </c>
      <c r="BQ49" s="22">
        <f t="shared" si="13"/>
        <v>3940514.4323295262</v>
      </c>
      <c r="BR49" s="22">
        <f t="shared" si="13"/>
        <v>3919182</v>
      </c>
      <c r="BU49" s="22">
        <f t="shared" si="40"/>
        <v>4025838.8288061903</v>
      </c>
      <c r="BV49" s="22">
        <f t="shared" si="41"/>
        <v>4004507.4630449521</v>
      </c>
      <c r="BW49" s="22">
        <f t="shared" si="41"/>
        <v>3983176.097283714</v>
      </c>
      <c r="BX49" s="22">
        <f t="shared" si="41"/>
        <v>3961846.8646590523</v>
      </c>
      <c r="BY49" s="22">
        <f t="shared" si="41"/>
        <v>3940514.4323295262</v>
      </c>
      <c r="BZ49" s="22">
        <f t="shared" si="41"/>
        <v>3919182</v>
      </c>
    </row>
    <row r="50" spans="1:78" x14ac:dyDescent="0.2">
      <c r="A50" s="40" t="s">
        <v>215</v>
      </c>
      <c r="B50" s="40"/>
      <c r="C50" s="41"/>
      <c r="D50" s="41"/>
      <c r="E50" s="41"/>
      <c r="F50" s="21">
        <v>9</v>
      </c>
      <c r="G50" s="44">
        <v>30</v>
      </c>
      <c r="H50" s="40">
        <v>24</v>
      </c>
      <c r="I50" s="21" t="s">
        <v>241</v>
      </c>
      <c r="J50" s="39"/>
      <c r="K50" s="45">
        <v>253.83</v>
      </c>
      <c r="L50" s="48"/>
      <c r="M50" s="42">
        <v>114</v>
      </c>
      <c r="N50" s="46">
        <f t="shared" si="15"/>
        <v>34.200000000000003</v>
      </c>
      <c r="O50" s="46">
        <f t="shared" si="16"/>
        <v>152.30000000000001</v>
      </c>
      <c r="P50" s="46">
        <f t="shared" si="17"/>
        <v>0</v>
      </c>
      <c r="Q50" s="46">
        <f t="shared" si="18"/>
        <v>0</v>
      </c>
      <c r="R50" s="37">
        <f t="shared" si="19"/>
        <v>0.45</v>
      </c>
      <c r="S50" s="37">
        <f t="shared" si="20"/>
        <v>0</v>
      </c>
      <c r="T50" s="46">
        <f t="shared" si="21"/>
        <v>0</v>
      </c>
      <c r="U50" s="46">
        <f t="shared" si="22"/>
        <v>0</v>
      </c>
      <c r="V50" s="42">
        <v>2</v>
      </c>
      <c r="W50" s="46">
        <f t="shared" si="23"/>
        <v>0.5</v>
      </c>
      <c r="X50" s="36">
        <f t="shared" si="24"/>
        <v>34.200000000000003</v>
      </c>
      <c r="Y50" s="25">
        <f t="shared" si="25"/>
        <v>288.53000000000003</v>
      </c>
      <c r="Z50" s="45">
        <v>360414995.67000002</v>
      </c>
      <c r="AA50" s="42">
        <v>2156</v>
      </c>
      <c r="AB50" s="36">
        <f t="shared" si="6"/>
        <v>167168.37</v>
      </c>
      <c r="AC50" s="35">
        <f t="shared" si="7"/>
        <v>0.651698</v>
      </c>
      <c r="AD50" s="42">
        <v>83750</v>
      </c>
      <c r="AE50" s="35">
        <f t="shared" si="8"/>
        <v>0.60716999999999999</v>
      </c>
      <c r="AF50" s="35">
        <f t="shared" si="42"/>
        <v>0.36165999999999998</v>
      </c>
      <c r="AG50" s="34">
        <f t="shared" si="9"/>
        <v>0.36165999999999998</v>
      </c>
      <c r="AH50" s="33">
        <f t="shared" si="10"/>
        <v>0</v>
      </c>
      <c r="AI50" s="32">
        <f t="shared" si="26"/>
        <v>0.36165999999999998</v>
      </c>
      <c r="AJ50" s="42">
        <v>107</v>
      </c>
      <c r="AK50" s="44">
        <v>6</v>
      </c>
      <c r="AL50" s="26">
        <f t="shared" si="27"/>
        <v>64200</v>
      </c>
      <c r="AM50" s="42">
        <v>0</v>
      </c>
      <c r="AN50" s="44">
        <v>0</v>
      </c>
      <c r="AO50" s="26">
        <f t="shared" si="28"/>
        <v>0</v>
      </c>
      <c r="AP50" s="26">
        <f t="shared" si="11"/>
        <v>1202631</v>
      </c>
      <c r="AQ50" s="26">
        <f t="shared" si="29"/>
        <v>1266831</v>
      </c>
      <c r="AR50" s="30">
        <v>1856992</v>
      </c>
      <c r="AS50" s="30">
        <f t="shared" si="45"/>
        <v>1266831</v>
      </c>
      <c r="AT50" s="42">
        <v>1652147</v>
      </c>
      <c r="AU50" s="26">
        <f t="shared" si="43"/>
        <v>385316</v>
      </c>
      <c r="AV50" s="43" t="str">
        <f t="shared" si="46"/>
        <v>No</v>
      </c>
      <c r="AW50" s="30">
        <f t="shared" si="31"/>
        <v>55061.6564</v>
      </c>
      <c r="AX50" s="29">
        <f t="shared" si="32"/>
        <v>1597085.3436</v>
      </c>
      <c r="AY50" s="28">
        <f t="shared" si="44"/>
        <v>1597085.3436</v>
      </c>
      <c r="AZ50" s="42">
        <v>0</v>
      </c>
      <c r="BA50" s="26">
        <f t="shared" si="33"/>
        <v>0</v>
      </c>
      <c r="BB50" s="21">
        <f t="shared" si="34"/>
        <v>0</v>
      </c>
      <c r="BC50" s="21">
        <f t="shared" si="35"/>
        <v>0</v>
      </c>
      <c r="BD50" s="27"/>
      <c r="BE50" s="27">
        <f t="shared" si="36"/>
        <v>-330254.34360000002</v>
      </c>
      <c r="BF50" s="27">
        <f t="shared" si="37"/>
        <v>-275200.94452188001</v>
      </c>
      <c r="BG50" s="27">
        <f t="shared" si="37"/>
        <v>-220160.75561750401</v>
      </c>
      <c r="BH50" s="27">
        <f t="shared" si="37"/>
        <v>-165120.56671312801</v>
      </c>
      <c r="BI50" s="27">
        <f t="shared" si="37"/>
        <v>-110085.88182764244</v>
      </c>
      <c r="BJ50" s="27">
        <f t="shared" si="37"/>
        <v>-55042.940913821105</v>
      </c>
      <c r="BM50" s="22">
        <f t="shared" si="38"/>
        <v>1542031.94452188</v>
      </c>
      <c r="BN50" s="22">
        <f t="shared" si="39"/>
        <v>1486991.755617504</v>
      </c>
      <c r="BO50" s="22">
        <f t="shared" si="13"/>
        <v>1431951.566713128</v>
      </c>
      <c r="BP50" s="22">
        <f t="shared" si="13"/>
        <v>1376916.8818276424</v>
      </c>
      <c r="BQ50" s="22">
        <f t="shared" si="13"/>
        <v>1321873.9409138211</v>
      </c>
      <c r="BR50" s="22">
        <f t="shared" si="13"/>
        <v>1266831</v>
      </c>
      <c r="BU50" s="22">
        <f t="shared" si="40"/>
        <v>1542031.94452188</v>
      </c>
      <c r="BV50" s="22">
        <f t="shared" si="41"/>
        <v>1486991.755617504</v>
      </c>
      <c r="BW50" s="22">
        <f t="shared" si="41"/>
        <v>1431951.566713128</v>
      </c>
      <c r="BX50" s="22">
        <f t="shared" si="41"/>
        <v>1376916.8818276424</v>
      </c>
      <c r="BY50" s="22">
        <f t="shared" si="41"/>
        <v>1321873.9409138211</v>
      </c>
      <c r="BZ50" s="22">
        <f t="shared" si="41"/>
        <v>1266831</v>
      </c>
    </row>
    <row r="51" spans="1:78" x14ac:dyDescent="0.2">
      <c r="A51" s="40" t="s">
        <v>217</v>
      </c>
      <c r="B51" s="40"/>
      <c r="C51" s="41"/>
      <c r="D51" s="41"/>
      <c r="E51" s="41"/>
      <c r="F51" s="21">
        <v>4</v>
      </c>
      <c r="G51" s="44">
        <v>0</v>
      </c>
      <c r="H51" s="40">
        <v>25</v>
      </c>
      <c r="I51" s="21" t="s">
        <v>242</v>
      </c>
      <c r="J51" s="39"/>
      <c r="K51" s="45">
        <v>4227.57</v>
      </c>
      <c r="L51" s="47"/>
      <c r="M51" s="42">
        <v>733</v>
      </c>
      <c r="N51" s="46">
        <f t="shared" si="15"/>
        <v>219.9</v>
      </c>
      <c r="O51" s="46">
        <f t="shared" si="16"/>
        <v>2536.54</v>
      </c>
      <c r="P51" s="46">
        <f t="shared" si="17"/>
        <v>0</v>
      </c>
      <c r="Q51" s="46">
        <f t="shared" si="18"/>
        <v>0</v>
      </c>
      <c r="R51" s="37">
        <f t="shared" si="19"/>
        <v>0.17</v>
      </c>
      <c r="S51" s="37">
        <f t="shared" si="20"/>
        <v>0</v>
      </c>
      <c r="T51" s="46">
        <f t="shared" si="21"/>
        <v>0</v>
      </c>
      <c r="U51" s="46">
        <f t="shared" si="22"/>
        <v>0</v>
      </c>
      <c r="V51" s="42">
        <v>158</v>
      </c>
      <c r="W51" s="46">
        <f t="shared" si="23"/>
        <v>39.5</v>
      </c>
      <c r="X51" s="36">
        <f t="shared" si="24"/>
        <v>219.9</v>
      </c>
      <c r="Y51" s="25">
        <f t="shared" si="25"/>
        <v>4486.9699999999993</v>
      </c>
      <c r="Z51" s="45">
        <v>5632141245.6700001</v>
      </c>
      <c r="AA51" s="42">
        <v>28994</v>
      </c>
      <c r="AB51" s="36">
        <f t="shared" si="6"/>
        <v>194251.96</v>
      </c>
      <c r="AC51" s="35">
        <f t="shared" si="7"/>
        <v>0.75728200000000001</v>
      </c>
      <c r="AD51" s="42">
        <v>147969</v>
      </c>
      <c r="AE51" s="35">
        <f t="shared" si="8"/>
        <v>1.0727450000000001</v>
      </c>
      <c r="AF51" s="35">
        <f t="shared" si="42"/>
        <v>0.14807899999999999</v>
      </c>
      <c r="AG51" s="34">
        <f t="shared" si="9"/>
        <v>0.14807899999999999</v>
      </c>
      <c r="AH51" s="33">
        <f t="shared" si="10"/>
        <v>0</v>
      </c>
      <c r="AI51" s="32">
        <f t="shared" si="26"/>
        <v>0.14807899999999999</v>
      </c>
      <c r="AJ51" s="42">
        <v>0</v>
      </c>
      <c r="AK51" s="44">
        <v>0</v>
      </c>
      <c r="AL51" s="26">
        <f t="shared" si="27"/>
        <v>0</v>
      </c>
      <c r="AM51" s="42">
        <v>0</v>
      </c>
      <c r="AN51" s="44">
        <v>0</v>
      </c>
      <c r="AO51" s="26">
        <f t="shared" si="28"/>
        <v>0</v>
      </c>
      <c r="AP51" s="26">
        <f t="shared" si="11"/>
        <v>7657510</v>
      </c>
      <c r="AQ51" s="26">
        <f t="shared" si="29"/>
        <v>7657510</v>
      </c>
      <c r="AR51" s="30">
        <v>9436665</v>
      </c>
      <c r="AS51" s="30">
        <f t="shared" si="45"/>
        <v>7657510</v>
      </c>
      <c r="AT51" s="42">
        <v>9439993</v>
      </c>
      <c r="AU51" s="26">
        <f t="shared" si="43"/>
        <v>1782483</v>
      </c>
      <c r="AV51" s="43" t="str">
        <f t="shared" si="46"/>
        <v>No</v>
      </c>
      <c r="AW51" s="30">
        <f t="shared" si="31"/>
        <v>254716.82070000001</v>
      </c>
      <c r="AX51" s="29">
        <f t="shared" si="32"/>
        <v>9185276.1793000009</v>
      </c>
      <c r="AY51" s="28">
        <f t="shared" si="44"/>
        <v>9185276.1793000009</v>
      </c>
      <c r="AZ51" s="42">
        <v>0</v>
      </c>
      <c r="BA51" s="26">
        <f t="shared" si="33"/>
        <v>0</v>
      </c>
      <c r="BB51" s="21">
        <f t="shared" si="34"/>
        <v>0</v>
      </c>
      <c r="BC51" s="21">
        <f t="shared" si="35"/>
        <v>0</v>
      </c>
      <c r="BD51" s="27"/>
      <c r="BE51" s="27">
        <f t="shared" si="36"/>
        <v>-1527766.1793000009</v>
      </c>
      <c r="BF51" s="27">
        <f t="shared" si="37"/>
        <v>-1273087.5572106913</v>
      </c>
      <c r="BG51" s="27">
        <f t="shared" si="37"/>
        <v>-1018470.0457685534</v>
      </c>
      <c r="BH51" s="27">
        <f t="shared" si="37"/>
        <v>-763852.53432641551</v>
      </c>
      <c r="BI51" s="27">
        <f t="shared" si="37"/>
        <v>-509260.48463542107</v>
      </c>
      <c r="BJ51" s="27">
        <f t="shared" si="37"/>
        <v>-254630.24231771007</v>
      </c>
      <c r="BM51" s="22">
        <f t="shared" si="38"/>
        <v>8930597.5572106913</v>
      </c>
      <c r="BN51" s="22">
        <f t="shared" si="39"/>
        <v>8675980.0457685534</v>
      </c>
      <c r="BO51" s="22">
        <f t="shared" si="13"/>
        <v>8421362.5343264155</v>
      </c>
      <c r="BP51" s="22">
        <f t="shared" si="13"/>
        <v>8166770.4846354211</v>
      </c>
      <c r="BQ51" s="22">
        <f t="shared" si="13"/>
        <v>7912140.2423177101</v>
      </c>
      <c r="BR51" s="22">
        <f t="shared" si="13"/>
        <v>7657510</v>
      </c>
      <c r="BU51" s="22">
        <f t="shared" si="40"/>
        <v>8930597.5572106913</v>
      </c>
      <c r="BV51" s="22">
        <f t="shared" si="41"/>
        <v>8675980.0457685534</v>
      </c>
      <c r="BW51" s="22">
        <f t="shared" si="41"/>
        <v>8421362.5343264155</v>
      </c>
      <c r="BX51" s="22">
        <f t="shared" si="41"/>
        <v>8166770.4846354211</v>
      </c>
      <c r="BY51" s="22">
        <f t="shared" si="41"/>
        <v>7912140.2423177101</v>
      </c>
      <c r="BZ51" s="22">
        <f t="shared" si="41"/>
        <v>7657510</v>
      </c>
    </row>
    <row r="52" spans="1:78" x14ac:dyDescent="0.2">
      <c r="A52" s="40" t="s">
        <v>215</v>
      </c>
      <c r="B52" s="40"/>
      <c r="C52" s="41"/>
      <c r="D52" s="41"/>
      <c r="E52" s="41"/>
      <c r="F52" s="21">
        <v>4</v>
      </c>
      <c r="G52" s="44">
        <v>0</v>
      </c>
      <c r="H52" s="40">
        <v>26</v>
      </c>
      <c r="I52" s="21" t="s">
        <v>243</v>
      </c>
      <c r="J52" s="39"/>
      <c r="K52" s="45">
        <v>387.43</v>
      </c>
      <c r="L52" s="47"/>
      <c r="M52" s="42">
        <v>105</v>
      </c>
      <c r="N52" s="46">
        <f t="shared" si="15"/>
        <v>31.5</v>
      </c>
      <c r="O52" s="46">
        <f t="shared" si="16"/>
        <v>232.46</v>
      </c>
      <c r="P52" s="46">
        <f t="shared" si="17"/>
        <v>0</v>
      </c>
      <c r="Q52" s="46">
        <f t="shared" si="18"/>
        <v>0</v>
      </c>
      <c r="R52" s="37">
        <f t="shared" si="19"/>
        <v>0.27</v>
      </c>
      <c r="S52" s="37">
        <f t="shared" si="20"/>
        <v>0</v>
      </c>
      <c r="T52" s="46">
        <f t="shared" si="21"/>
        <v>0</v>
      </c>
      <c r="U52" s="46">
        <f t="shared" si="22"/>
        <v>0</v>
      </c>
      <c r="V52" s="42">
        <v>6</v>
      </c>
      <c r="W52" s="46">
        <f t="shared" si="23"/>
        <v>1.5</v>
      </c>
      <c r="X52" s="36">
        <f t="shared" si="24"/>
        <v>31.5</v>
      </c>
      <c r="Y52" s="25">
        <f t="shared" si="25"/>
        <v>420.43</v>
      </c>
      <c r="Z52" s="45">
        <v>852636052.66999996</v>
      </c>
      <c r="AA52" s="42">
        <v>3757</v>
      </c>
      <c r="AB52" s="36">
        <f t="shared" si="6"/>
        <v>226945.98</v>
      </c>
      <c r="AC52" s="35">
        <f t="shared" si="7"/>
        <v>0.88473800000000002</v>
      </c>
      <c r="AD52" s="42">
        <v>90929</v>
      </c>
      <c r="AE52" s="35">
        <f t="shared" si="8"/>
        <v>0.65921700000000005</v>
      </c>
      <c r="AF52" s="35">
        <f t="shared" si="42"/>
        <v>0.182918</v>
      </c>
      <c r="AG52" s="34">
        <f t="shared" si="9"/>
        <v>0.182918</v>
      </c>
      <c r="AH52" s="33">
        <f t="shared" si="10"/>
        <v>0</v>
      </c>
      <c r="AI52" s="32">
        <f t="shared" si="26"/>
        <v>0.182918</v>
      </c>
      <c r="AJ52" s="42">
        <v>176</v>
      </c>
      <c r="AK52" s="44">
        <v>6</v>
      </c>
      <c r="AL52" s="26">
        <f t="shared" si="27"/>
        <v>105600</v>
      </c>
      <c r="AM52" s="42">
        <v>0</v>
      </c>
      <c r="AN52" s="44">
        <v>0</v>
      </c>
      <c r="AO52" s="26">
        <f t="shared" si="28"/>
        <v>0</v>
      </c>
      <c r="AP52" s="26">
        <f t="shared" si="11"/>
        <v>886321</v>
      </c>
      <c r="AQ52" s="26">
        <f t="shared" si="29"/>
        <v>991921</v>
      </c>
      <c r="AR52" s="30">
        <v>659216</v>
      </c>
      <c r="AS52" s="30">
        <f t="shared" si="45"/>
        <v>991921</v>
      </c>
      <c r="AT52" s="42">
        <v>947013</v>
      </c>
      <c r="AU52" s="26">
        <f t="shared" si="43"/>
        <v>44908</v>
      </c>
      <c r="AV52" s="43" t="str">
        <f t="shared" si="46"/>
        <v>Yes</v>
      </c>
      <c r="AW52" s="30">
        <f t="shared" si="31"/>
        <v>44908</v>
      </c>
      <c r="AX52" s="29">
        <f t="shared" si="32"/>
        <v>991921</v>
      </c>
      <c r="AY52" s="28">
        <f t="shared" si="44"/>
        <v>991921</v>
      </c>
      <c r="AZ52" s="42">
        <v>0</v>
      </c>
      <c r="BA52" s="26">
        <f t="shared" si="33"/>
        <v>0</v>
      </c>
      <c r="BB52" s="21">
        <f t="shared" si="34"/>
        <v>0</v>
      </c>
      <c r="BC52" s="21">
        <f t="shared" si="35"/>
        <v>1</v>
      </c>
      <c r="BD52" s="27"/>
      <c r="BE52" s="27">
        <f t="shared" si="36"/>
        <v>0</v>
      </c>
      <c r="BF52" s="27">
        <f t="shared" si="37"/>
        <v>0</v>
      </c>
      <c r="BG52" s="27">
        <f t="shared" si="37"/>
        <v>0</v>
      </c>
      <c r="BH52" s="27">
        <f t="shared" si="37"/>
        <v>0</v>
      </c>
      <c r="BI52" s="27">
        <f t="shared" si="37"/>
        <v>0</v>
      </c>
      <c r="BJ52" s="27">
        <f t="shared" si="37"/>
        <v>0</v>
      </c>
      <c r="BM52" s="22">
        <f t="shared" si="38"/>
        <v>991921</v>
      </c>
      <c r="BN52" s="22">
        <f t="shared" si="39"/>
        <v>991921</v>
      </c>
      <c r="BO52" s="22">
        <f t="shared" si="13"/>
        <v>991921</v>
      </c>
      <c r="BP52" s="22">
        <f t="shared" si="13"/>
        <v>991921</v>
      </c>
      <c r="BQ52" s="22">
        <f t="shared" si="13"/>
        <v>991921</v>
      </c>
      <c r="BR52" s="22">
        <f t="shared" si="13"/>
        <v>991921</v>
      </c>
      <c r="BU52" s="22">
        <f t="shared" si="40"/>
        <v>991921</v>
      </c>
      <c r="BV52" s="22">
        <f t="shared" si="41"/>
        <v>991921</v>
      </c>
      <c r="BW52" s="22">
        <f t="shared" si="41"/>
        <v>991921</v>
      </c>
      <c r="BX52" s="22">
        <f t="shared" si="41"/>
        <v>991921</v>
      </c>
      <c r="BY52" s="22">
        <f t="shared" si="41"/>
        <v>991921</v>
      </c>
      <c r="BZ52" s="22">
        <f t="shared" si="41"/>
        <v>991921</v>
      </c>
    </row>
    <row r="53" spans="1:78" x14ac:dyDescent="0.2">
      <c r="A53" s="40" t="s">
        <v>221</v>
      </c>
      <c r="B53" s="40"/>
      <c r="C53" s="41"/>
      <c r="D53" s="41"/>
      <c r="E53" s="41"/>
      <c r="F53" s="21">
        <v>5</v>
      </c>
      <c r="G53" s="44">
        <v>0</v>
      </c>
      <c r="H53" s="40">
        <v>27</v>
      </c>
      <c r="I53" s="21" t="s">
        <v>244</v>
      </c>
      <c r="J53" s="39"/>
      <c r="K53" s="45">
        <v>1416.62</v>
      </c>
      <c r="L53" s="47"/>
      <c r="M53" s="42">
        <v>591</v>
      </c>
      <c r="N53" s="46">
        <f t="shared" si="15"/>
        <v>177.3</v>
      </c>
      <c r="O53" s="46">
        <f t="shared" si="16"/>
        <v>849.97</v>
      </c>
      <c r="P53" s="46">
        <f t="shared" si="17"/>
        <v>0</v>
      </c>
      <c r="Q53" s="46">
        <f t="shared" si="18"/>
        <v>0</v>
      </c>
      <c r="R53" s="37">
        <f t="shared" si="19"/>
        <v>0.42</v>
      </c>
      <c r="S53" s="37">
        <f t="shared" si="20"/>
        <v>0</v>
      </c>
      <c r="T53" s="46">
        <f t="shared" si="21"/>
        <v>0</v>
      </c>
      <c r="U53" s="46">
        <f t="shared" si="22"/>
        <v>0</v>
      </c>
      <c r="V53" s="42">
        <v>176</v>
      </c>
      <c r="W53" s="46">
        <f t="shared" si="23"/>
        <v>44</v>
      </c>
      <c r="X53" s="36">
        <f t="shared" si="24"/>
        <v>177.3</v>
      </c>
      <c r="Y53" s="25">
        <f t="shared" si="25"/>
        <v>1637.9199999999998</v>
      </c>
      <c r="Z53" s="45">
        <v>3065867522.6700001</v>
      </c>
      <c r="AA53" s="42">
        <v>13399</v>
      </c>
      <c r="AB53" s="36">
        <f t="shared" si="6"/>
        <v>228813.16</v>
      </c>
      <c r="AC53" s="35">
        <f t="shared" si="7"/>
        <v>0.89201699999999995</v>
      </c>
      <c r="AD53" s="42">
        <v>110556</v>
      </c>
      <c r="AE53" s="35">
        <f t="shared" si="8"/>
        <v>0.80150900000000003</v>
      </c>
      <c r="AF53" s="35">
        <f t="shared" si="42"/>
        <v>0.13513500000000001</v>
      </c>
      <c r="AG53" s="34">
        <f t="shared" si="9"/>
        <v>0.13513500000000001</v>
      </c>
      <c r="AH53" s="33">
        <f t="shared" si="10"/>
        <v>0</v>
      </c>
      <c r="AI53" s="32">
        <f t="shared" si="26"/>
        <v>0.13513500000000001</v>
      </c>
      <c r="AJ53" s="42">
        <v>0</v>
      </c>
      <c r="AK53" s="44">
        <v>0</v>
      </c>
      <c r="AL53" s="26">
        <f t="shared" si="27"/>
        <v>0</v>
      </c>
      <c r="AM53" s="42">
        <v>0</v>
      </c>
      <c r="AN53" s="44">
        <v>0</v>
      </c>
      <c r="AO53" s="26">
        <f t="shared" si="28"/>
        <v>0</v>
      </c>
      <c r="AP53" s="26">
        <f t="shared" si="11"/>
        <v>2550947</v>
      </c>
      <c r="AQ53" s="26">
        <f t="shared" si="29"/>
        <v>2550947</v>
      </c>
      <c r="AR53" s="30">
        <v>6326998</v>
      </c>
      <c r="AS53" s="30">
        <f t="shared" si="45"/>
        <v>2550947</v>
      </c>
      <c r="AT53" s="42">
        <v>5192084</v>
      </c>
      <c r="AU53" s="26">
        <f t="shared" si="43"/>
        <v>2641137</v>
      </c>
      <c r="AV53" s="43" t="str">
        <f t="shared" si="46"/>
        <v>No</v>
      </c>
      <c r="AW53" s="30">
        <f t="shared" si="31"/>
        <v>377418.47729999997</v>
      </c>
      <c r="AX53" s="29">
        <f t="shared" si="32"/>
        <v>4814665.5226999996</v>
      </c>
      <c r="AY53" s="28">
        <f t="shared" si="44"/>
        <v>4814665.5226999996</v>
      </c>
      <c r="AZ53" s="42">
        <v>0</v>
      </c>
      <c r="BA53" s="26">
        <f t="shared" si="33"/>
        <v>0</v>
      </c>
      <c r="BB53" s="21">
        <f t="shared" si="34"/>
        <v>0</v>
      </c>
      <c r="BC53" s="21">
        <f t="shared" si="35"/>
        <v>0</v>
      </c>
      <c r="BD53" s="27"/>
      <c r="BE53" s="27">
        <f t="shared" si="36"/>
        <v>-2263718.5226999996</v>
      </c>
      <c r="BF53" s="27">
        <f t="shared" si="37"/>
        <v>-1886356.6449659094</v>
      </c>
      <c r="BG53" s="27">
        <f t="shared" si="37"/>
        <v>-1509085.3159727277</v>
      </c>
      <c r="BH53" s="27">
        <f t="shared" si="37"/>
        <v>-1131813.986979546</v>
      </c>
      <c r="BI53" s="27">
        <f t="shared" si="37"/>
        <v>-754580.38511926355</v>
      </c>
      <c r="BJ53" s="27">
        <f t="shared" si="37"/>
        <v>-377290.19255963154</v>
      </c>
      <c r="BM53" s="22">
        <f t="shared" si="38"/>
        <v>4437303.6449659094</v>
      </c>
      <c r="BN53" s="22">
        <f t="shared" si="39"/>
        <v>4060032.3159727277</v>
      </c>
      <c r="BO53" s="22">
        <f t="shared" si="13"/>
        <v>3682760.986979546</v>
      </c>
      <c r="BP53" s="22">
        <f t="shared" si="13"/>
        <v>3305527.3851192635</v>
      </c>
      <c r="BQ53" s="22">
        <f t="shared" si="13"/>
        <v>2928237.1925596315</v>
      </c>
      <c r="BR53" s="22">
        <f t="shared" si="13"/>
        <v>2550947</v>
      </c>
      <c r="BU53" s="22">
        <f t="shared" si="40"/>
        <v>4437303.6449659094</v>
      </c>
      <c r="BV53" s="22">
        <f t="shared" si="41"/>
        <v>4060032.3159727277</v>
      </c>
      <c r="BW53" s="22">
        <f t="shared" si="41"/>
        <v>3682760.986979546</v>
      </c>
      <c r="BX53" s="22">
        <f t="shared" si="41"/>
        <v>3305527.3851192635</v>
      </c>
      <c r="BY53" s="22">
        <f t="shared" si="41"/>
        <v>2928237.1925596315</v>
      </c>
      <c r="BZ53" s="22">
        <f t="shared" si="41"/>
        <v>2550947</v>
      </c>
    </row>
    <row r="54" spans="1:78" x14ac:dyDescent="0.2">
      <c r="A54" s="40" t="s">
        <v>221</v>
      </c>
      <c r="B54" s="40"/>
      <c r="C54" s="41"/>
      <c r="D54" s="41"/>
      <c r="E54" s="41"/>
      <c r="F54" s="21">
        <v>6</v>
      </c>
      <c r="G54" s="44">
        <v>0</v>
      </c>
      <c r="H54" s="40">
        <v>28</v>
      </c>
      <c r="I54" s="21" t="s">
        <v>245</v>
      </c>
      <c r="J54" s="39"/>
      <c r="K54" s="45">
        <v>2068.46</v>
      </c>
      <c r="L54" s="47"/>
      <c r="M54" s="42">
        <v>516</v>
      </c>
      <c r="N54" s="46">
        <f t="shared" si="15"/>
        <v>154.80000000000001</v>
      </c>
      <c r="O54" s="46">
        <f t="shared" si="16"/>
        <v>1241.08</v>
      </c>
      <c r="P54" s="46">
        <f t="shared" si="17"/>
        <v>0</v>
      </c>
      <c r="Q54" s="46">
        <f t="shared" si="18"/>
        <v>0</v>
      </c>
      <c r="R54" s="37">
        <f t="shared" si="19"/>
        <v>0.25</v>
      </c>
      <c r="S54" s="37">
        <f t="shared" si="20"/>
        <v>0</v>
      </c>
      <c r="T54" s="46">
        <f t="shared" si="21"/>
        <v>0</v>
      </c>
      <c r="U54" s="46">
        <f t="shared" si="22"/>
        <v>0</v>
      </c>
      <c r="V54" s="42">
        <v>44</v>
      </c>
      <c r="W54" s="46">
        <f t="shared" si="23"/>
        <v>11</v>
      </c>
      <c r="X54" s="36">
        <f t="shared" si="24"/>
        <v>154.80000000000001</v>
      </c>
      <c r="Y54" s="25">
        <f t="shared" si="25"/>
        <v>2234.2600000000002</v>
      </c>
      <c r="Z54" s="45">
        <v>2412272603</v>
      </c>
      <c r="AA54" s="42">
        <v>15572</v>
      </c>
      <c r="AB54" s="36">
        <f t="shared" si="6"/>
        <v>154910.9</v>
      </c>
      <c r="AC54" s="35">
        <f t="shared" si="7"/>
        <v>0.60391300000000003</v>
      </c>
      <c r="AD54" s="42">
        <v>114505</v>
      </c>
      <c r="AE54" s="35">
        <f t="shared" si="8"/>
        <v>0.83013800000000004</v>
      </c>
      <c r="AF54" s="35">
        <f t="shared" si="42"/>
        <v>0.32822000000000001</v>
      </c>
      <c r="AG54" s="34">
        <f t="shared" si="9"/>
        <v>0.32822000000000001</v>
      </c>
      <c r="AH54" s="33">
        <f t="shared" si="10"/>
        <v>0</v>
      </c>
      <c r="AI54" s="32">
        <f t="shared" si="26"/>
        <v>0.32822000000000001</v>
      </c>
      <c r="AJ54" s="42">
        <v>0</v>
      </c>
      <c r="AK54" s="44">
        <v>0</v>
      </c>
      <c r="AL54" s="26">
        <f t="shared" si="27"/>
        <v>0</v>
      </c>
      <c r="AM54" s="42">
        <v>0</v>
      </c>
      <c r="AN54" s="44">
        <v>0</v>
      </c>
      <c r="AO54" s="26">
        <f t="shared" si="28"/>
        <v>0</v>
      </c>
      <c r="AP54" s="26">
        <f t="shared" si="11"/>
        <v>8451615</v>
      </c>
      <c r="AQ54" s="26">
        <f t="shared" si="29"/>
        <v>8451615</v>
      </c>
      <c r="AR54" s="30">
        <v>13503310</v>
      </c>
      <c r="AS54" s="30">
        <f t="shared" si="45"/>
        <v>8451615</v>
      </c>
      <c r="AT54" s="42">
        <v>12040218</v>
      </c>
      <c r="AU54" s="26">
        <f t="shared" si="43"/>
        <v>3588603</v>
      </c>
      <c r="AV54" s="43" t="str">
        <f t="shared" si="46"/>
        <v>No</v>
      </c>
      <c r="AW54" s="30">
        <f t="shared" si="31"/>
        <v>512811.36869999999</v>
      </c>
      <c r="AX54" s="29">
        <f t="shared" si="32"/>
        <v>11527406.6313</v>
      </c>
      <c r="AY54" s="28">
        <f t="shared" si="44"/>
        <v>11527406.6313</v>
      </c>
      <c r="AZ54" s="42">
        <v>0</v>
      </c>
      <c r="BA54" s="26">
        <f t="shared" si="33"/>
        <v>0</v>
      </c>
      <c r="BB54" s="21">
        <f t="shared" si="34"/>
        <v>0</v>
      </c>
      <c r="BC54" s="21">
        <f t="shared" si="35"/>
        <v>0</v>
      </c>
      <c r="BD54" s="27"/>
      <c r="BE54" s="27">
        <f t="shared" si="36"/>
        <v>-3075791.6313000005</v>
      </c>
      <c r="BF54" s="27">
        <f t="shared" si="37"/>
        <v>-2563057.1663622912</v>
      </c>
      <c r="BG54" s="27">
        <f t="shared" si="37"/>
        <v>-2050445.7330898326</v>
      </c>
      <c r="BH54" s="27">
        <f t="shared" si="37"/>
        <v>-1537834.299817374</v>
      </c>
      <c r="BI54" s="27">
        <f t="shared" si="37"/>
        <v>-1025274.127688244</v>
      </c>
      <c r="BJ54" s="27">
        <f t="shared" si="37"/>
        <v>-512637.06384412199</v>
      </c>
      <c r="BM54" s="22">
        <f t="shared" si="38"/>
        <v>11014672.166362291</v>
      </c>
      <c r="BN54" s="22">
        <f t="shared" si="39"/>
        <v>10502060.733089833</v>
      </c>
      <c r="BO54" s="22">
        <f t="shared" si="13"/>
        <v>9989449.299817374</v>
      </c>
      <c r="BP54" s="22">
        <f t="shared" si="13"/>
        <v>9476889.127688244</v>
      </c>
      <c r="BQ54" s="22">
        <f t="shared" si="13"/>
        <v>8964252.063844122</v>
      </c>
      <c r="BR54" s="22">
        <f t="shared" si="13"/>
        <v>8451615</v>
      </c>
      <c r="BU54" s="22">
        <f t="shared" si="40"/>
        <v>11014672.166362291</v>
      </c>
      <c r="BV54" s="22">
        <f t="shared" si="41"/>
        <v>10502060.733089833</v>
      </c>
      <c r="BW54" s="22">
        <f t="shared" si="41"/>
        <v>9989449.299817374</v>
      </c>
      <c r="BX54" s="22">
        <f t="shared" si="41"/>
        <v>9476889.127688244</v>
      </c>
      <c r="BY54" s="22">
        <f t="shared" si="41"/>
        <v>8964252.063844122</v>
      </c>
      <c r="BZ54" s="22">
        <f t="shared" si="41"/>
        <v>8451615</v>
      </c>
    </row>
    <row r="55" spans="1:78" x14ac:dyDescent="0.2">
      <c r="A55" s="40" t="s">
        <v>215</v>
      </c>
      <c r="B55" s="40"/>
      <c r="C55" s="41"/>
      <c r="D55" s="41"/>
      <c r="E55" s="41"/>
      <c r="F55" s="21">
        <v>5</v>
      </c>
      <c r="G55" s="44">
        <v>0</v>
      </c>
      <c r="H55" s="40">
        <v>29</v>
      </c>
      <c r="I55" s="21" t="s">
        <v>246</v>
      </c>
      <c r="J55" s="39"/>
      <c r="K55" s="45">
        <v>144.68</v>
      </c>
      <c r="L55" s="50"/>
      <c r="M55" s="42">
        <v>42</v>
      </c>
      <c r="N55" s="46">
        <f t="shared" si="15"/>
        <v>12.6</v>
      </c>
      <c r="O55" s="46">
        <f t="shared" si="16"/>
        <v>86.81</v>
      </c>
      <c r="P55" s="46">
        <f t="shared" si="17"/>
        <v>0</v>
      </c>
      <c r="Q55" s="46">
        <f t="shared" si="18"/>
        <v>0</v>
      </c>
      <c r="R55" s="37">
        <f t="shared" si="19"/>
        <v>0.28999999999999998</v>
      </c>
      <c r="S55" s="37">
        <f t="shared" si="20"/>
        <v>0</v>
      </c>
      <c r="T55" s="46">
        <f t="shared" si="21"/>
        <v>0</v>
      </c>
      <c r="U55" s="46">
        <f t="shared" si="22"/>
        <v>0</v>
      </c>
      <c r="V55" s="42">
        <v>0</v>
      </c>
      <c r="W55" s="46">
        <f t="shared" si="23"/>
        <v>0</v>
      </c>
      <c r="X55" s="36">
        <f t="shared" si="24"/>
        <v>12.6</v>
      </c>
      <c r="Y55" s="25">
        <f t="shared" si="25"/>
        <v>157.28</v>
      </c>
      <c r="Z55" s="45">
        <v>348296693.67000002</v>
      </c>
      <c r="AA55" s="42">
        <v>1369</v>
      </c>
      <c r="AB55" s="36">
        <f t="shared" si="6"/>
        <v>254416.87</v>
      </c>
      <c r="AC55" s="35">
        <f t="shared" si="7"/>
        <v>0.99183200000000005</v>
      </c>
      <c r="AD55" s="42">
        <v>120625</v>
      </c>
      <c r="AE55" s="35">
        <f t="shared" si="8"/>
        <v>0.87450700000000003</v>
      </c>
      <c r="AF55" s="35">
        <f t="shared" si="42"/>
        <v>4.3366000000000002E-2</v>
      </c>
      <c r="AG55" s="34">
        <f t="shared" si="9"/>
        <v>4.3366000000000002E-2</v>
      </c>
      <c r="AH55" s="33">
        <f t="shared" si="10"/>
        <v>0</v>
      </c>
      <c r="AI55" s="32">
        <f t="shared" si="26"/>
        <v>4.3366000000000002E-2</v>
      </c>
      <c r="AJ55" s="42">
        <v>79</v>
      </c>
      <c r="AK55" s="44">
        <v>6</v>
      </c>
      <c r="AL55" s="26">
        <f t="shared" si="27"/>
        <v>47400</v>
      </c>
      <c r="AM55" s="42">
        <v>0</v>
      </c>
      <c r="AN55" s="44">
        <v>0</v>
      </c>
      <c r="AO55" s="26">
        <f t="shared" si="28"/>
        <v>0</v>
      </c>
      <c r="AP55" s="26">
        <f t="shared" si="11"/>
        <v>78607</v>
      </c>
      <c r="AQ55" s="26">
        <f t="shared" si="29"/>
        <v>126007</v>
      </c>
      <c r="AR55" s="30">
        <v>491388</v>
      </c>
      <c r="AS55" s="30">
        <f t="shared" si="45"/>
        <v>126007</v>
      </c>
      <c r="AT55" s="42">
        <v>403912</v>
      </c>
      <c r="AU55" s="26">
        <f t="shared" si="43"/>
        <v>277905</v>
      </c>
      <c r="AV55" s="43" t="str">
        <f t="shared" si="46"/>
        <v>No</v>
      </c>
      <c r="AW55" s="30">
        <f t="shared" si="31"/>
        <v>39712.624499999998</v>
      </c>
      <c r="AX55" s="29">
        <f t="shared" si="32"/>
        <v>364199.37550000002</v>
      </c>
      <c r="AY55" s="28">
        <f t="shared" si="44"/>
        <v>364199.37550000002</v>
      </c>
      <c r="AZ55" s="42">
        <v>0</v>
      </c>
      <c r="BA55" s="26">
        <f t="shared" si="33"/>
        <v>0</v>
      </c>
      <c r="BB55" s="21">
        <f t="shared" si="34"/>
        <v>0</v>
      </c>
      <c r="BC55" s="21">
        <f t="shared" si="35"/>
        <v>0</v>
      </c>
      <c r="BD55" s="27"/>
      <c r="BE55" s="27">
        <f t="shared" si="36"/>
        <v>-238192.37550000002</v>
      </c>
      <c r="BF55" s="27">
        <f t="shared" si="37"/>
        <v>-198485.70650415</v>
      </c>
      <c r="BG55" s="27">
        <f t="shared" si="37"/>
        <v>-158788.56520332</v>
      </c>
      <c r="BH55" s="27">
        <f t="shared" si="37"/>
        <v>-119091.42390249</v>
      </c>
      <c r="BI55" s="27">
        <f t="shared" si="37"/>
        <v>-79398.252315790101</v>
      </c>
      <c r="BJ55" s="27">
        <f t="shared" si="37"/>
        <v>-39699.126157895051</v>
      </c>
      <c r="BM55" s="22">
        <f t="shared" si="38"/>
        <v>324492.70650415</v>
      </c>
      <c r="BN55" s="22">
        <f t="shared" si="39"/>
        <v>284795.56520332</v>
      </c>
      <c r="BO55" s="22">
        <f t="shared" si="13"/>
        <v>245098.42390249</v>
      </c>
      <c r="BP55" s="22">
        <f t="shared" si="13"/>
        <v>205405.2523157901</v>
      </c>
      <c r="BQ55" s="22">
        <f t="shared" si="13"/>
        <v>165706.12615789505</v>
      </c>
      <c r="BR55" s="22">
        <f t="shared" si="13"/>
        <v>126007</v>
      </c>
      <c r="BU55" s="22">
        <f t="shared" si="40"/>
        <v>324492.70650415</v>
      </c>
      <c r="BV55" s="22">
        <f t="shared" si="41"/>
        <v>284795.56520332</v>
      </c>
      <c r="BW55" s="22">
        <f t="shared" si="41"/>
        <v>245098.42390249</v>
      </c>
      <c r="BX55" s="22">
        <f t="shared" si="41"/>
        <v>205405.2523157901</v>
      </c>
      <c r="BY55" s="22">
        <f t="shared" si="41"/>
        <v>165706.12615789505</v>
      </c>
      <c r="BZ55" s="22">
        <f t="shared" si="41"/>
        <v>126007</v>
      </c>
    </row>
    <row r="56" spans="1:78" x14ac:dyDescent="0.2">
      <c r="A56" s="40" t="s">
        <v>211</v>
      </c>
      <c r="B56" s="40"/>
      <c r="C56" s="41"/>
      <c r="D56" s="41"/>
      <c r="E56" s="41"/>
      <c r="F56" s="21">
        <v>6</v>
      </c>
      <c r="G56" s="44">
        <v>0</v>
      </c>
      <c r="H56" s="40">
        <v>30</v>
      </c>
      <c r="I56" s="21" t="s">
        <v>247</v>
      </c>
      <c r="J56" s="39"/>
      <c r="K56" s="45">
        <v>590.47</v>
      </c>
      <c r="L56" s="47"/>
      <c r="M56" s="42">
        <v>134</v>
      </c>
      <c r="N56" s="46">
        <f t="shared" si="15"/>
        <v>40.200000000000003</v>
      </c>
      <c r="O56" s="46">
        <f t="shared" si="16"/>
        <v>354.28</v>
      </c>
      <c r="P56" s="46">
        <f t="shared" si="17"/>
        <v>0</v>
      </c>
      <c r="Q56" s="46">
        <f t="shared" si="18"/>
        <v>0</v>
      </c>
      <c r="R56" s="37">
        <f t="shared" si="19"/>
        <v>0.23</v>
      </c>
      <c r="S56" s="37">
        <f t="shared" si="20"/>
        <v>0</v>
      </c>
      <c r="T56" s="46">
        <f t="shared" si="21"/>
        <v>0</v>
      </c>
      <c r="U56" s="46">
        <f t="shared" si="22"/>
        <v>0</v>
      </c>
      <c r="V56" s="42">
        <v>4</v>
      </c>
      <c r="W56" s="46">
        <f t="shared" si="23"/>
        <v>1</v>
      </c>
      <c r="X56" s="36">
        <f t="shared" si="24"/>
        <v>40.200000000000003</v>
      </c>
      <c r="Y56" s="25">
        <f t="shared" si="25"/>
        <v>631.67000000000007</v>
      </c>
      <c r="Z56" s="45">
        <v>934944951</v>
      </c>
      <c r="AA56" s="42">
        <v>5258</v>
      </c>
      <c r="AB56" s="36">
        <f t="shared" si="6"/>
        <v>177813.8</v>
      </c>
      <c r="AC56" s="35">
        <f t="shared" si="7"/>
        <v>0.69319799999999998</v>
      </c>
      <c r="AD56" s="42">
        <v>124311</v>
      </c>
      <c r="AE56" s="35">
        <f t="shared" si="8"/>
        <v>0.90122899999999995</v>
      </c>
      <c r="AF56" s="35">
        <f t="shared" si="42"/>
        <v>0.244393</v>
      </c>
      <c r="AG56" s="34">
        <f t="shared" si="9"/>
        <v>0.244393</v>
      </c>
      <c r="AH56" s="33">
        <f t="shared" si="10"/>
        <v>0</v>
      </c>
      <c r="AI56" s="32">
        <f t="shared" si="26"/>
        <v>0.244393</v>
      </c>
      <c r="AJ56" s="42">
        <v>0</v>
      </c>
      <c r="AK56" s="44">
        <v>0</v>
      </c>
      <c r="AL56" s="26">
        <f t="shared" si="27"/>
        <v>0</v>
      </c>
      <c r="AM56" s="42">
        <v>0</v>
      </c>
      <c r="AN56" s="44">
        <v>0</v>
      </c>
      <c r="AO56" s="26">
        <f t="shared" si="28"/>
        <v>0</v>
      </c>
      <c r="AP56" s="26">
        <f t="shared" si="11"/>
        <v>1779180</v>
      </c>
      <c r="AQ56" s="26">
        <f t="shared" si="29"/>
        <v>1779180</v>
      </c>
      <c r="AR56" s="30">
        <v>2523462</v>
      </c>
      <c r="AS56" s="30">
        <f t="shared" si="45"/>
        <v>1779180</v>
      </c>
      <c r="AT56" s="42">
        <v>2316189</v>
      </c>
      <c r="AU56" s="26">
        <f t="shared" si="43"/>
        <v>537009</v>
      </c>
      <c r="AV56" s="43" t="str">
        <f t="shared" si="46"/>
        <v>No</v>
      </c>
      <c r="AW56" s="30">
        <f t="shared" si="31"/>
        <v>76738.5861</v>
      </c>
      <c r="AX56" s="29">
        <f t="shared" si="32"/>
        <v>2239450.4139</v>
      </c>
      <c r="AY56" s="28">
        <f t="shared" si="44"/>
        <v>2239450.4139</v>
      </c>
      <c r="AZ56" s="42">
        <v>0</v>
      </c>
      <c r="BA56" s="26">
        <f t="shared" si="33"/>
        <v>0</v>
      </c>
      <c r="BB56" s="21">
        <f t="shared" si="34"/>
        <v>0</v>
      </c>
      <c r="BC56" s="21">
        <f t="shared" si="35"/>
        <v>0</v>
      </c>
      <c r="BD56" s="27"/>
      <c r="BE56" s="27">
        <f t="shared" si="36"/>
        <v>-460270.41390000004</v>
      </c>
      <c r="BF56" s="27">
        <f t="shared" si="37"/>
        <v>-383543.33590287017</v>
      </c>
      <c r="BG56" s="27">
        <f t="shared" si="37"/>
        <v>-306834.66872229613</v>
      </c>
      <c r="BH56" s="27">
        <f t="shared" si="37"/>
        <v>-230126.0015417221</v>
      </c>
      <c r="BI56" s="27">
        <f t="shared" si="37"/>
        <v>-153425.00522786612</v>
      </c>
      <c r="BJ56" s="27">
        <f t="shared" si="37"/>
        <v>-76712.502613933058</v>
      </c>
      <c r="BM56" s="22">
        <f t="shared" si="38"/>
        <v>2162723.3359028702</v>
      </c>
      <c r="BN56" s="22">
        <f t="shared" si="39"/>
        <v>2086014.6687222961</v>
      </c>
      <c r="BO56" s="22">
        <f t="shared" si="13"/>
        <v>2009306.0015417221</v>
      </c>
      <c r="BP56" s="22">
        <f t="shared" si="13"/>
        <v>1932605.0052278661</v>
      </c>
      <c r="BQ56" s="22">
        <f t="shared" si="13"/>
        <v>1855892.5026139331</v>
      </c>
      <c r="BR56" s="22">
        <f t="shared" si="13"/>
        <v>1779180</v>
      </c>
      <c r="BU56" s="22">
        <f t="shared" si="40"/>
        <v>2162723.3359028702</v>
      </c>
      <c r="BV56" s="22">
        <f t="shared" si="41"/>
        <v>2086014.6687222961</v>
      </c>
      <c r="BW56" s="22">
        <f t="shared" si="41"/>
        <v>2009306.0015417221</v>
      </c>
      <c r="BX56" s="22">
        <f t="shared" si="41"/>
        <v>1932605.0052278661</v>
      </c>
      <c r="BY56" s="22">
        <f t="shared" si="41"/>
        <v>1855892.5026139331</v>
      </c>
      <c r="BZ56" s="22">
        <f t="shared" si="41"/>
        <v>1779180</v>
      </c>
    </row>
    <row r="57" spans="1:78" x14ac:dyDescent="0.2">
      <c r="A57" s="40" t="s">
        <v>211</v>
      </c>
      <c r="B57" s="40"/>
      <c r="C57" s="41"/>
      <c r="D57" s="41"/>
      <c r="E57" s="41"/>
      <c r="F57" s="21">
        <v>1</v>
      </c>
      <c r="G57" s="44">
        <v>0</v>
      </c>
      <c r="H57" s="40">
        <v>31</v>
      </c>
      <c r="I57" s="21" t="s">
        <v>248</v>
      </c>
      <c r="J57" s="39"/>
      <c r="K57" s="45">
        <v>118.04</v>
      </c>
      <c r="L57" s="47"/>
      <c r="M57" s="42">
        <v>50</v>
      </c>
      <c r="N57" s="46">
        <f t="shared" si="15"/>
        <v>15</v>
      </c>
      <c r="O57" s="46">
        <f t="shared" si="16"/>
        <v>70.819999999999993</v>
      </c>
      <c r="P57" s="46">
        <f t="shared" si="17"/>
        <v>0</v>
      </c>
      <c r="Q57" s="46">
        <f t="shared" si="18"/>
        <v>0</v>
      </c>
      <c r="R57" s="37">
        <f t="shared" si="19"/>
        <v>0.42</v>
      </c>
      <c r="S57" s="37">
        <f t="shared" si="20"/>
        <v>0</v>
      </c>
      <c r="T57" s="46">
        <f t="shared" si="21"/>
        <v>0</v>
      </c>
      <c r="U57" s="46">
        <f t="shared" si="22"/>
        <v>0</v>
      </c>
      <c r="V57" s="42">
        <v>2</v>
      </c>
      <c r="W57" s="46">
        <f t="shared" si="23"/>
        <v>0.5</v>
      </c>
      <c r="X57" s="36">
        <f t="shared" si="24"/>
        <v>15</v>
      </c>
      <c r="Y57" s="25">
        <f t="shared" si="25"/>
        <v>133.54000000000002</v>
      </c>
      <c r="Z57" s="45">
        <v>690771254</v>
      </c>
      <c r="AA57" s="42">
        <v>1573</v>
      </c>
      <c r="AB57" s="36">
        <f t="shared" si="6"/>
        <v>439142.56</v>
      </c>
      <c r="AC57" s="35">
        <f t="shared" si="7"/>
        <v>1.7119759999999999</v>
      </c>
      <c r="AD57" s="42">
        <v>99922</v>
      </c>
      <c r="AE57" s="35">
        <f t="shared" si="8"/>
        <v>0.724414</v>
      </c>
      <c r="AF57" s="35">
        <f t="shared" si="42"/>
        <v>-0.41570699999999999</v>
      </c>
      <c r="AG57" s="34">
        <f t="shared" si="9"/>
        <v>0.01</v>
      </c>
      <c r="AH57" s="33">
        <f t="shared" si="10"/>
        <v>0</v>
      </c>
      <c r="AI57" s="32">
        <f t="shared" si="26"/>
        <v>0.01</v>
      </c>
      <c r="AJ57" s="42">
        <v>42</v>
      </c>
      <c r="AK57" s="44">
        <v>4</v>
      </c>
      <c r="AL57" s="26">
        <f t="shared" si="27"/>
        <v>16800</v>
      </c>
      <c r="AM57" s="42">
        <v>0</v>
      </c>
      <c r="AN57" s="44">
        <v>0</v>
      </c>
      <c r="AO57" s="26">
        <f t="shared" si="28"/>
        <v>0</v>
      </c>
      <c r="AP57" s="26">
        <f t="shared" si="11"/>
        <v>15390</v>
      </c>
      <c r="AQ57" s="26">
        <f t="shared" si="29"/>
        <v>32190</v>
      </c>
      <c r="AR57" s="30">
        <v>6976</v>
      </c>
      <c r="AS57" s="30">
        <f t="shared" si="45"/>
        <v>32190</v>
      </c>
      <c r="AT57" s="42">
        <v>25057</v>
      </c>
      <c r="AU57" s="26">
        <f t="shared" si="43"/>
        <v>7133</v>
      </c>
      <c r="AV57" s="43" t="str">
        <f t="shared" si="46"/>
        <v>Yes</v>
      </c>
      <c r="AW57" s="30">
        <f t="shared" si="31"/>
        <v>7133</v>
      </c>
      <c r="AX57" s="29">
        <f t="shared" si="32"/>
        <v>32190</v>
      </c>
      <c r="AY57" s="28">
        <f t="shared" si="44"/>
        <v>32190</v>
      </c>
      <c r="AZ57" s="42">
        <v>0</v>
      </c>
      <c r="BA57" s="26">
        <f t="shared" si="33"/>
        <v>0</v>
      </c>
      <c r="BB57" s="21">
        <f t="shared" si="34"/>
        <v>0</v>
      </c>
      <c r="BC57" s="21">
        <f t="shared" si="35"/>
        <v>1</v>
      </c>
      <c r="BD57" s="27"/>
      <c r="BE57" s="27">
        <f t="shared" si="36"/>
        <v>0</v>
      </c>
      <c r="BF57" s="27">
        <f t="shared" si="37"/>
        <v>0</v>
      </c>
      <c r="BG57" s="27">
        <f t="shared" si="37"/>
        <v>0</v>
      </c>
      <c r="BH57" s="27">
        <f t="shared" si="37"/>
        <v>0</v>
      </c>
      <c r="BI57" s="27">
        <f t="shared" si="37"/>
        <v>0</v>
      </c>
      <c r="BJ57" s="27">
        <f t="shared" si="37"/>
        <v>0</v>
      </c>
      <c r="BM57" s="22">
        <f t="shared" si="38"/>
        <v>32190</v>
      </c>
      <c r="BN57" s="22">
        <f t="shared" si="39"/>
        <v>32190</v>
      </c>
      <c r="BO57" s="22">
        <f t="shared" si="13"/>
        <v>32190</v>
      </c>
      <c r="BP57" s="22">
        <f t="shared" si="13"/>
        <v>32190</v>
      </c>
      <c r="BQ57" s="22">
        <f t="shared" si="13"/>
        <v>32190</v>
      </c>
      <c r="BR57" s="22">
        <f t="shared" si="13"/>
        <v>32190</v>
      </c>
      <c r="BU57" s="22">
        <f t="shared" si="40"/>
        <v>32190</v>
      </c>
      <c r="BV57" s="22">
        <f t="shared" si="41"/>
        <v>32190</v>
      </c>
      <c r="BW57" s="22">
        <f t="shared" si="41"/>
        <v>32190</v>
      </c>
      <c r="BX57" s="22">
        <f t="shared" si="41"/>
        <v>32190</v>
      </c>
      <c r="BY57" s="22">
        <f t="shared" si="41"/>
        <v>32190</v>
      </c>
      <c r="BZ57" s="22">
        <f t="shared" si="41"/>
        <v>32190</v>
      </c>
    </row>
    <row r="58" spans="1:78" x14ac:dyDescent="0.2">
      <c r="A58" s="40" t="s">
        <v>215</v>
      </c>
      <c r="B58" s="40"/>
      <c r="C58" s="41"/>
      <c r="D58" s="41"/>
      <c r="E58" s="41"/>
      <c r="F58" s="21">
        <v>7</v>
      </c>
      <c r="G58" s="44">
        <v>0</v>
      </c>
      <c r="H58" s="40">
        <v>32</v>
      </c>
      <c r="I58" s="21" t="s">
        <v>249</v>
      </c>
      <c r="J58" s="39"/>
      <c r="K58" s="45">
        <v>1588.88</v>
      </c>
      <c r="L58" s="47"/>
      <c r="M58" s="42">
        <v>429</v>
      </c>
      <c r="N58" s="46">
        <f t="shared" si="15"/>
        <v>128.69999999999999</v>
      </c>
      <c r="O58" s="46">
        <f t="shared" si="16"/>
        <v>953.33</v>
      </c>
      <c r="P58" s="46">
        <f t="shared" si="17"/>
        <v>0</v>
      </c>
      <c r="Q58" s="46">
        <f t="shared" si="18"/>
        <v>0</v>
      </c>
      <c r="R58" s="37">
        <f t="shared" si="19"/>
        <v>0.27</v>
      </c>
      <c r="S58" s="37">
        <f t="shared" si="20"/>
        <v>0</v>
      </c>
      <c r="T58" s="46">
        <f t="shared" si="21"/>
        <v>0</v>
      </c>
      <c r="U58" s="46">
        <f t="shared" si="22"/>
        <v>0</v>
      </c>
      <c r="V58" s="42">
        <v>20</v>
      </c>
      <c r="W58" s="46">
        <f t="shared" si="23"/>
        <v>5</v>
      </c>
      <c r="X58" s="36">
        <f t="shared" si="24"/>
        <v>128.69999999999999</v>
      </c>
      <c r="Y58" s="25">
        <f t="shared" si="25"/>
        <v>1722.5800000000002</v>
      </c>
      <c r="Z58" s="45">
        <v>1966026459.3299999</v>
      </c>
      <c r="AA58" s="42">
        <v>12285</v>
      </c>
      <c r="AB58" s="36">
        <f t="shared" si="6"/>
        <v>160034.71</v>
      </c>
      <c r="AC58" s="35">
        <f t="shared" si="7"/>
        <v>0.62388699999999997</v>
      </c>
      <c r="AD58" s="42">
        <v>101916</v>
      </c>
      <c r="AE58" s="35">
        <f t="shared" si="8"/>
        <v>0.73887000000000003</v>
      </c>
      <c r="AF58" s="35">
        <f t="shared" si="42"/>
        <v>0.34161799999999998</v>
      </c>
      <c r="AG58" s="34">
        <f t="shared" si="9"/>
        <v>0.34161799999999998</v>
      </c>
      <c r="AH58" s="33">
        <f t="shared" si="10"/>
        <v>0</v>
      </c>
      <c r="AI58" s="32">
        <f t="shared" si="26"/>
        <v>0.34161799999999998</v>
      </c>
      <c r="AJ58" s="42">
        <v>0</v>
      </c>
      <c r="AK58" s="44">
        <v>0</v>
      </c>
      <c r="AL58" s="26">
        <f t="shared" si="27"/>
        <v>0</v>
      </c>
      <c r="AM58" s="42">
        <v>0</v>
      </c>
      <c r="AN58" s="44">
        <v>0</v>
      </c>
      <c r="AO58" s="26">
        <f t="shared" si="28"/>
        <v>0</v>
      </c>
      <c r="AP58" s="26">
        <f t="shared" si="11"/>
        <v>6782051</v>
      </c>
      <c r="AQ58" s="26">
        <f t="shared" si="29"/>
        <v>6782051</v>
      </c>
      <c r="AR58" s="30">
        <v>8756165</v>
      </c>
      <c r="AS58" s="30">
        <f t="shared" si="45"/>
        <v>6782051</v>
      </c>
      <c r="AT58" s="42">
        <v>7952911</v>
      </c>
      <c r="AU58" s="26">
        <f t="shared" si="43"/>
        <v>1170860</v>
      </c>
      <c r="AV58" s="43" t="str">
        <f t="shared" si="46"/>
        <v>No</v>
      </c>
      <c r="AW58" s="30">
        <f t="shared" si="31"/>
        <v>167315.894</v>
      </c>
      <c r="AX58" s="29">
        <f t="shared" si="32"/>
        <v>7785595.1059999997</v>
      </c>
      <c r="AY58" s="28">
        <f t="shared" si="44"/>
        <v>7785595.1059999997</v>
      </c>
      <c r="AZ58" s="42">
        <v>0</v>
      </c>
      <c r="BA58" s="26">
        <f t="shared" si="33"/>
        <v>0</v>
      </c>
      <c r="BB58" s="21">
        <f t="shared" si="34"/>
        <v>0</v>
      </c>
      <c r="BC58" s="21">
        <f t="shared" si="35"/>
        <v>0</v>
      </c>
      <c r="BD58" s="27"/>
      <c r="BE58" s="27">
        <f t="shared" si="36"/>
        <v>-1003544.1059999997</v>
      </c>
      <c r="BF58" s="27">
        <f t="shared" si="37"/>
        <v>-836253.30352979992</v>
      </c>
      <c r="BG58" s="27">
        <f t="shared" si="37"/>
        <v>-669002.64282383956</v>
      </c>
      <c r="BH58" s="27">
        <f t="shared" si="37"/>
        <v>-501751.98211788014</v>
      </c>
      <c r="BI58" s="27">
        <f t="shared" si="37"/>
        <v>-334518.04647799022</v>
      </c>
      <c r="BJ58" s="27">
        <f t="shared" si="37"/>
        <v>-167259.02323899511</v>
      </c>
      <c r="BM58" s="22">
        <f t="shared" si="38"/>
        <v>7618304.3035297999</v>
      </c>
      <c r="BN58" s="22">
        <f t="shared" si="39"/>
        <v>7451053.6428238396</v>
      </c>
      <c r="BO58" s="22">
        <f t="shared" si="13"/>
        <v>7283802.9821178801</v>
      </c>
      <c r="BP58" s="22">
        <f t="shared" si="13"/>
        <v>7116569.0464779902</v>
      </c>
      <c r="BQ58" s="22">
        <f t="shared" si="13"/>
        <v>6949310.0232389951</v>
      </c>
      <c r="BR58" s="22">
        <f t="shared" si="13"/>
        <v>6782051</v>
      </c>
      <c r="BU58" s="22">
        <f t="shared" si="40"/>
        <v>7618304.3035297999</v>
      </c>
      <c r="BV58" s="22">
        <f t="shared" si="41"/>
        <v>7451053.6428238396</v>
      </c>
      <c r="BW58" s="22">
        <f t="shared" si="41"/>
        <v>7283802.9821178801</v>
      </c>
      <c r="BX58" s="22">
        <f t="shared" si="41"/>
        <v>7116569.0464779902</v>
      </c>
      <c r="BY58" s="22">
        <f t="shared" si="41"/>
        <v>6949310.0232389951</v>
      </c>
      <c r="BZ58" s="22">
        <f t="shared" si="41"/>
        <v>6782051</v>
      </c>
    </row>
    <row r="59" spans="1:78" x14ac:dyDescent="0.2">
      <c r="A59" s="40" t="s">
        <v>221</v>
      </c>
      <c r="B59" s="40"/>
      <c r="C59" s="41"/>
      <c r="D59" s="41"/>
      <c r="E59" s="41"/>
      <c r="F59" s="21">
        <v>6</v>
      </c>
      <c r="G59" s="44">
        <v>0</v>
      </c>
      <c r="H59" s="40">
        <v>33</v>
      </c>
      <c r="I59" s="21" t="s">
        <v>250</v>
      </c>
      <c r="J59" s="39"/>
      <c r="K59" s="45">
        <v>1886.65</v>
      </c>
      <c r="L59" s="47"/>
      <c r="M59" s="42">
        <v>495</v>
      </c>
      <c r="N59" s="46">
        <f t="shared" si="15"/>
        <v>148.5</v>
      </c>
      <c r="O59" s="46">
        <f t="shared" si="16"/>
        <v>1131.99</v>
      </c>
      <c r="P59" s="46">
        <f t="shared" si="17"/>
        <v>0</v>
      </c>
      <c r="Q59" s="46">
        <f t="shared" si="18"/>
        <v>0</v>
      </c>
      <c r="R59" s="37">
        <f t="shared" si="19"/>
        <v>0.26</v>
      </c>
      <c r="S59" s="37">
        <f t="shared" si="20"/>
        <v>0</v>
      </c>
      <c r="T59" s="46">
        <f t="shared" si="21"/>
        <v>0</v>
      </c>
      <c r="U59" s="46">
        <f t="shared" si="22"/>
        <v>0</v>
      </c>
      <c r="V59" s="42">
        <v>107</v>
      </c>
      <c r="W59" s="46">
        <f t="shared" si="23"/>
        <v>26.75</v>
      </c>
      <c r="X59" s="36">
        <f t="shared" si="24"/>
        <v>148.5</v>
      </c>
      <c r="Y59" s="25">
        <f t="shared" si="25"/>
        <v>2061.9</v>
      </c>
      <c r="Z59" s="45">
        <v>2720359037</v>
      </c>
      <c r="AA59" s="42">
        <v>14317</v>
      </c>
      <c r="AB59" s="36">
        <f t="shared" si="6"/>
        <v>190009.01</v>
      </c>
      <c r="AC59" s="35">
        <f t="shared" si="7"/>
        <v>0.74074099999999998</v>
      </c>
      <c r="AD59" s="42">
        <v>101424</v>
      </c>
      <c r="AE59" s="35">
        <f t="shared" si="8"/>
        <v>0.73530300000000004</v>
      </c>
      <c r="AF59" s="35">
        <f t="shared" si="42"/>
        <v>0.26089000000000001</v>
      </c>
      <c r="AG59" s="34">
        <f t="shared" si="9"/>
        <v>0.26089000000000001</v>
      </c>
      <c r="AH59" s="33">
        <f t="shared" si="10"/>
        <v>0</v>
      </c>
      <c r="AI59" s="32">
        <f t="shared" si="26"/>
        <v>0.26089000000000001</v>
      </c>
      <c r="AJ59" s="42">
        <v>0</v>
      </c>
      <c r="AK59" s="44">
        <v>0</v>
      </c>
      <c r="AL59" s="26">
        <f t="shared" si="27"/>
        <v>0</v>
      </c>
      <c r="AM59" s="42">
        <v>0</v>
      </c>
      <c r="AN59" s="44">
        <v>0</v>
      </c>
      <c r="AO59" s="26">
        <f t="shared" si="28"/>
        <v>0</v>
      </c>
      <c r="AP59" s="26">
        <f t="shared" si="11"/>
        <v>6199633</v>
      </c>
      <c r="AQ59" s="26">
        <f t="shared" si="29"/>
        <v>6199633</v>
      </c>
      <c r="AR59" s="30">
        <v>4646922</v>
      </c>
      <c r="AS59" s="30">
        <f t="shared" si="45"/>
        <v>6199633</v>
      </c>
      <c r="AT59" s="42">
        <v>5631142</v>
      </c>
      <c r="AU59" s="26">
        <f t="shared" si="43"/>
        <v>568491</v>
      </c>
      <c r="AV59" s="43" t="str">
        <f t="shared" si="46"/>
        <v>Yes</v>
      </c>
      <c r="AW59" s="30">
        <f t="shared" si="31"/>
        <v>568491</v>
      </c>
      <c r="AX59" s="29">
        <f t="shared" si="32"/>
        <v>6199633</v>
      </c>
      <c r="AY59" s="28">
        <f t="shared" si="44"/>
        <v>6199633</v>
      </c>
      <c r="AZ59" s="42">
        <v>0</v>
      </c>
      <c r="BA59" s="26">
        <f t="shared" si="33"/>
        <v>568491</v>
      </c>
      <c r="BB59" s="21">
        <f t="shared" si="34"/>
        <v>1</v>
      </c>
      <c r="BC59" s="21">
        <f t="shared" si="35"/>
        <v>1</v>
      </c>
      <c r="BD59" s="27"/>
      <c r="BE59" s="27">
        <f t="shared" si="36"/>
        <v>0</v>
      </c>
      <c r="BF59" s="27">
        <f t="shared" si="37"/>
        <v>0</v>
      </c>
      <c r="BG59" s="27">
        <f t="shared" si="37"/>
        <v>0</v>
      </c>
      <c r="BH59" s="27">
        <f t="shared" si="37"/>
        <v>0</v>
      </c>
      <c r="BI59" s="27">
        <f t="shared" si="37"/>
        <v>0</v>
      </c>
      <c r="BJ59" s="27">
        <f t="shared" si="37"/>
        <v>0</v>
      </c>
      <c r="BM59" s="22">
        <f t="shared" si="38"/>
        <v>6199633</v>
      </c>
      <c r="BN59" s="22">
        <f t="shared" si="39"/>
        <v>6199633</v>
      </c>
      <c r="BO59" s="22">
        <f t="shared" si="13"/>
        <v>6199633</v>
      </c>
      <c r="BP59" s="22">
        <f t="shared" si="13"/>
        <v>6199633</v>
      </c>
      <c r="BQ59" s="22">
        <f t="shared" si="13"/>
        <v>6199633</v>
      </c>
      <c r="BR59" s="22">
        <f t="shared" si="13"/>
        <v>6199633</v>
      </c>
      <c r="BU59" s="22">
        <f t="shared" si="40"/>
        <v>6199633</v>
      </c>
      <c r="BV59" s="22">
        <f t="shared" si="41"/>
        <v>6199633</v>
      </c>
      <c r="BW59" s="22">
        <f t="shared" si="41"/>
        <v>6199633</v>
      </c>
      <c r="BX59" s="22">
        <f t="shared" si="41"/>
        <v>6199633</v>
      </c>
      <c r="BY59" s="22">
        <f t="shared" si="41"/>
        <v>6199633</v>
      </c>
      <c r="BZ59" s="22">
        <f t="shared" si="41"/>
        <v>6199633</v>
      </c>
    </row>
    <row r="60" spans="1:78" x14ac:dyDescent="0.2">
      <c r="A60" s="40" t="s">
        <v>213</v>
      </c>
      <c r="B60" s="40">
        <v>1</v>
      </c>
      <c r="C60" s="41">
        <v>1</v>
      </c>
      <c r="D60" s="41">
        <v>1</v>
      </c>
      <c r="E60" s="41"/>
      <c r="F60" s="21">
        <v>8</v>
      </c>
      <c r="G60" s="44">
        <v>0</v>
      </c>
      <c r="H60" s="40">
        <v>34</v>
      </c>
      <c r="I60" s="21" t="s">
        <v>251</v>
      </c>
      <c r="J60" s="39"/>
      <c r="K60" s="45">
        <v>11862.68</v>
      </c>
      <c r="L60" s="47"/>
      <c r="M60" s="42">
        <v>6699</v>
      </c>
      <c r="N60" s="46">
        <f t="shared" si="15"/>
        <v>2009.7</v>
      </c>
      <c r="O60" s="46">
        <f t="shared" si="16"/>
        <v>7117.61</v>
      </c>
      <c r="P60" s="46">
        <f t="shared" si="17"/>
        <v>0</v>
      </c>
      <c r="Q60" s="46">
        <f t="shared" si="18"/>
        <v>0</v>
      </c>
      <c r="R60" s="37">
        <f t="shared" si="19"/>
        <v>0.56000000000000005</v>
      </c>
      <c r="S60" s="37">
        <f t="shared" si="20"/>
        <v>0</v>
      </c>
      <c r="T60" s="46">
        <f t="shared" si="21"/>
        <v>0</v>
      </c>
      <c r="U60" s="46">
        <f t="shared" si="22"/>
        <v>0</v>
      </c>
      <c r="V60" s="42">
        <v>4490</v>
      </c>
      <c r="W60" s="46">
        <f t="shared" si="23"/>
        <v>1122.5</v>
      </c>
      <c r="X60" s="36">
        <f t="shared" si="24"/>
        <v>2009.7</v>
      </c>
      <c r="Y60" s="25">
        <f t="shared" si="25"/>
        <v>14994.880000000001</v>
      </c>
      <c r="Z60" s="45">
        <v>14823521457.33</v>
      </c>
      <c r="AA60" s="42">
        <v>86967</v>
      </c>
      <c r="AB60" s="36">
        <f t="shared" si="6"/>
        <v>170449.96</v>
      </c>
      <c r="AC60" s="35">
        <f t="shared" si="7"/>
        <v>0.66449100000000005</v>
      </c>
      <c r="AD60" s="42">
        <v>79983</v>
      </c>
      <c r="AE60" s="35">
        <f t="shared" si="8"/>
        <v>0.57986000000000004</v>
      </c>
      <c r="AF60" s="35">
        <f t="shared" si="42"/>
        <v>0.360898</v>
      </c>
      <c r="AG60" s="34">
        <f t="shared" si="9"/>
        <v>0.360898</v>
      </c>
      <c r="AH60" s="33">
        <f t="shared" si="10"/>
        <v>0</v>
      </c>
      <c r="AI60" s="32">
        <f t="shared" si="26"/>
        <v>0.360898</v>
      </c>
      <c r="AJ60" s="42">
        <v>0</v>
      </c>
      <c r="AK60" s="44">
        <v>0</v>
      </c>
      <c r="AL60" s="26">
        <f t="shared" si="27"/>
        <v>0</v>
      </c>
      <c r="AM60" s="42">
        <v>0</v>
      </c>
      <c r="AN60" s="44">
        <v>0</v>
      </c>
      <c r="AO60" s="26">
        <f t="shared" si="28"/>
        <v>0</v>
      </c>
      <c r="AP60" s="26">
        <f t="shared" si="11"/>
        <v>62368946</v>
      </c>
      <c r="AQ60" s="26">
        <f t="shared" si="29"/>
        <v>62368946</v>
      </c>
      <c r="AR60" s="30">
        <v>31290480</v>
      </c>
      <c r="AS60" s="30">
        <f t="shared" si="45"/>
        <v>62368946</v>
      </c>
      <c r="AT60" s="42">
        <v>53201306</v>
      </c>
      <c r="AU60" s="26">
        <f t="shared" si="43"/>
        <v>9167640</v>
      </c>
      <c r="AV60" s="43" t="str">
        <f t="shared" si="46"/>
        <v>Yes</v>
      </c>
      <c r="AW60" s="30">
        <f t="shared" si="31"/>
        <v>9167640</v>
      </c>
      <c r="AX60" s="29">
        <f t="shared" si="32"/>
        <v>62368946</v>
      </c>
      <c r="AY60" s="28">
        <f t="shared" si="44"/>
        <v>62368946</v>
      </c>
      <c r="AZ60" s="42">
        <v>0</v>
      </c>
      <c r="BA60" s="26">
        <f t="shared" si="33"/>
        <v>9167640</v>
      </c>
      <c r="BB60" s="21">
        <f t="shared" si="34"/>
        <v>1</v>
      </c>
      <c r="BC60" s="21">
        <f t="shared" si="35"/>
        <v>1</v>
      </c>
      <c r="BD60" s="27"/>
      <c r="BE60" s="27">
        <f t="shared" si="36"/>
        <v>0</v>
      </c>
      <c r="BF60" s="27">
        <f t="shared" si="37"/>
        <v>0</v>
      </c>
      <c r="BG60" s="27">
        <f t="shared" si="37"/>
        <v>0</v>
      </c>
      <c r="BH60" s="27">
        <f t="shared" si="37"/>
        <v>0</v>
      </c>
      <c r="BI60" s="27">
        <f t="shared" si="37"/>
        <v>0</v>
      </c>
      <c r="BJ60" s="27">
        <f t="shared" si="37"/>
        <v>0</v>
      </c>
      <c r="BM60" s="22">
        <f t="shared" si="38"/>
        <v>62368946</v>
      </c>
      <c r="BN60" s="22">
        <f t="shared" si="39"/>
        <v>62368946</v>
      </c>
      <c r="BO60" s="22">
        <f t="shared" si="13"/>
        <v>62368946</v>
      </c>
      <c r="BP60" s="22">
        <f t="shared" si="13"/>
        <v>62368946</v>
      </c>
      <c r="BQ60" s="22">
        <f t="shared" si="13"/>
        <v>62368946</v>
      </c>
      <c r="BR60" s="22">
        <f t="shared" si="13"/>
        <v>62368946</v>
      </c>
      <c r="BU60" s="22">
        <f t="shared" si="40"/>
        <v>62368946</v>
      </c>
      <c r="BV60" s="22">
        <f t="shared" si="41"/>
        <v>62368946</v>
      </c>
      <c r="BW60" s="22">
        <f t="shared" si="41"/>
        <v>62368946</v>
      </c>
      <c r="BX60" s="22">
        <f t="shared" si="41"/>
        <v>62368946</v>
      </c>
      <c r="BY60" s="22">
        <f t="shared" si="41"/>
        <v>62368946</v>
      </c>
      <c r="BZ60" s="22">
        <f t="shared" si="41"/>
        <v>62368946</v>
      </c>
    </row>
    <row r="61" spans="1:78" x14ac:dyDescent="0.2">
      <c r="A61" s="40" t="s">
        <v>252</v>
      </c>
      <c r="B61" s="40"/>
      <c r="C61" s="41"/>
      <c r="D61" s="41"/>
      <c r="E61" s="41"/>
      <c r="F61" s="21">
        <v>1</v>
      </c>
      <c r="G61" s="44">
        <v>0</v>
      </c>
      <c r="H61" s="40">
        <v>35</v>
      </c>
      <c r="I61" s="21" t="s">
        <v>253</v>
      </c>
      <c r="J61" s="39"/>
      <c r="K61" s="45">
        <v>4630.5200000000004</v>
      </c>
      <c r="L61" s="47"/>
      <c r="M61" s="42">
        <v>111</v>
      </c>
      <c r="N61" s="46">
        <f t="shared" si="15"/>
        <v>33.299999999999997</v>
      </c>
      <c r="O61" s="46">
        <f t="shared" si="16"/>
        <v>2778.31</v>
      </c>
      <c r="P61" s="46">
        <f t="shared" si="17"/>
        <v>0</v>
      </c>
      <c r="Q61" s="46">
        <f t="shared" si="18"/>
        <v>0</v>
      </c>
      <c r="R61" s="37">
        <f t="shared" si="19"/>
        <v>0.02</v>
      </c>
      <c r="S61" s="37">
        <f t="shared" si="20"/>
        <v>0</v>
      </c>
      <c r="T61" s="46">
        <f t="shared" si="21"/>
        <v>0</v>
      </c>
      <c r="U61" s="46">
        <f t="shared" si="22"/>
        <v>0</v>
      </c>
      <c r="V61" s="42">
        <v>66</v>
      </c>
      <c r="W61" s="46">
        <f t="shared" si="23"/>
        <v>16.5</v>
      </c>
      <c r="X61" s="36">
        <f t="shared" si="24"/>
        <v>33.299999999999997</v>
      </c>
      <c r="Y61" s="25">
        <f t="shared" si="25"/>
        <v>4680.3200000000006</v>
      </c>
      <c r="Z61" s="45">
        <v>16019983955.33</v>
      </c>
      <c r="AA61" s="42">
        <v>21926</v>
      </c>
      <c r="AB61" s="36">
        <f t="shared" si="6"/>
        <v>730638.69</v>
      </c>
      <c r="AC61" s="35">
        <f t="shared" si="7"/>
        <v>2.8483589999999999</v>
      </c>
      <c r="AD61" s="42">
        <v>250000</v>
      </c>
      <c r="AE61" s="35">
        <f t="shared" si="8"/>
        <v>1.812449</v>
      </c>
      <c r="AF61" s="35">
        <f t="shared" si="42"/>
        <v>-1.5375859999999999</v>
      </c>
      <c r="AG61" s="34">
        <f t="shared" si="9"/>
        <v>0.01</v>
      </c>
      <c r="AH61" s="33">
        <f t="shared" si="10"/>
        <v>0</v>
      </c>
      <c r="AI61" s="32">
        <f t="shared" si="26"/>
        <v>0.01</v>
      </c>
      <c r="AJ61" s="42">
        <v>0</v>
      </c>
      <c r="AK61" s="44">
        <v>0</v>
      </c>
      <c r="AL61" s="26">
        <f t="shared" si="27"/>
        <v>0</v>
      </c>
      <c r="AM61" s="42">
        <v>0</v>
      </c>
      <c r="AN61" s="44">
        <v>0</v>
      </c>
      <c r="AO61" s="26">
        <f t="shared" si="28"/>
        <v>0</v>
      </c>
      <c r="AP61" s="26">
        <f t="shared" si="11"/>
        <v>539407</v>
      </c>
      <c r="AQ61" s="26">
        <f t="shared" si="29"/>
        <v>539407</v>
      </c>
      <c r="AR61" s="30">
        <v>406683</v>
      </c>
      <c r="AS61" s="30">
        <f t="shared" si="45"/>
        <v>539407</v>
      </c>
      <c r="AT61" s="42">
        <v>515629</v>
      </c>
      <c r="AU61" s="26">
        <f t="shared" si="43"/>
        <v>23778</v>
      </c>
      <c r="AV61" s="43" t="str">
        <f t="shared" si="46"/>
        <v>Yes</v>
      </c>
      <c r="AW61" s="30">
        <f t="shared" si="31"/>
        <v>23778</v>
      </c>
      <c r="AX61" s="29">
        <f t="shared" si="32"/>
        <v>539407</v>
      </c>
      <c r="AY61" s="28">
        <f t="shared" si="44"/>
        <v>539407</v>
      </c>
      <c r="AZ61" s="42">
        <v>0</v>
      </c>
      <c r="BA61" s="26">
        <f t="shared" si="33"/>
        <v>0</v>
      </c>
      <c r="BB61" s="21">
        <f t="shared" si="34"/>
        <v>0</v>
      </c>
      <c r="BC61" s="21">
        <f t="shared" si="35"/>
        <v>1</v>
      </c>
      <c r="BD61" s="27"/>
      <c r="BE61" s="27">
        <f t="shared" si="36"/>
        <v>0</v>
      </c>
      <c r="BF61" s="27">
        <f t="shared" si="37"/>
        <v>0</v>
      </c>
      <c r="BG61" s="27">
        <f t="shared" si="37"/>
        <v>0</v>
      </c>
      <c r="BH61" s="27">
        <f t="shared" si="37"/>
        <v>0</v>
      </c>
      <c r="BI61" s="27">
        <f t="shared" si="37"/>
        <v>0</v>
      </c>
      <c r="BJ61" s="27">
        <f t="shared" si="37"/>
        <v>0</v>
      </c>
      <c r="BM61" s="22">
        <f t="shared" si="38"/>
        <v>539407</v>
      </c>
      <c r="BN61" s="22">
        <f t="shared" si="39"/>
        <v>539407</v>
      </c>
      <c r="BO61" s="22">
        <f t="shared" si="13"/>
        <v>539407</v>
      </c>
      <c r="BP61" s="22">
        <f t="shared" si="13"/>
        <v>539407</v>
      </c>
      <c r="BQ61" s="22">
        <f t="shared" si="13"/>
        <v>539407</v>
      </c>
      <c r="BR61" s="22">
        <f t="shared" si="13"/>
        <v>539407</v>
      </c>
      <c r="BU61" s="22">
        <f t="shared" si="40"/>
        <v>539407</v>
      </c>
      <c r="BV61" s="22">
        <f t="shared" si="41"/>
        <v>539407</v>
      </c>
      <c r="BW61" s="22">
        <f t="shared" si="41"/>
        <v>539407</v>
      </c>
      <c r="BX61" s="22">
        <f t="shared" si="41"/>
        <v>539407</v>
      </c>
      <c r="BY61" s="22">
        <f t="shared" si="41"/>
        <v>539407</v>
      </c>
      <c r="BZ61" s="22">
        <f t="shared" si="41"/>
        <v>539407</v>
      </c>
    </row>
    <row r="62" spans="1:78" x14ac:dyDescent="0.2">
      <c r="A62" s="40" t="s">
        <v>215</v>
      </c>
      <c r="B62" s="40"/>
      <c r="C62" s="41"/>
      <c r="D62" s="41"/>
      <c r="E62" s="41"/>
      <c r="F62" s="21">
        <v>6</v>
      </c>
      <c r="G62" s="44">
        <v>0</v>
      </c>
      <c r="H62" s="40">
        <v>36</v>
      </c>
      <c r="I62" s="21" t="s">
        <v>254</v>
      </c>
      <c r="J62" s="39"/>
      <c r="K62" s="45">
        <v>442.53</v>
      </c>
      <c r="L62" s="47"/>
      <c r="M62" s="42">
        <v>141</v>
      </c>
      <c r="N62" s="46">
        <f t="shared" si="15"/>
        <v>42.3</v>
      </c>
      <c r="O62" s="46">
        <f t="shared" si="16"/>
        <v>265.52</v>
      </c>
      <c r="P62" s="46">
        <f t="shared" si="17"/>
        <v>0</v>
      </c>
      <c r="Q62" s="46">
        <f t="shared" si="18"/>
        <v>0</v>
      </c>
      <c r="R62" s="37">
        <f t="shared" si="19"/>
        <v>0.32</v>
      </c>
      <c r="S62" s="37">
        <f t="shared" si="20"/>
        <v>0</v>
      </c>
      <c r="T62" s="46">
        <f t="shared" si="21"/>
        <v>0</v>
      </c>
      <c r="U62" s="46">
        <f t="shared" si="22"/>
        <v>0</v>
      </c>
      <c r="V62" s="42">
        <v>17</v>
      </c>
      <c r="W62" s="46">
        <f t="shared" si="23"/>
        <v>4.25</v>
      </c>
      <c r="X62" s="36">
        <f t="shared" si="24"/>
        <v>42.3</v>
      </c>
      <c r="Y62" s="25">
        <f t="shared" si="25"/>
        <v>489.08</v>
      </c>
      <c r="Z62" s="45">
        <v>923397709.33000004</v>
      </c>
      <c r="AA62" s="42">
        <v>4445</v>
      </c>
      <c r="AB62" s="36">
        <f t="shared" si="6"/>
        <v>207738.52</v>
      </c>
      <c r="AC62" s="35">
        <f t="shared" si="7"/>
        <v>0.80985799999999997</v>
      </c>
      <c r="AD62" s="42">
        <v>85859</v>
      </c>
      <c r="AE62" s="35">
        <f t="shared" si="8"/>
        <v>0.62246000000000001</v>
      </c>
      <c r="AF62" s="35">
        <f t="shared" si="42"/>
        <v>0.246361</v>
      </c>
      <c r="AG62" s="34">
        <f t="shared" si="9"/>
        <v>0.246361</v>
      </c>
      <c r="AH62" s="33">
        <f t="shared" si="10"/>
        <v>0</v>
      </c>
      <c r="AI62" s="32">
        <f t="shared" si="26"/>
        <v>0.246361</v>
      </c>
      <c r="AJ62" s="42">
        <v>226</v>
      </c>
      <c r="AK62" s="44">
        <v>6</v>
      </c>
      <c r="AL62" s="26">
        <f t="shared" si="27"/>
        <v>135600</v>
      </c>
      <c r="AM62" s="42">
        <v>0</v>
      </c>
      <c r="AN62" s="44">
        <v>0</v>
      </c>
      <c r="AO62" s="26">
        <f t="shared" si="28"/>
        <v>0</v>
      </c>
      <c r="AP62" s="26">
        <f t="shared" si="11"/>
        <v>1388650</v>
      </c>
      <c r="AQ62" s="26">
        <f t="shared" si="29"/>
        <v>1524250</v>
      </c>
      <c r="AR62" s="30">
        <v>1675092</v>
      </c>
      <c r="AS62" s="30">
        <f t="shared" si="45"/>
        <v>1524250</v>
      </c>
      <c r="AT62" s="42">
        <v>1676105</v>
      </c>
      <c r="AU62" s="26">
        <f t="shared" si="43"/>
        <v>151855</v>
      </c>
      <c r="AV62" s="43" t="str">
        <f t="shared" si="46"/>
        <v>No</v>
      </c>
      <c r="AW62" s="30">
        <f t="shared" si="31"/>
        <v>21700.0795</v>
      </c>
      <c r="AX62" s="29">
        <f t="shared" si="32"/>
        <v>1654404.9205</v>
      </c>
      <c r="AY62" s="28">
        <f t="shared" si="44"/>
        <v>1654404.9205</v>
      </c>
      <c r="AZ62" s="42">
        <v>0</v>
      </c>
      <c r="BA62" s="26">
        <f t="shared" si="33"/>
        <v>0</v>
      </c>
      <c r="BB62" s="21">
        <f t="shared" si="34"/>
        <v>0</v>
      </c>
      <c r="BC62" s="21">
        <f t="shared" si="35"/>
        <v>0</v>
      </c>
      <c r="BD62" s="27"/>
      <c r="BE62" s="27">
        <f t="shared" si="36"/>
        <v>-130154.92050000001</v>
      </c>
      <c r="BF62" s="27">
        <f t="shared" si="37"/>
        <v>-108458.09525265009</v>
      </c>
      <c r="BG62" s="27">
        <f t="shared" si="37"/>
        <v>-86766.476202120073</v>
      </c>
      <c r="BH62" s="27">
        <f t="shared" si="37"/>
        <v>-65074.857151590055</v>
      </c>
      <c r="BI62" s="27">
        <f t="shared" si="37"/>
        <v>-43385.407262965105</v>
      </c>
      <c r="BJ62" s="27">
        <f t="shared" si="37"/>
        <v>-21692.703631482553</v>
      </c>
      <c r="BM62" s="22">
        <f t="shared" si="38"/>
        <v>1632708.0952526501</v>
      </c>
      <c r="BN62" s="22">
        <f t="shared" si="39"/>
        <v>1611016.4762021201</v>
      </c>
      <c r="BO62" s="22">
        <f t="shared" si="13"/>
        <v>1589324.8571515901</v>
      </c>
      <c r="BP62" s="22">
        <f t="shared" si="13"/>
        <v>1567635.4072629651</v>
      </c>
      <c r="BQ62" s="22">
        <f t="shared" si="13"/>
        <v>1545942.7036314826</v>
      </c>
      <c r="BR62" s="22">
        <f t="shared" si="13"/>
        <v>1524250</v>
      </c>
      <c r="BU62" s="22">
        <f t="shared" si="40"/>
        <v>1632708.0952526501</v>
      </c>
      <c r="BV62" s="22">
        <f t="shared" si="41"/>
        <v>1611016.4762021201</v>
      </c>
      <c r="BW62" s="22">
        <f t="shared" si="41"/>
        <v>1589324.8571515901</v>
      </c>
      <c r="BX62" s="22">
        <f t="shared" si="41"/>
        <v>1567635.4072629651</v>
      </c>
      <c r="BY62" s="22">
        <f t="shared" si="41"/>
        <v>1545942.7036314826</v>
      </c>
      <c r="BZ62" s="22">
        <f t="shared" si="41"/>
        <v>1524250</v>
      </c>
    </row>
    <row r="63" spans="1:78" x14ac:dyDescent="0.2">
      <c r="A63" s="40" t="s">
        <v>213</v>
      </c>
      <c r="B63" s="41">
        <v>1</v>
      </c>
      <c r="C63" s="41">
        <v>1</v>
      </c>
      <c r="D63" s="41">
        <v>1</v>
      </c>
      <c r="E63" s="41"/>
      <c r="F63" s="21">
        <v>10</v>
      </c>
      <c r="G63" s="44">
        <v>9</v>
      </c>
      <c r="H63" s="40">
        <v>37</v>
      </c>
      <c r="I63" s="21" t="s">
        <v>255</v>
      </c>
      <c r="J63" s="39"/>
      <c r="K63" s="45">
        <v>1422.1</v>
      </c>
      <c r="L63" s="48"/>
      <c r="M63" s="42">
        <v>781</v>
      </c>
      <c r="N63" s="46">
        <f t="shared" si="15"/>
        <v>234.3</v>
      </c>
      <c r="O63" s="46">
        <f t="shared" si="16"/>
        <v>853.26</v>
      </c>
      <c r="P63" s="46">
        <f t="shared" si="17"/>
        <v>0</v>
      </c>
      <c r="Q63" s="46">
        <f t="shared" si="18"/>
        <v>0</v>
      </c>
      <c r="R63" s="37">
        <f t="shared" si="19"/>
        <v>0.55000000000000004</v>
      </c>
      <c r="S63" s="37">
        <f t="shared" si="20"/>
        <v>0</v>
      </c>
      <c r="T63" s="46">
        <f t="shared" si="21"/>
        <v>0</v>
      </c>
      <c r="U63" s="46">
        <f t="shared" si="22"/>
        <v>0</v>
      </c>
      <c r="V63" s="42">
        <v>92</v>
      </c>
      <c r="W63" s="46">
        <f t="shared" si="23"/>
        <v>23</v>
      </c>
      <c r="X63" s="36">
        <f t="shared" si="24"/>
        <v>234.3</v>
      </c>
      <c r="Y63" s="25">
        <f t="shared" si="25"/>
        <v>1679.3999999999999</v>
      </c>
      <c r="Z63" s="45">
        <v>1491792673.6700001</v>
      </c>
      <c r="AA63" s="42">
        <v>12358</v>
      </c>
      <c r="AB63" s="36">
        <f t="shared" si="6"/>
        <v>120714.73</v>
      </c>
      <c r="AC63" s="35">
        <f t="shared" si="7"/>
        <v>0.47060000000000002</v>
      </c>
      <c r="AD63" s="42">
        <v>69835</v>
      </c>
      <c r="AE63" s="35">
        <f t="shared" si="8"/>
        <v>0.50629000000000002</v>
      </c>
      <c r="AF63" s="35">
        <f t="shared" si="42"/>
        <v>0.51869299999999996</v>
      </c>
      <c r="AG63" s="34">
        <f t="shared" si="9"/>
        <v>0.51869299999999996</v>
      </c>
      <c r="AH63" s="33">
        <f t="shared" si="10"/>
        <v>0.05</v>
      </c>
      <c r="AI63" s="32">
        <f t="shared" si="26"/>
        <v>0.568693</v>
      </c>
      <c r="AJ63" s="42">
        <v>0</v>
      </c>
      <c r="AK63" s="44">
        <v>0</v>
      </c>
      <c r="AL63" s="26">
        <f t="shared" si="27"/>
        <v>0</v>
      </c>
      <c r="AM63" s="42">
        <v>0</v>
      </c>
      <c r="AN63" s="44">
        <v>0</v>
      </c>
      <c r="AO63" s="26">
        <f t="shared" si="28"/>
        <v>0</v>
      </c>
      <c r="AP63" s="26">
        <f t="shared" si="11"/>
        <v>11007101</v>
      </c>
      <c r="AQ63" s="26">
        <f t="shared" si="29"/>
        <v>11007101</v>
      </c>
      <c r="AR63" s="30">
        <v>7902388</v>
      </c>
      <c r="AS63" s="30">
        <f t="shared" si="45"/>
        <v>11007101</v>
      </c>
      <c r="AT63" s="42">
        <v>10597864</v>
      </c>
      <c r="AU63" s="26">
        <f t="shared" si="43"/>
        <v>409237</v>
      </c>
      <c r="AV63" s="43" t="str">
        <f t="shared" si="46"/>
        <v>Yes</v>
      </c>
      <c r="AW63" s="30">
        <f t="shared" si="31"/>
        <v>409237</v>
      </c>
      <c r="AX63" s="29">
        <f t="shared" si="32"/>
        <v>11007101</v>
      </c>
      <c r="AY63" s="28">
        <f t="shared" si="44"/>
        <v>11007101</v>
      </c>
      <c r="AZ63" s="42">
        <v>0</v>
      </c>
      <c r="BA63" s="26">
        <f t="shared" si="33"/>
        <v>409237</v>
      </c>
      <c r="BB63" s="21">
        <f t="shared" si="34"/>
        <v>1</v>
      </c>
      <c r="BC63" s="21">
        <f t="shared" si="35"/>
        <v>1</v>
      </c>
      <c r="BD63" s="27"/>
      <c r="BE63" s="27">
        <f t="shared" si="36"/>
        <v>0</v>
      </c>
      <c r="BF63" s="27">
        <f t="shared" si="37"/>
        <v>0</v>
      </c>
      <c r="BG63" s="27">
        <f t="shared" si="37"/>
        <v>0</v>
      </c>
      <c r="BH63" s="27">
        <f t="shared" si="37"/>
        <v>0</v>
      </c>
      <c r="BI63" s="27">
        <f t="shared" si="37"/>
        <v>0</v>
      </c>
      <c r="BJ63" s="27">
        <f t="shared" si="37"/>
        <v>0</v>
      </c>
      <c r="BM63" s="22">
        <f t="shared" si="38"/>
        <v>11007101</v>
      </c>
      <c r="BN63" s="22">
        <f t="shared" si="39"/>
        <v>11007101</v>
      </c>
      <c r="BO63" s="22">
        <f t="shared" si="13"/>
        <v>11007101</v>
      </c>
      <c r="BP63" s="22">
        <f t="shared" si="13"/>
        <v>11007101</v>
      </c>
      <c r="BQ63" s="22">
        <f t="shared" si="13"/>
        <v>11007101</v>
      </c>
      <c r="BR63" s="22">
        <f t="shared" si="13"/>
        <v>11007101</v>
      </c>
      <c r="BU63" s="22">
        <f t="shared" si="40"/>
        <v>11007101</v>
      </c>
      <c r="BV63" s="22">
        <f t="shared" si="41"/>
        <v>11007101</v>
      </c>
      <c r="BW63" s="22">
        <f t="shared" si="41"/>
        <v>11007101</v>
      </c>
      <c r="BX63" s="22">
        <f t="shared" si="41"/>
        <v>11007101</v>
      </c>
      <c r="BY63" s="22">
        <f t="shared" si="41"/>
        <v>11007101</v>
      </c>
      <c r="BZ63" s="22">
        <f t="shared" si="41"/>
        <v>11007101</v>
      </c>
    </row>
    <row r="64" spans="1:78" x14ac:dyDescent="0.2">
      <c r="A64" s="40" t="s">
        <v>211</v>
      </c>
      <c r="B64" s="40"/>
      <c r="C64" s="41"/>
      <c r="D64" s="41"/>
      <c r="E64" s="41"/>
      <c r="F64" s="21">
        <v>3</v>
      </c>
      <c r="G64" s="44">
        <v>0</v>
      </c>
      <c r="H64" s="40">
        <v>38</v>
      </c>
      <c r="I64" s="21" t="s">
        <v>256</v>
      </c>
      <c r="J64" s="39"/>
      <c r="K64" s="45">
        <v>879.09</v>
      </c>
      <c r="L64" s="47"/>
      <c r="M64" s="42">
        <v>138</v>
      </c>
      <c r="N64" s="46">
        <f t="shared" si="15"/>
        <v>41.4</v>
      </c>
      <c r="O64" s="46">
        <f t="shared" si="16"/>
        <v>527.45000000000005</v>
      </c>
      <c r="P64" s="46">
        <f t="shared" si="17"/>
        <v>0</v>
      </c>
      <c r="Q64" s="46">
        <f t="shared" si="18"/>
        <v>0</v>
      </c>
      <c r="R64" s="37">
        <f t="shared" si="19"/>
        <v>0.16</v>
      </c>
      <c r="S64" s="37">
        <f t="shared" si="20"/>
        <v>0</v>
      </c>
      <c r="T64" s="46">
        <f t="shared" si="21"/>
        <v>0</v>
      </c>
      <c r="U64" s="46">
        <f t="shared" si="22"/>
        <v>0</v>
      </c>
      <c r="V64" s="42">
        <v>14</v>
      </c>
      <c r="W64" s="46">
        <f t="shared" si="23"/>
        <v>3.5</v>
      </c>
      <c r="X64" s="36">
        <f t="shared" si="24"/>
        <v>41.4</v>
      </c>
      <c r="Y64" s="25">
        <f t="shared" si="25"/>
        <v>923.99</v>
      </c>
      <c r="Z64" s="45">
        <v>1299117202.3299999</v>
      </c>
      <c r="AA64" s="42">
        <v>7207</v>
      </c>
      <c r="AB64" s="36">
        <f t="shared" si="6"/>
        <v>180257.69</v>
      </c>
      <c r="AC64" s="35">
        <f t="shared" si="7"/>
        <v>0.70272599999999996</v>
      </c>
      <c r="AD64" s="42">
        <v>148095</v>
      </c>
      <c r="AE64" s="35">
        <f t="shared" si="8"/>
        <v>1.0736589999999999</v>
      </c>
      <c r="AF64" s="35">
        <f t="shared" si="42"/>
        <v>0.18599399999999999</v>
      </c>
      <c r="AG64" s="34">
        <f t="shared" si="9"/>
        <v>0.18599399999999999</v>
      </c>
      <c r="AH64" s="33">
        <f t="shared" si="10"/>
        <v>0</v>
      </c>
      <c r="AI64" s="32">
        <f t="shared" si="26"/>
        <v>0.18599399999999999</v>
      </c>
      <c r="AJ64" s="42">
        <v>886</v>
      </c>
      <c r="AK64" s="44">
        <v>13</v>
      </c>
      <c r="AL64" s="26">
        <f t="shared" si="27"/>
        <v>1151800</v>
      </c>
      <c r="AM64" s="42">
        <v>0</v>
      </c>
      <c r="AN64" s="44">
        <v>0</v>
      </c>
      <c r="AO64" s="26">
        <f t="shared" si="28"/>
        <v>0</v>
      </c>
      <c r="AP64" s="26">
        <f t="shared" si="11"/>
        <v>1980647</v>
      </c>
      <c r="AQ64" s="26">
        <f t="shared" si="29"/>
        <v>3132447</v>
      </c>
      <c r="AR64" s="30">
        <v>3895303</v>
      </c>
      <c r="AS64" s="30">
        <f t="shared" si="45"/>
        <v>3132447</v>
      </c>
      <c r="AT64" s="42">
        <v>3293232</v>
      </c>
      <c r="AU64" s="26">
        <f t="shared" si="43"/>
        <v>160785</v>
      </c>
      <c r="AV64" s="43" t="str">
        <f t="shared" si="46"/>
        <v>No</v>
      </c>
      <c r="AW64" s="30">
        <f t="shared" si="31"/>
        <v>22976.176500000001</v>
      </c>
      <c r="AX64" s="29">
        <f t="shared" si="32"/>
        <v>3270255.8234999999</v>
      </c>
      <c r="AY64" s="28">
        <f t="shared" si="44"/>
        <v>3270255.8234999999</v>
      </c>
      <c r="AZ64" s="42">
        <v>0</v>
      </c>
      <c r="BA64" s="26">
        <f t="shared" si="33"/>
        <v>0</v>
      </c>
      <c r="BB64" s="21">
        <f t="shared" si="34"/>
        <v>0</v>
      </c>
      <c r="BC64" s="21">
        <f t="shared" si="35"/>
        <v>0</v>
      </c>
      <c r="BD64" s="27"/>
      <c r="BE64" s="27">
        <f t="shared" si="36"/>
        <v>-137808.82349999994</v>
      </c>
      <c r="BF64" s="27">
        <f t="shared" si="37"/>
        <v>-114836.09262254974</v>
      </c>
      <c r="BG64" s="27">
        <f t="shared" si="37"/>
        <v>-91868.874098039698</v>
      </c>
      <c r="BH64" s="27">
        <f t="shared" si="37"/>
        <v>-68901.655573529657</v>
      </c>
      <c r="BI64" s="27">
        <f t="shared" si="37"/>
        <v>-45936.733770872001</v>
      </c>
      <c r="BJ64" s="27">
        <f t="shared" si="37"/>
        <v>-22968.366885435767</v>
      </c>
      <c r="BM64" s="22">
        <f t="shared" si="38"/>
        <v>3247283.0926225497</v>
      </c>
      <c r="BN64" s="22">
        <f t="shared" si="39"/>
        <v>3224315.8740980397</v>
      </c>
      <c r="BO64" s="22">
        <f t="shared" si="13"/>
        <v>3201348.6555735297</v>
      </c>
      <c r="BP64" s="22">
        <f t="shared" si="13"/>
        <v>3178383.733770872</v>
      </c>
      <c r="BQ64" s="22">
        <f t="shared" si="13"/>
        <v>3155415.3668854358</v>
      </c>
      <c r="BR64" s="22">
        <f t="shared" si="13"/>
        <v>3132447</v>
      </c>
      <c r="BU64" s="22">
        <f t="shared" si="40"/>
        <v>3247283.0926225497</v>
      </c>
      <c r="BV64" s="22">
        <f t="shared" si="41"/>
        <v>3224315.8740980397</v>
      </c>
      <c r="BW64" s="22">
        <f t="shared" si="41"/>
        <v>3201348.6555735297</v>
      </c>
      <c r="BX64" s="22">
        <f t="shared" si="41"/>
        <v>3178383.733770872</v>
      </c>
      <c r="BY64" s="22">
        <f t="shared" si="41"/>
        <v>3155415.3668854358</v>
      </c>
      <c r="BZ64" s="22">
        <f t="shared" si="41"/>
        <v>3132447</v>
      </c>
    </row>
    <row r="65" spans="1:78" x14ac:dyDescent="0.2">
      <c r="A65" s="40" t="s">
        <v>215</v>
      </c>
      <c r="B65" s="40"/>
      <c r="C65" s="41"/>
      <c r="D65" s="41"/>
      <c r="E65" s="41"/>
      <c r="F65" s="21">
        <v>7</v>
      </c>
      <c r="G65" s="44">
        <v>0</v>
      </c>
      <c r="H65" s="40">
        <v>39</v>
      </c>
      <c r="I65" s="21" t="s">
        <v>257</v>
      </c>
      <c r="J65" s="39"/>
      <c r="K65" s="45">
        <v>205.07</v>
      </c>
      <c r="L65" s="47"/>
      <c r="M65" s="42">
        <v>47</v>
      </c>
      <c r="N65" s="46">
        <f t="shared" si="15"/>
        <v>14.1</v>
      </c>
      <c r="O65" s="46">
        <f t="shared" si="16"/>
        <v>123.04</v>
      </c>
      <c r="P65" s="46">
        <f t="shared" si="17"/>
        <v>0</v>
      </c>
      <c r="Q65" s="46">
        <f t="shared" si="18"/>
        <v>0</v>
      </c>
      <c r="R65" s="37">
        <f t="shared" si="19"/>
        <v>0.23</v>
      </c>
      <c r="S65" s="37">
        <f t="shared" si="20"/>
        <v>0</v>
      </c>
      <c r="T65" s="46">
        <f t="shared" si="21"/>
        <v>0</v>
      </c>
      <c r="U65" s="46">
        <f t="shared" si="22"/>
        <v>0</v>
      </c>
      <c r="V65" s="42">
        <v>5</v>
      </c>
      <c r="W65" s="46">
        <f t="shared" si="23"/>
        <v>1.25</v>
      </c>
      <c r="X65" s="36">
        <f t="shared" si="24"/>
        <v>14.1</v>
      </c>
      <c r="Y65" s="25">
        <f t="shared" si="25"/>
        <v>220.42</v>
      </c>
      <c r="Z65" s="45">
        <v>308911448</v>
      </c>
      <c r="AA65" s="42">
        <v>1675</v>
      </c>
      <c r="AB65" s="36">
        <f t="shared" si="6"/>
        <v>184424.75</v>
      </c>
      <c r="AC65" s="35">
        <f t="shared" si="7"/>
        <v>0.71897100000000003</v>
      </c>
      <c r="AD65" s="42">
        <v>100673</v>
      </c>
      <c r="AE65" s="35">
        <f t="shared" si="8"/>
        <v>0.72985900000000004</v>
      </c>
      <c r="AF65" s="35">
        <f t="shared" si="42"/>
        <v>0.27776299999999998</v>
      </c>
      <c r="AG65" s="34">
        <f t="shared" si="9"/>
        <v>0.27776299999999998</v>
      </c>
      <c r="AH65" s="33">
        <f t="shared" si="10"/>
        <v>0</v>
      </c>
      <c r="AI65" s="32">
        <f t="shared" si="26"/>
        <v>0.27776299999999998</v>
      </c>
      <c r="AJ65" s="42">
        <v>0</v>
      </c>
      <c r="AK65" s="44">
        <v>0</v>
      </c>
      <c r="AL65" s="26">
        <f t="shared" si="27"/>
        <v>0</v>
      </c>
      <c r="AM65" s="42">
        <v>42</v>
      </c>
      <c r="AN65" s="44">
        <v>4</v>
      </c>
      <c r="AO65" s="26">
        <f t="shared" si="28"/>
        <v>16800</v>
      </c>
      <c r="AP65" s="26">
        <f t="shared" si="11"/>
        <v>705613</v>
      </c>
      <c r="AQ65" s="26">
        <f t="shared" si="29"/>
        <v>722413</v>
      </c>
      <c r="AR65" s="30">
        <v>1091881</v>
      </c>
      <c r="AS65" s="30">
        <f t="shared" si="45"/>
        <v>722413</v>
      </c>
      <c r="AT65" s="42">
        <v>947176</v>
      </c>
      <c r="AU65" s="26">
        <f t="shared" si="43"/>
        <v>224763</v>
      </c>
      <c r="AV65" s="43" t="str">
        <f t="shared" si="46"/>
        <v>No</v>
      </c>
      <c r="AW65" s="30">
        <f t="shared" si="31"/>
        <v>32118.632699999998</v>
      </c>
      <c r="AX65" s="29">
        <f t="shared" si="32"/>
        <v>915057.36730000004</v>
      </c>
      <c r="AY65" s="28">
        <f t="shared" si="44"/>
        <v>915057.36730000004</v>
      </c>
      <c r="AZ65" s="42">
        <v>0</v>
      </c>
      <c r="BA65" s="26">
        <f t="shared" si="33"/>
        <v>0</v>
      </c>
      <c r="BB65" s="21">
        <f t="shared" si="34"/>
        <v>0</v>
      </c>
      <c r="BC65" s="21">
        <f t="shared" si="35"/>
        <v>0</v>
      </c>
      <c r="BD65" s="27"/>
      <c r="BE65" s="27">
        <f t="shared" si="36"/>
        <v>-192644.36730000004</v>
      </c>
      <c r="BF65" s="27">
        <f t="shared" si="37"/>
        <v>-160530.55127109005</v>
      </c>
      <c r="BG65" s="27">
        <f t="shared" si="37"/>
        <v>-128424.44101687206</v>
      </c>
      <c r="BH65" s="27">
        <f t="shared" si="37"/>
        <v>-96318.330762654077</v>
      </c>
      <c r="BI65" s="27">
        <f t="shared" si="37"/>
        <v>-64215.431119461427</v>
      </c>
      <c r="BJ65" s="27">
        <f t="shared" si="37"/>
        <v>-32107.715559730772</v>
      </c>
      <c r="BM65" s="22">
        <f t="shared" si="38"/>
        <v>882943.55127109005</v>
      </c>
      <c r="BN65" s="22">
        <f t="shared" si="39"/>
        <v>850837.44101687206</v>
      </c>
      <c r="BO65" s="22">
        <f t="shared" si="13"/>
        <v>818731.33076265408</v>
      </c>
      <c r="BP65" s="22">
        <f t="shared" si="13"/>
        <v>786628.43111946143</v>
      </c>
      <c r="BQ65" s="22">
        <f t="shared" si="13"/>
        <v>754520.71555973077</v>
      </c>
      <c r="BR65" s="22">
        <f t="shared" si="13"/>
        <v>722413</v>
      </c>
      <c r="BU65" s="22">
        <f t="shared" si="40"/>
        <v>882943.55127109005</v>
      </c>
      <c r="BV65" s="22">
        <f t="shared" si="41"/>
        <v>850837.44101687206</v>
      </c>
      <c r="BW65" s="22">
        <f t="shared" si="41"/>
        <v>818731.33076265408</v>
      </c>
      <c r="BX65" s="22">
        <f t="shared" si="41"/>
        <v>786628.43111946143</v>
      </c>
      <c r="BY65" s="22">
        <f t="shared" si="41"/>
        <v>754520.71555973077</v>
      </c>
      <c r="BZ65" s="22">
        <f t="shared" si="41"/>
        <v>722413</v>
      </c>
    </row>
    <row r="66" spans="1:78" x14ac:dyDescent="0.2">
      <c r="A66" s="40" t="s">
        <v>221</v>
      </c>
      <c r="B66" s="40"/>
      <c r="C66" s="41"/>
      <c r="D66" s="41"/>
      <c r="E66" s="41"/>
      <c r="F66" s="21">
        <v>5</v>
      </c>
      <c r="G66" s="44">
        <v>0</v>
      </c>
      <c r="H66" s="40">
        <v>40</v>
      </c>
      <c r="I66" s="21" t="s">
        <v>258</v>
      </c>
      <c r="J66" s="39"/>
      <c r="K66" s="45">
        <v>898.45</v>
      </c>
      <c r="L66" s="47"/>
      <c r="M66" s="42">
        <v>143</v>
      </c>
      <c r="N66" s="46">
        <f t="shared" si="15"/>
        <v>42.9</v>
      </c>
      <c r="O66" s="46">
        <f t="shared" si="16"/>
        <v>539.07000000000005</v>
      </c>
      <c r="P66" s="46">
        <f t="shared" si="17"/>
        <v>0</v>
      </c>
      <c r="Q66" s="46">
        <f t="shared" si="18"/>
        <v>0</v>
      </c>
      <c r="R66" s="37">
        <f t="shared" si="19"/>
        <v>0.16</v>
      </c>
      <c r="S66" s="37">
        <f t="shared" si="20"/>
        <v>0</v>
      </c>
      <c r="T66" s="46">
        <f t="shared" si="21"/>
        <v>0</v>
      </c>
      <c r="U66" s="46">
        <f t="shared" si="22"/>
        <v>0</v>
      </c>
      <c r="V66" s="42">
        <v>20</v>
      </c>
      <c r="W66" s="46">
        <f t="shared" si="23"/>
        <v>5</v>
      </c>
      <c r="X66" s="36">
        <f t="shared" si="24"/>
        <v>42.9</v>
      </c>
      <c r="Y66" s="25">
        <f t="shared" si="25"/>
        <v>946.35</v>
      </c>
      <c r="Z66" s="45">
        <v>1099724344</v>
      </c>
      <c r="AA66" s="42">
        <v>5218</v>
      </c>
      <c r="AB66" s="36">
        <f t="shared" si="6"/>
        <v>210755.91</v>
      </c>
      <c r="AC66" s="35">
        <f t="shared" si="7"/>
        <v>0.82162199999999996</v>
      </c>
      <c r="AD66" s="42">
        <v>107478</v>
      </c>
      <c r="AE66" s="35">
        <f t="shared" si="8"/>
        <v>0.77919400000000005</v>
      </c>
      <c r="AF66" s="35">
        <f t="shared" si="42"/>
        <v>0.191106</v>
      </c>
      <c r="AG66" s="34">
        <f t="shared" si="9"/>
        <v>0.191106</v>
      </c>
      <c r="AH66" s="33">
        <f t="shared" si="10"/>
        <v>0</v>
      </c>
      <c r="AI66" s="32">
        <f t="shared" si="26"/>
        <v>0.191106</v>
      </c>
      <c r="AJ66" s="42">
        <v>0</v>
      </c>
      <c r="AK66" s="44">
        <v>0</v>
      </c>
      <c r="AL66" s="26">
        <f t="shared" si="27"/>
        <v>0</v>
      </c>
      <c r="AM66" s="42">
        <v>0</v>
      </c>
      <c r="AN66" s="44">
        <v>0</v>
      </c>
      <c r="AO66" s="26">
        <f t="shared" si="28"/>
        <v>0</v>
      </c>
      <c r="AP66" s="26">
        <f t="shared" si="11"/>
        <v>2084333</v>
      </c>
      <c r="AQ66" s="26">
        <f t="shared" si="29"/>
        <v>2084333</v>
      </c>
      <c r="AR66" s="30">
        <v>1439845</v>
      </c>
      <c r="AS66" s="30">
        <f t="shared" si="45"/>
        <v>2084333</v>
      </c>
      <c r="AT66" s="42">
        <v>1510105</v>
      </c>
      <c r="AU66" s="26">
        <f t="shared" si="43"/>
        <v>574228</v>
      </c>
      <c r="AV66" s="43" t="str">
        <f t="shared" si="46"/>
        <v>Yes</v>
      </c>
      <c r="AW66" s="30">
        <f t="shared" si="31"/>
        <v>574228</v>
      </c>
      <c r="AX66" s="29">
        <f t="shared" si="32"/>
        <v>2084333</v>
      </c>
      <c r="AY66" s="28">
        <f t="shared" si="44"/>
        <v>2084333</v>
      </c>
      <c r="AZ66" s="42">
        <v>0</v>
      </c>
      <c r="BA66" s="26">
        <f t="shared" si="33"/>
        <v>574228</v>
      </c>
      <c r="BB66" s="21">
        <f t="shared" si="34"/>
        <v>1</v>
      </c>
      <c r="BC66" s="21">
        <f t="shared" si="35"/>
        <v>1</v>
      </c>
      <c r="BD66" s="27"/>
      <c r="BE66" s="27">
        <f t="shared" si="36"/>
        <v>0</v>
      </c>
      <c r="BF66" s="27">
        <f t="shared" si="37"/>
        <v>0</v>
      </c>
      <c r="BG66" s="27">
        <f t="shared" si="37"/>
        <v>0</v>
      </c>
      <c r="BH66" s="27">
        <f t="shared" si="37"/>
        <v>0</v>
      </c>
      <c r="BI66" s="27">
        <f t="shared" si="37"/>
        <v>0</v>
      </c>
      <c r="BJ66" s="27">
        <f t="shared" si="37"/>
        <v>0</v>
      </c>
      <c r="BM66" s="22">
        <f t="shared" si="38"/>
        <v>2084333</v>
      </c>
      <c r="BN66" s="22">
        <f t="shared" si="39"/>
        <v>2084333</v>
      </c>
      <c r="BO66" s="22">
        <f t="shared" si="13"/>
        <v>2084333</v>
      </c>
      <c r="BP66" s="22">
        <f t="shared" si="13"/>
        <v>2084333</v>
      </c>
      <c r="BQ66" s="22">
        <f t="shared" si="13"/>
        <v>2084333</v>
      </c>
      <c r="BR66" s="22">
        <f t="shared" si="13"/>
        <v>2084333</v>
      </c>
      <c r="BU66" s="22">
        <f t="shared" si="40"/>
        <v>2084333</v>
      </c>
      <c r="BV66" s="22">
        <f t="shared" si="41"/>
        <v>2084333</v>
      </c>
      <c r="BW66" s="22">
        <f t="shared" si="41"/>
        <v>2084333</v>
      </c>
      <c r="BX66" s="22">
        <f t="shared" si="41"/>
        <v>2084333</v>
      </c>
      <c r="BY66" s="22">
        <f t="shared" si="41"/>
        <v>2084333</v>
      </c>
      <c r="BZ66" s="22">
        <f t="shared" si="41"/>
        <v>2084333</v>
      </c>
    </row>
    <row r="67" spans="1:78" x14ac:dyDescent="0.2">
      <c r="A67" s="40" t="s">
        <v>215</v>
      </c>
      <c r="B67" s="40"/>
      <c r="C67" s="41"/>
      <c r="D67" s="41"/>
      <c r="E67" s="41"/>
      <c r="F67" s="21">
        <v>5</v>
      </c>
      <c r="G67" s="44">
        <v>0</v>
      </c>
      <c r="H67" s="40">
        <v>41</v>
      </c>
      <c r="I67" s="21" t="s">
        <v>259</v>
      </c>
      <c r="J67" s="39"/>
      <c r="K67" s="45">
        <v>942.91</v>
      </c>
      <c r="L67" s="47"/>
      <c r="M67" s="42">
        <v>227</v>
      </c>
      <c r="N67" s="46">
        <f t="shared" si="15"/>
        <v>68.099999999999994</v>
      </c>
      <c r="O67" s="46">
        <f t="shared" si="16"/>
        <v>565.75</v>
      </c>
      <c r="P67" s="46">
        <f t="shared" si="17"/>
        <v>0</v>
      </c>
      <c r="Q67" s="46">
        <f t="shared" si="18"/>
        <v>0</v>
      </c>
      <c r="R67" s="37">
        <f t="shared" si="19"/>
        <v>0.24</v>
      </c>
      <c r="S67" s="37">
        <f t="shared" si="20"/>
        <v>0</v>
      </c>
      <c r="T67" s="46">
        <f t="shared" si="21"/>
        <v>0</v>
      </c>
      <c r="U67" s="46">
        <f t="shared" si="22"/>
        <v>0</v>
      </c>
      <c r="V67" s="42">
        <v>5</v>
      </c>
      <c r="W67" s="46">
        <f t="shared" si="23"/>
        <v>1.25</v>
      </c>
      <c r="X67" s="36">
        <f t="shared" si="24"/>
        <v>68.099999999999994</v>
      </c>
      <c r="Y67" s="25">
        <f t="shared" si="25"/>
        <v>1012.26</v>
      </c>
      <c r="Z67" s="45">
        <v>1671840303.3299999</v>
      </c>
      <c r="AA67" s="42">
        <v>8949</v>
      </c>
      <c r="AB67" s="36">
        <f t="shared" si="6"/>
        <v>186818.67</v>
      </c>
      <c r="AC67" s="35">
        <f t="shared" si="7"/>
        <v>0.72830300000000003</v>
      </c>
      <c r="AD67" s="42">
        <v>107096</v>
      </c>
      <c r="AE67" s="35">
        <f t="shared" si="8"/>
        <v>0.776424</v>
      </c>
      <c r="AF67" s="35">
        <f t="shared" si="42"/>
        <v>0.25726100000000002</v>
      </c>
      <c r="AG67" s="34">
        <f t="shared" si="9"/>
        <v>0.25726100000000002</v>
      </c>
      <c r="AH67" s="33">
        <f t="shared" si="10"/>
        <v>0</v>
      </c>
      <c r="AI67" s="32">
        <f t="shared" si="26"/>
        <v>0.25726100000000002</v>
      </c>
      <c r="AJ67" s="42">
        <v>0</v>
      </c>
      <c r="AK67" s="44">
        <v>0</v>
      </c>
      <c r="AL67" s="26">
        <f t="shared" si="27"/>
        <v>0</v>
      </c>
      <c r="AM67" s="42">
        <v>0</v>
      </c>
      <c r="AN67" s="44">
        <v>0</v>
      </c>
      <c r="AO67" s="26">
        <f t="shared" si="28"/>
        <v>0</v>
      </c>
      <c r="AP67" s="26">
        <f t="shared" si="11"/>
        <v>3001283</v>
      </c>
      <c r="AQ67" s="26">
        <f t="shared" si="29"/>
        <v>3001283</v>
      </c>
      <c r="AR67" s="30">
        <v>3686134</v>
      </c>
      <c r="AS67" s="30">
        <f t="shared" si="45"/>
        <v>3001283</v>
      </c>
      <c r="AT67" s="42">
        <v>3555957</v>
      </c>
      <c r="AU67" s="26">
        <f t="shared" si="43"/>
        <v>554674</v>
      </c>
      <c r="AV67" s="43" t="str">
        <f t="shared" si="46"/>
        <v>No</v>
      </c>
      <c r="AW67" s="30">
        <f t="shared" si="31"/>
        <v>79262.914600000004</v>
      </c>
      <c r="AX67" s="29">
        <f t="shared" si="32"/>
        <v>3476694.0854000002</v>
      </c>
      <c r="AY67" s="28">
        <f t="shared" si="44"/>
        <v>3476694.0854000002</v>
      </c>
      <c r="AZ67" s="42">
        <v>0</v>
      </c>
      <c r="BA67" s="26">
        <f t="shared" si="33"/>
        <v>0</v>
      </c>
      <c r="BB67" s="21">
        <f t="shared" si="34"/>
        <v>0</v>
      </c>
      <c r="BC67" s="21">
        <f t="shared" si="35"/>
        <v>0</v>
      </c>
      <c r="BD67" s="27"/>
      <c r="BE67" s="27">
        <f t="shared" si="36"/>
        <v>-475411.08540000021</v>
      </c>
      <c r="BF67" s="27">
        <f t="shared" si="37"/>
        <v>-396160.05746382009</v>
      </c>
      <c r="BG67" s="27">
        <f t="shared" si="37"/>
        <v>-316928.04597105598</v>
      </c>
      <c r="BH67" s="27">
        <f t="shared" si="37"/>
        <v>-237696.03447829187</v>
      </c>
      <c r="BI67" s="27">
        <f t="shared" si="37"/>
        <v>-158471.94618667709</v>
      </c>
      <c r="BJ67" s="27">
        <f t="shared" si="37"/>
        <v>-79235.973093338311</v>
      </c>
      <c r="BM67" s="22">
        <f t="shared" si="38"/>
        <v>3397443.0574638201</v>
      </c>
      <c r="BN67" s="22">
        <f t="shared" si="39"/>
        <v>3318211.045971056</v>
      </c>
      <c r="BO67" s="22">
        <f t="shared" si="13"/>
        <v>3238979.0344782919</v>
      </c>
      <c r="BP67" s="22">
        <f t="shared" si="13"/>
        <v>3159754.9461866771</v>
      </c>
      <c r="BQ67" s="22">
        <f t="shared" si="13"/>
        <v>3080518.9730933383</v>
      </c>
      <c r="BR67" s="22">
        <f t="shared" si="13"/>
        <v>3001283</v>
      </c>
      <c r="BU67" s="22">
        <f t="shared" si="40"/>
        <v>3397443.0574638201</v>
      </c>
      <c r="BV67" s="22">
        <f t="shared" si="41"/>
        <v>3318211.045971056</v>
      </c>
      <c r="BW67" s="22">
        <f t="shared" si="41"/>
        <v>3238979.0344782919</v>
      </c>
      <c r="BX67" s="22">
        <f t="shared" si="41"/>
        <v>3159754.9461866771</v>
      </c>
      <c r="BY67" s="22">
        <f t="shared" si="41"/>
        <v>3080518.9730933383</v>
      </c>
      <c r="BZ67" s="22">
        <f t="shared" si="41"/>
        <v>3001283</v>
      </c>
    </row>
    <row r="68" spans="1:78" x14ac:dyDescent="0.2">
      <c r="A68" s="40" t="s">
        <v>221</v>
      </c>
      <c r="B68" s="40"/>
      <c r="C68" s="41"/>
      <c r="D68" s="41"/>
      <c r="E68" s="41"/>
      <c r="F68" s="21">
        <v>6</v>
      </c>
      <c r="G68" s="44">
        <v>0</v>
      </c>
      <c r="H68" s="40">
        <v>42</v>
      </c>
      <c r="I68" s="21" t="s">
        <v>260</v>
      </c>
      <c r="J68" s="39"/>
      <c r="K68" s="45">
        <v>1702.03</v>
      </c>
      <c r="L68" s="47"/>
      <c r="M68" s="42">
        <v>398</v>
      </c>
      <c r="N68" s="46">
        <f t="shared" si="15"/>
        <v>119.4</v>
      </c>
      <c r="O68" s="46">
        <f t="shared" si="16"/>
        <v>1021.22</v>
      </c>
      <c r="P68" s="46">
        <f t="shared" si="17"/>
        <v>0</v>
      </c>
      <c r="Q68" s="46">
        <f t="shared" si="18"/>
        <v>0</v>
      </c>
      <c r="R68" s="37">
        <f t="shared" si="19"/>
        <v>0.23</v>
      </c>
      <c r="S68" s="37">
        <f t="shared" si="20"/>
        <v>0</v>
      </c>
      <c r="T68" s="46">
        <f t="shared" si="21"/>
        <v>0</v>
      </c>
      <c r="U68" s="46">
        <f t="shared" si="22"/>
        <v>0</v>
      </c>
      <c r="V68" s="42">
        <v>17</v>
      </c>
      <c r="W68" s="46">
        <f t="shared" si="23"/>
        <v>4.25</v>
      </c>
      <c r="X68" s="36">
        <f t="shared" si="24"/>
        <v>119.4</v>
      </c>
      <c r="Y68" s="25">
        <f t="shared" si="25"/>
        <v>1825.68</v>
      </c>
      <c r="Z68" s="45">
        <v>2132251283.3299999</v>
      </c>
      <c r="AA68" s="42">
        <v>12960</v>
      </c>
      <c r="AB68" s="36">
        <f t="shared" si="6"/>
        <v>164525.56</v>
      </c>
      <c r="AC68" s="35">
        <f t="shared" si="7"/>
        <v>0.64139500000000005</v>
      </c>
      <c r="AD68" s="42">
        <v>116163</v>
      </c>
      <c r="AE68" s="35">
        <f t="shared" si="8"/>
        <v>0.84215799999999996</v>
      </c>
      <c r="AF68" s="35">
        <f t="shared" si="42"/>
        <v>0.29837599999999997</v>
      </c>
      <c r="AG68" s="34">
        <f t="shared" si="9"/>
        <v>0.29837599999999997</v>
      </c>
      <c r="AH68" s="33">
        <f t="shared" si="10"/>
        <v>0</v>
      </c>
      <c r="AI68" s="32">
        <f t="shared" si="26"/>
        <v>0.29837599999999997</v>
      </c>
      <c r="AJ68" s="42">
        <v>0</v>
      </c>
      <c r="AK68" s="44">
        <v>0</v>
      </c>
      <c r="AL68" s="26">
        <f t="shared" si="27"/>
        <v>0</v>
      </c>
      <c r="AM68" s="42">
        <v>0</v>
      </c>
      <c r="AN68" s="44">
        <v>0</v>
      </c>
      <c r="AO68" s="26">
        <f t="shared" si="28"/>
        <v>0</v>
      </c>
      <c r="AP68" s="26">
        <f t="shared" si="11"/>
        <v>6278118</v>
      </c>
      <c r="AQ68" s="26">
        <f t="shared" si="29"/>
        <v>6278118</v>
      </c>
      <c r="AR68" s="30">
        <v>7538993</v>
      </c>
      <c r="AS68" s="30">
        <f t="shared" si="45"/>
        <v>6278118</v>
      </c>
      <c r="AT68" s="42">
        <v>6960947</v>
      </c>
      <c r="AU68" s="26">
        <f t="shared" si="43"/>
        <v>682829</v>
      </c>
      <c r="AV68" s="43" t="str">
        <f t="shared" si="46"/>
        <v>No</v>
      </c>
      <c r="AW68" s="30">
        <f t="shared" si="31"/>
        <v>97576.2641</v>
      </c>
      <c r="AX68" s="29">
        <f t="shared" si="32"/>
        <v>6863370.7358999997</v>
      </c>
      <c r="AY68" s="28">
        <f t="shared" si="44"/>
        <v>6863370.7358999997</v>
      </c>
      <c r="AZ68" s="42">
        <v>0</v>
      </c>
      <c r="BA68" s="26">
        <f t="shared" si="33"/>
        <v>0</v>
      </c>
      <c r="BB68" s="21">
        <f t="shared" si="34"/>
        <v>0</v>
      </c>
      <c r="BC68" s="21">
        <f t="shared" si="35"/>
        <v>0</v>
      </c>
      <c r="BD68" s="27"/>
      <c r="BE68" s="27">
        <f t="shared" si="36"/>
        <v>-585252.73589999974</v>
      </c>
      <c r="BF68" s="27">
        <f t="shared" si="37"/>
        <v>-487691.10482546967</v>
      </c>
      <c r="BG68" s="27">
        <f t="shared" si="37"/>
        <v>-390152.88386037573</v>
      </c>
      <c r="BH68" s="27">
        <f t="shared" si="37"/>
        <v>-292614.6628952818</v>
      </c>
      <c r="BI68" s="27">
        <f t="shared" si="37"/>
        <v>-195086.19575228449</v>
      </c>
      <c r="BJ68" s="27">
        <f t="shared" si="37"/>
        <v>-97543.09787614271</v>
      </c>
      <c r="BM68" s="22">
        <f t="shared" si="38"/>
        <v>6765809.1048254697</v>
      </c>
      <c r="BN68" s="22">
        <f t="shared" si="39"/>
        <v>6668270.8838603757</v>
      </c>
      <c r="BO68" s="22">
        <f t="shared" si="13"/>
        <v>6570732.6628952818</v>
      </c>
      <c r="BP68" s="22">
        <f t="shared" si="13"/>
        <v>6473204.1957522845</v>
      </c>
      <c r="BQ68" s="22">
        <f t="shared" si="13"/>
        <v>6375661.0978761427</v>
      </c>
      <c r="BR68" s="22">
        <f t="shared" si="13"/>
        <v>6278118</v>
      </c>
      <c r="BU68" s="22">
        <f t="shared" si="40"/>
        <v>6765809.1048254697</v>
      </c>
      <c r="BV68" s="22">
        <f t="shared" si="41"/>
        <v>6668270.8838603757</v>
      </c>
      <c r="BW68" s="22">
        <f t="shared" si="41"/>
        <v>6570732.6628952818</v>
      </c>
      <c r="BX68" s="22">
        <f t="shared" si="41"/>
        <v>6473204.1957522845</v>
      </c>
      <c r="BY68" s="22">
        <f t="shared" si="41"/>
        <v>6375661.0978761427</v>
      </c>
      <c r="BZ68" s="22">
        <f t="shared" si="41"/>
        <v>6278118</v>
      </c>
    </row>
    <row r="69" spans="1:78" x14ac:dyDescent="0.2">
      <c r="A69" s="40" t="s">
        <v>213</v>
      </c>
      <c r="B69" s="40">
        <v>1</v>
      </c>
      <c r="C69" s="41">
        <v>1</v>
      </c>
      <c r="D69" s="41">
        <v>1</v>
      </c>
      <c r="E69" s="41">
        <v>0</v>
      </c>
      <c r="F69" s="21">
        <v>10</v>
      </c>
      <c r="G69" s="44">
        <v>8</v>
      </c>
      <c r="H69" s="40">
        <v>43</v>
      </c>
      <c r="I69" s="21" t="s">
        <v>261</v>
      </c>
      <c r="J69" s="39"/>
      <c r="K69" s="45">
        <v>7982.81</v>
      </c>
      <c r="L69" s="48"/>
      <c r="M69" s="42">
        <v>5022</v>
      </c>
      <c r="N69" s="46">
        <f t="shared" si="15"/>
        <v>1506.6</v>
      </c>
      <c r="O69" s="46">
        <f t="shared" si="16"/>
        <v>4789.6899999999996</v>
      </c>
      <c r="P69" s="46">
        <f t="shared" si="17"/>
        <v>232.3100000000004</v>
      </c>
      <c r="Q69" s="46">
        <f t="shared" si="18"/>
        <v>34.85</v>
      </c>
      <c r="R69" s="37">
        <f t="shared" si="19"/>
        <v>0.63</v>
      </c>
      <c r="S69" s="37">
        <f t="shared" si="20"/>
        <v>3.0000000000000027E-2</v>
      </c>
      <c r="T69" s="46">
        <f t="shared" si="21"/>
        <v>239.48</v>
      </c>
      <c r="U69" s="46">
        <f t="shared" si="22"/>
        <v>35.92</v>
      </c>
      <c r="V69" s="42">
        <v>1420</v>
      </c>
      <c r="W69" s="46">
        <f t="shared" si="23"/>
        <v>355</v>
      </c>
      <c r="X69" s="36">
        <f t="shared" si="24"/>
        <v>1506.6</v>
      </c>
      <c r="Y69" s="25">
        <f t="shared" si="25"/>
        <v>9879.26</v>
      </c>
      <c r="Z69" s="45">
        <v>5311609918.6700001</v>
      </c>
      <c r="AA69" s="42">
        <v>50718</v>
      </c>
      <c r="AB69" s="36">
        <f t="shared" si="6"/>
        <v>104728.3</v>
      </c>
      <c r="AC69" s="35">
        <f t="shared" si="7"/>
        <v>0.40827799999999997</v>
      </c>
      <c r="AD69" s="42">
        <v>64244</v>
      </c>
      <c r="AE69" s="35">
        <f t="shared" si="8"/>
        <v>0.465756</v>
      </c>
      <c r="AF69" s="35">
        <f t="shared" si="42"/>
        <v>0.57447899999999996</v>
      </c>
      <c r="AG69" s="34">
        <f t="shared" si="9"/>
        <v>0.57447899999999996</v>
      </c>
      <c r="AH69" s="33">
        <f t="shared" si="10"/>
        <v>0.05</v>
      </c>
      <c r="AI69" s="32">
        <f t="shared" si="26"/>
        <v>0.62447900000000001</v>
      </c>
      <c r="AJ69" s="42">
        <v>0</v>
      </c>
      <c r="AK69" s="44">
        <v>0</v>
      </c>
      <c r="AL69" s="26">
        <f t="shared" si="27"/>
        <v>0</v>
      </c>
      <c r="AM69" s="42">
        <v>0</v>
      </c>
      <c r="AN69" s="44">
        <v>0</v>
      </c>
      <c r="AO69" s="26">
        <f t="shared" si="28"/>
        <v>0</v>
      </c>
      <c r="AP69" s="26">
        <f t="shared" si="11"/>
        <v>71102224</v>
      </c>
      <c r="AQ69" s="26">
        <f t="shared" si="29"/>
        <v>71102224</v>
      </c>
      <c r="AR69" s="30">
        <v>49075156</v>
      </c>
      <c r="AS69" s="30">
        <f t="shared" si="45"/>
        <v>71102224</v>
      </c>
      <c r="AT69" s="42">
        <v>66388025</v>
      </c>
      <c r="AU69" s="26">
        <f t="shared" si="43"/>
        <v>4714199</v>
      </c>
      <c r="AV69" s="43" t="str">
        <f t="shared" si="46"/>
        <v>Yes</v>
      </c>
      <c r="AW69" s="30">
        <f t="shared" si="31"/>
        <v>4714199</v>
      </c>
      <c r="AX69" s="29">
        <f t="shared" si="32"/>
        <v>71102224</v>
      </c>
      <c r="AY69" s="28">
        <f t="shared" si="44"/>
        <v>71102224</v>
      </c>
      <c r="AZ69" s="42">
        <v>0</v>
      </c>
      <c r="BA69" s="26">
        <f t="shared" si="33"/>
        <v>4714199</v>
      </c>
      <c r="BB69" s="21">
        <f t="shared" si="34"/>
        <v>1</v>
      </c>
      <c r="BC69" s="21">
        <f t="shared" si="35"/>
        <v>1</v>
      </c>
      <c r="BD69" s="27"/>
      <c r="BE69" s="27">
        <f t="shared" si="36"/>
        <v>0</v>
      </c>
      <c r="BF69" s="27">
        <f t="shared" si="37"/>
        <v>0</v>
      </c>
      <c r="BG69" s="27">
        <f t="shared" si="37"/>
        <v>0</v>
      </c>
      <c r="BH69" s="27">
        <f t="shared" si="37"/>
        <v>0</v>
      </c>
      <c r="BI69" s="27">
        <f t="shared" si="37"/>
        <v>0</v>
      </c>
      <c r="BJ69" s="27">
        <f t="shared" si="37"/>
        <v>0</v>
      </c>
      <c r="BM69" s="22">
        <f t="shared" si="38"/>
        <v>71102224</v>
      </c>
      <c r="BN69" s="22">
        <f t="shared" si="39"/>
        <v>71102224</v>
      </c>
      <c r="BO69" s="22">
        <f t="shared" si="13"/>
        <v>71102224</v>
      </c>
      <c r="BP69" s="22">
        <f t="shared" si="13"/>
        <v>71102224</v>
      </c>
      <c r="BQ69" s="22">
        <f t="shared" si="13"/>
        <v>71102224</v>
      </c>
      <c r="BR69" s="22">
        <f t="shared" si="13"/>
        <v>71102224</v>
      </c>
      <c r="BU69" s="22">
        <f t="shared" si="40"/>
        <v>71102224</v>
      </c>
      <c r="BV69" s="22">
        <f t="shared" si="41"/>
        <v>71102224</v>
      </c>
      <c r="BW69" s="22">
        <f t="shared" si="41"/>
        <v>71102224</v>
      </c>
      <c r="BX69" s="22">
        <f t="shared" si="41"/>
        <v>71102224</v>
      </c>
      <c r="BY69" s="22">
        <f t="shared" si="41"/>
        <v>71102224</v>
      </c>
      <c r="BZ69" s="22">
        <f t="shared" si="41"/>
        <v>71102224</v>
      </c>
    </row>
    <row r="70" spans="1:78" x14ac:dyDescent="0.2">
      <c r="A70" s="40" t="s">
        <v>226</v>
      </c>
      <c r="B70" s="40"/>
      <c r="C70" s="41">
        <v>1</v>
      </c>
      <c r="D70" s="41">
        <v>1</v>
      </c>
      <c r="E70" s="41"/>
      <c r="F70" s="21">
        <v>9</v>
      </c>
      <c r="G70" s="44">
        <v>24</v>
      </c>
      <c r="H70" s="40">
        <v>44</v>
      </c>
      <c r="I70" s="21" t="s">
        <v>262</v>
      </c>
      <c r="J70" s="39"/>
      <c r="K70" s="45">
        <v>3029.89</v>
      </c>
      <c r="L70" s="48"/>
      <c r="M70" s="42">
        <v>1772</v>
      </c>
      <c r="N70" s="46">
        <f t="shared" si="15"/>
        <v>531.6</v>
      </c>
      <c r="O70" s="46">
        <f t="shared" si="16"/>
        <v>1817.93</v>
      </c>
      <c r="P70" s="46">
        <f t="shared" si="17"/>
        <v>0</v>
      </c>
      <c r="Q70" s="46">
        <f t="shared" si="18"/>
        <v>0</v>
      </c>
      <c r="R70" s="37">
        <f t="shared" si="19"/>
        <v>0.57999999999999996</v>
      </c>
      <c r="S70" s="37">
        <f t="shared" si="20"/>
        <v>0</v>
      </c>
      <c r="T70" s="46">
        <f t="shared" si="21"/>
        <v>0</v>
      </c>
      <c r="U70" s="46">
        <f t="shared" si="22"/>
        <v>0</v>
      </c>
      <c r="V70" s="42">
        <v>418</v>
      </c>
      <c r="W70" s="46">
        <f t="shared" si="23"/>
        <v>104.5</v>
      </c>
      <c r="X70" s="36">
        <f t="shared" si="24"/>
        <v>531.6</v>
      </c>
      <c r="Y70" s="25">
        <f t="shared" si="25"/>
        <v>3665.99</v>
      </c>
      <c r="Z70" s="45">
        <v>3729987516.3299999</v>
      </c>
      <c r="AA70" s="42">
        <v>27682</v>
      </c>
      <c r="AB70" s="36">
        <f t="shared" si="6"/>
        <v>134744.15</v>
      </c>
      <c r="AC70" s="35">
        <f t="shared" si="7"/>
        <v>0.52529300000000001</v>
      </c>
      <c r="AD70" s="42">
        <v>83489</v>
      </c>
      <c r="AE70" s="35">
        <f t="shared" si="8"/>
        <v>0.60527799999999998</v>
      </c>
      <c r="AF70" s="35">
        <f t="shared" si="42"/>
        <v>0.450712</v>
      </c>
      <c r="AG70" s="34">
        <f t="shared" si="9"/>
        <v>0.450712</v>
      </c>
      <c r="AH70" s="33">
        <f t="shared" si="10"/>
        <v>0</v>
      </c>
      <c r="AI70" s="32">
        <f t="shared" si="26"/>
        <v>0.450712</v>
      </c>
      <c r="AJ70" s="42">
        <v>0</v>
      </c>
      <c r="AK70" s="44">
        <v>0</v>
      </c>
      <c r="AL70" s="26">
        <f t="shared" si="27"/>
        <v>0</v>
      </c>
      <c r="AM70" s="42">
        <v>0</v>
      </c>
      <c r="AN70" s="44">
        <v>0</v>
      </c>
      <c r="AO70" s="26">
        <f t="shared" si="28"/>
        <v>0</v>
      </c>
      <c r="AP70" s="26">
        <f t="shared" si="11"/>
        <v>19042823</v>
      </c>
      <c r="AQ70" s="26">
        <f t="shared" si="29"/>
        <v>19042823</v>
      </c>
      <c r="AR70" s="30">
        <v>19595415</v>
      </c>
      <c r="AS70" s="30">
        <f t="shared" si="45"/>
        <v>20005957</v>
      </c>
      <c r="AT70" s="42">
        <v>20005957</v>
      </c>
      <c r="AU70" s="26">
        <f t="shared" si="43"/>
        <v>963134</v>
      </c>
      <c r="AV70" s="43" t="str">
        <f t="shared" si="46"/>
        <v>No</v>
      </c>
      <c r="AW70" s="30">
        <f t="shared" si="31"/>
        <v>137631.8486</v>
      </c>
      <c r="AX70" s="29">
        <f t="shared" si="32"/>
        <v>19868325.1514</v>
      </c>
      <c r="AY70" s="28">
        <f t="shared" si="44"/>
        <v>20005957</v>
      </c>
      <c r="AZ70" s="42">
        <v>0</v>
      </c>
      <c r="BA70" s="26">
        <f t="shared" si="33"/>
        <v>0</v>
      </c>
      <c r="BB70" s="21">
        <f t="shared" si="34"/>
        <v>0</v>
      </c>
      <c r="BC70" s="21">
        <f t="shared" si="35"/>
        <v>0</v>
      </c>
      <c r="BD70" s="27"/>
      <c r="BE70" s="27">
        <f t="shared" si="36"/>
        <v>-963134</v>
      </c>
      <c r="BF70" s="27">
        <f t="shared" si="37"/>
        <v>-963134</v>
      </c>
      <c r="BG70" s="27">
        <f t="shared" si="37"/>
        <v>-963134</v>
      </c>
      <c r="BH70" s="27">
        <f t="shared" si="37"/>
        <v>-963134</v>
      </c>
      <c r="BI70" s="27">
        <f t="shared" si="37"/>
        <v>-963134</v>
      </c>
      <c r="BJ70" s="27">
        <f t="shared" si="37"/>
        <v>-963134</v>
      </c>
      <c r="BM70" s="22">
        <f t="shared" si="38"/>
        <v>19845402.562199999</v>
      </c>
      <c r="BN70" s="22">
        <f t="shared" si="39"/>
        <v>19813330.199999999</v>
      </c>
      <c r="BO70" s="22">
        <f t="shared" si="13"/>
        <v>19765173.5</v>
      </c>
      <c r="BP70" s="22">
        <f t="shared" si="13"/>
        <v>19684944.437800001</v>
      </c>
      <c r="BQ70" s="22">
        <f t="shared" si="13"/>
        <v>19524390</v>
      </c>
      <c r="BR70" s="22">
        <f t="shared" si="13"/>
        <v>19042823</v>
      </c>
      <c r="BU70" s="22">
        <f t="shared" si="40"/>
        <v>20005957</v>
      </c>
      <c r="BV70" s="22">
        <f t="shared" si="41"/>
        <v>20005957</v>
      </c>
      <c r="BW70" s="22">
        <f t="shared" si="41"/>
        <v>20005957</v>
      </c>
      <c r="BX70" s="22">
        <f t="shared" si="41"/>
        <v>20005957</v>
      </c>
      <c r="BY70" s="22">
        <f t="shared" si="41"/>
        <v>20005957</v>
      </c>
      <c r="BZ70" s="22">
        <f t="shared" si="41"/>
        <v>20005957</v>
      </c>
    </row>
    <row r="71" spans="1:78" x14ac:dyDescent="0.2">
      <c r="A71" s="40" t="s">
        <v>221</v>
      </c>
      <c r="B71" s="40"/>
      <c r="C71" s="41"/>
      <c r="D71" s="41"/>
      <c r="E71" s="41"/>
      <c r="F71" s="21">
        <v>4</v>
      </c>
      <c r="G71" s="44">
        <v>0</v>
      </c>
      <c r="H71" s="40">
        <v>45</v>
      </c>
      <c r="I71" s="21" t="s">
        <v>263</v>
      </c>
      <c r="J71" s="39"/>
      <c r="K71" s="45">
        <v>2369.14</v>
      </c>
      <c r="L71" s="47"/>
      <c r="M71" s="42">
        <v>620</v>
      </c>
      <c r="N71" s="46">
        <f t="shared" si="15"/>
        <v>186</v>
      </c>
      <c r="O71" s="46">
        <f t="shared" si="16"/>
        <v>1421.48</v>
      </c>
      <c r="P71" s="46">
        <f t="shared" si="17"/>
        <v>0</v>
      </c>
      <c r="Q71" s="46">
        <f t="shared" si="18"/>
        <v>0</v>
      </c>
      <c r="R71" s="37">
        <f t="shared" si="19"/>
        <v>0.26</v>
      </c>
      <c r="S71" s="37">
        <f t="shared" si="20"/>
        <v>0</v>
      </c>
      <c r="T71" s="46">
        <f t="shared" si="21"/>
        <v>0</v>
      </c>
      <c r="U71" s="46">
        <f t="shared" si="22"/>
        <v>0</v>
      </c>
      <c r="V71" s="42">
        <v>103</v>
      </c>
      <c r="W71" s="46">
        <f t="shared" si="23"/>
        <v>25.75</v>
      </c>
      <c r="X71" s="36">
        <f t="shared" si="24"/>
        <v>186</v>
      </c>
      <c r="Y71" s="25">
        <f t="shared" si="25"/>
        <v>2580.89</v>
      </c>
      <c r="Z71" s="45">
        <v>4375644296.6700001</v>
      </c>
      <c r="AA71" s="42">
        <v>18788</v>
      </c>
      <c r="AB71" s="36">
        <f t="shared" si="6"/>
        <v>232895.69</v>
      </c>
      <c r="AC71" s="35">
        <f t="shared" si="7"/>
        <v>0.90793199999999996</v>
      </c>
      <c r="AD71" s="42">
        <v>105064</v>
      </c>
      <c r="AE71" s="35">
        <f t="shared" si="8"/>
        <v>0.76169299999999995</v>
      </c>
      <c r="AF71" s="35">
        <f t="shared" si="42"/>
        <v>0.13594000000000001</v>
      </c>
      <c r="AG71" s="34">
        <f t="shared" si="9"/>
        <v>0.13594000000000001</v>
      </c>
      <c r="AH71" s="33">
        <f t="shared" si="10"/>
        <v>0</v>
      </c>
      <c r="AI71" s="32">
        <f t="shared" si="26"/>
        <v>0.13594000000000001</v>
      </c>
      <c r="AJ71" s="42">
        <v>0</v>
      </c>
      <c r="AK71" s="44">
        <v>0</v>
      </c>
      <c r="AL71" s="26">
        <f t="shared" si="27"/>
        <v>0</v>
      </c>
      <c r="AM71" s="42">
        <v>0</v>
      </c>
      <c r="AN71" s="44">
        <v>0</v>
      </c>
      <c r="AO71" s="26">
        <f t="shared" si="28"/>
        <v>0</v>
      </c>
      <c r="AP71" s="26">
        <f t="shared" si="11"/>
        <v>4043502</v>
      </c>
      <c r="AQ71" s="26">
        <f t="shared" si="29"/>
        <v>4043502</v>
      </c>
      <c r="AR71" s="30">
        <v>6918462</v>
      </c>
      <c r="AS71" s="30">
        <f t="shared" si="45"/>
        <v>4043502</v>
      </c>
      <c r="AT71" s="42">
        <v>6076507</v>
      </c>
      <c r="AU71" s="26">
        <f t="shared" si="43"/>
        <v>2033005</v>
      </c>
      <c r="AV71" s="43" t="str">
        <f t="shared" si="46"/>
        <v>No</v>
      </c>
      <c r="AW71" s="30">
        <f t="shared" si="31"/>
        <v>290516.41450000001</v>
      </c>
      <c r="AX71" s="29">
        <f t="shared" si="32"/>
        <v>5785990.5855</v>
      </c>
      <c r="AY71" s="28">
        <f t="shared" si="44"/>
        <v>5785990.5855</v>
      </c>
      <c r="AZ71" s="42">
        <v>0</v>
      </c>
      <c r="BA71" s="26">
        <f t="shared" si="33"/>
        <v>0</v>
      </c>
      <c r="BB71" s="21">
        <f t="shared" si="34"/>
        <v>0</v>
      </c>
      <c r="BC71" s="21">
        <f t="shared" si="35"/>
        <v>0</v>
      </c>
      <c r="BD71" s="27"/>
      <c r="BE71" s="27">
        <f t="shared" si="36"/>
        <v>-1742488.5855</v>
      </c>
      <c r="BF71" s="27">
        <f t="shared" si="37"/>
        <v>-1452015.7382971505</v>
      </c>
      <c r="BG71" s="27">
        <f t="shared" si="37"/>
        <v>-1161612.5906377202</v>
      </c>
      <c r="BH71" s="27">
        <f t="shared" si="37"/>
        <v>-871209.44297828991</v>
      </c>
      <c r="BI71" s="27">
        <f t="shared" si="37"/>
        <v>-580835.33563362621</v>
      </c>
      <c r="BJ71" s="27">
        <f t="shared" si="37"/>
        <v>-290417.6678168131</v>
      </c>
      <c r="BM71" s="22">
        <f t="shared" si="38"/>
        <v>5495517.7382971505</v>
      </c>
      <c r="BN71" s="22">
        <f t="shared" si="39"/>
        <v>5205114.5906377202</v>
      </c>
      <c r="BO71" s="22">
        <f t="shared" si="13"/>
        <v>4914711.4429782899</v>
      </c>
      <c r="BP71" s="22">
        <f t="shared" si="13"/>
        <v>4624337.3356336262</v>
      </c>
      <c r="BQ71" s="22">
        <f t="shared" si="13"/>
        <v>4333919.6678168131</v>
      </c>
      <c r="BR71" s="22">
        <f t="shared" si="13"/>
        <v>4043502</v>
      </c>
      <c r="BU71" s="22">
        <f t="shared" si="40"/>
        <v>5495517.7382971505</v>
      </c>
      <c r="BV71" s="22">
        <f t="shared" si="41"/>
        <v>5205114.5906377202</v>
      </c>
      <c r="BW71" s="22">
        <f t="shared" si="41"/>
        <v>4914711.4429782899</v>
      </c>
      <c r="BX71" s="22">
        <f t="shared" si="41"/>
        <v>4624337.3356336262</v>
      </c>
      <c r="BY71" s="22">
        <f t="shared" si="41"/>
        <v>4333919.6678168131</v>
      </c>
      <c r="BZ71" s="22">
        <f t="shared" si="41"/>
        <v>4043502</v>
      </c>
    </row>
    <row r="72" spans="1:78" x14ac:dyDescent="0.2">
      <c r="A72" s="40" t="s">
        <v>252</v>
      </c>
      <c r="B72" s="40"/>
      <c r="C72" s="41"/>
      <c r="D72" s="41"/>
      <c r="E72" s="41"/>
      <c r="F72" s="21">
        <v>1</v>
      </c>
      <c r="G72" s="44">
        <v>0</v>
      </c>
      <c r="H72" s="40">
        <v>46</v>
      </c>
      <c r="I72" s="21" t="s">
        <v>264</v>
      </c>
      <c r="J72" s="39"/>
      <c r="K72" s="45">
        <v>1248.57</v>
      </c>
      <c r="L72" s="47"/>
      <c r="M72" s="42">
        <v>106</v>
      </c>
      <c r="N72" s="46">
        <f t="shared" si="15"/>
        <v>31.8</v>
      </c>
      <c r="O72" s="46">
        <f t="shared" si="16"/>
        <v>749.14</v>
      </c>
      <c r="P72" s="46">
        <f t="shared" si="17"/>
        <v>0</v>
      </c>
      <c r="Q72" s="46">
        <f t="shared" si="18"/>
        <v>0</v>
      </c>
      <c r="R72" s="37">
        <f t="shared" si="19"/>
        <v>0.08</v>
      </c>
      <c r="S72" s="37">
        <f t="shared" si="20"/>
        <v>0</v>
      </c>
      <c r="T72" s="46">
        <f t="shared" si="21"/>
        <v>0</v>
      </c>
      <c r="U72" s="46">
        <f t="shared" si="22"/>
        <v>0</v>
      </c>
      <c r="V72" s="42">
        <v>33</v>
      </c>
      <c r="W72" s="46">
        <f t="shared" si="23"/>
        <v>8.25</v>
      </c>
      <c r="X72" s="36">
        <f t="shared" si="24"/>
        <v>31.8</v>
      </c>
      <c r="Y72" s="25">
        <f t="shared" si="25"/>
        <v>1288.6199999999999</v>
      </c>
      <c r="Z72" s="45">
        <v>2307946074</v>
      </c>
      <c r="AA72" s="42">
        <v>7630</v>
      </c>
      <c r="AB72" s="36">
        <f t="shared" si="6"/>
        <v>302483.09999999998</v>
      </c>
      <c r="AC72" s="35">
        <f t="shared" si="7"/>
        <v>1.1792149999999999</v>
      </c>
      <c r="AD72" s="42">
        <v>181934</v>
      </c>
      <c r="AE72" s="35">
        <f t="shared" si="8"/>
        <v>1.3189850000000001</v>
      </c>
      <c r="AF72" s="35">
        <f t="shared" si="42"/>
        <v>-0.22114600000000001</v>
      </c>
      <c r="AG72" s="34">
        <f t="shared" si="9"/>
        <v>0.01</v>
      </c>
      <c r="AH72" s="33">
        <f t="shared" si="10"/>
        <v>0</v>
      </c>
      <c r="AI72" s="32">
        <f t="shared" si="26"/>
        <v>0.01</v>
      </c>
      <c r="AJ72" s="42">
        <v>384</v>
      </c>
      <c r="AK72" s="44">
        <v>4</v>
      </c>
      <c r="AL72" s="26">
        <f t="shared" si="27"/>
        <v>153600</v>
      </c>
      <c r="AM72" s="42">
        <v>0</v>
      </c>
      <c r="AN72" s="44">
        <v>0</v>
      </c>
      <c r="AO72" s="26">
        <f t="shared" si="28"/>
        <v>0</v>
      </c>
      <c r="AP72" s="26">
        <f t="shared" si="11"/>
        <v>148513</v>
      </c>
      <c r="AQ72" s="26">
        <f t="shared" si="29"/>
        <v>302113</v>
      </c>
      <c r="AR72" s="30">
        <v>177907</v>
      </c>
      <c r="AS72" s="30">
        <f t="shared" si="45"/>
        <v>302113</v>
      </c>
      <c r="AT72" s="42">
        <v>279493</v>
      </c>
      <c r="AU72" s="26">
        <f t="shared" si="43"/>
        <v>22620</v>
      </c>
      <c r="AV72" s="43" t="str">
        <f t="shared" si="46"/>
        <v>Yes</v>
      </c>
      <c r="AW72" s="30">
        <f t="shared" si="31"/>
        <v>22620</v>
      </c>
      <c r="AX72" s="29">
        <f t="shared" si="32"/>
        <v>302113</v>
      </c>
      <c r="AY72" s="28">
        <f t="shared" si="44"/>
        <v>302113</v>
      </c>
      <c r="AZ72" s="42">
        <v>0</v>
      </c>
      <c r="BA72" s="26">
        <f t="shared" si="33"/>
        <v>0</v>
      </c>
      <c r="BB72" s="21">
        <f t="shared" si="34"/>
        <v>0</v>
      </c>
      <c r="BC72" s="21">
        <f t="shared" si="35"/>
        <v>1</v>
      </c>
      <c r="BD72" s="27"/>
      <c r="BE72" s="27">
        <f t="shared" si="36"/>
        <v>0</v>
      </c>
      <c r="BF72" s="27">
        <f t="shared" si="37"/>
        <v>0</v>
      </c>
      <c r="BG72" s="27">
        <f t="shared" si="37"/>
        <v>0</v>
      </c>
      <c r="BH72" s="27">
        <f t="shared" si="37"/>
        <v>0</v>
      </c>
      <c r="BI72" s="27">
        <f t="shared" si="37"/>
        <v>0</v>
      </c>
      <c r="BJ72" s="27">
        <f t="shared" si="37"/>
        <v>0</v>
      </c>
      <c r="BM72" s="22">
        <f t="shared" si="38"/>
        <v>302113</v>
      </c>
      <c r="BN72" s="22">
        <f t="shared" si="39"/>
        <v>302113</v>
      </c>
      <c r="BO72" s="22">
        <f t="shared" si="13"/>
        <v>302113</v>
      </c>
      <c r="BP72" s="22">
        <f t="shared" si="13"/>
        <v>302113</v>
      </c>
      <c r="BQ72" s="22">
        <f t="shared" si="13"/>
        <v>302113</v>
      </c>
      <c r="BR72" s="22">
        <f t="shared" si="13"/>
        <v>302113</v>
      </c>
      <c r="BU72" s="22">
        <f t="shared" si="40"/>
        <v>302113</v>
      </c>
      <c r="BV72" s="22">
        <f t="shared" si="41"/>
        <v>302113</v>
      </c>
      <c r="BW72" s="22">
        <f t="shared" si="41"/>
        <v>302113</v>
      </c>
      <c r="BX72" s="22">
        <f t="shared" si="41"/>
        <v>302113</v>
      </c>
      <c r="BY72" s="22">
        <f t="shared" si="41"/>
        <v>302113</v>
      </c>
      <c r="BZ72" s="22">
        <f t="shared" si="41"/>
        <v>302113</v>
      </c>
    </row>
    <row r="73" spans="1:78" x14ac:dyDescent="0.2">
      <c r="A73" s="40" t="s">
        <v>238</v>
      </c>
      <c r="B73" s="40"/>
      <c r="C73" s="41">
        <v>1</v>
      </c>
      <c r="D73" s="41">
        <v>1</v>
      </c>
      <c r="E73" s="41"/>
      <c r="F73" s="21">
        <v>8</v>
      </c>
      <c r="G73" s="44">
        <v>39</v>
      </c>
      <c r="H73" s="40">
        <v>47</v>
      </c>
      <c r="I73" s="21" t="s">
        <v>265</v>
      </c>
      <c r="J73" s="39"/>
      <c r="K73" s="45">
        <v>1085.76</v>
      </c>
      <c r="L73" s="48"/>
      <c r="M73" s="42">
        <v>587</v>
      </c>
      <c r="N73" s="46">
        <f t="shared" si="15"/>
        <v>176.1</v>
      </c>
      <c r="O73" s="46">
        <f t="shared" si="16"/>
        <v>651.46</v>
      </c>
      <c r="P73" s="46">
        <f t="shared" si="17"/>
        <v>0</v>
      </c>
      <c r="Q73" s="46">
        <f t="shared" si="18"/>
        <v>0</v>
      </c>
      <c r="R73" s="37">
        <f t="shared" si="19"/>
        <v>0.54</v>
      </c>
      <c r="S73" s="37">
        <f t="shared" si="20"/>
        <v>0</v>
      </c>
      <c r="T73" s="46">
        <f t="shared" si="21"/>
        <v>0</v>
      </c>
      <c r="U73" s="46">
        <f t="shared" si="22"/>
        <v>0</v>
      </c>
      <c r="V73" s="42">
        <v>60</v>
      </c>
      <c r="W73" s="46">
        <f t="shared" si="23"/>
        <v>15</v>
      </c>
      <c r="X73" s="36">
        <f t="shared" si="24"/>
        <v>176.1</v>
      </c>
      <c r="Y73" s="25">
        <f t="shared" si="25"/>
        <v>1276.8599999999999</v>
      </c>
      <c r="Z73" s="45">
        <v>1888370129</v>
      </c>
      <c r="AA73" s="42">
        <v>11176</v>
      </c>
      <c r="AB73" s="36">
        <f t="shared" si="6"/>
        <v>168966.55</v>
      </c>
      <c r="AC73" s="35">
        <f t="shared" si="7"/>
        <v>0.65870799999999996</v>
      </c>
      <c r="AD73" s="42">
        <v>90480</v>
      </c>
      <c r="AE73" s="35">
        <f t="shared" si="8"/>
        <v>0.65596200000000005</v>
      </c>
      <c r="AF73" s="35">
        <f t="shared" si="42"/>
        <v>0.34211599999999998</v>
      </c>
      <c r="AG73" s="34">
        <f t="shared" si="9"/>
        <v>0.34211599999999998</v>
      </c>
      <c r="AH73" s="33">
        <f t="shared" si="10"/>
        <v>0</v>
      </c>
      <c r="AI73" s="32">
        <f t="shared" si="26"/>
        <v>0.34211599999999998</v>
      </c>
      <c r="AJ73" s="42">
        <v>0</v>
      </c>
      <c r="AK73" s="44">
        <v>0</v>
      </c>
      <c r="AL73" s="26">
        <f t="shared" si="27"/>
        <v>0</v>
      </c>
      <c r="AM73" s="42">
        <v>0</v>
      </c>
      <c r="AN73" s="44">
        <v>0</v>
      </c>
      <c r="AO73" s="26">
        <f t="shared" si="28"/>
        <v>0</v>
      </c>
      <c r="AP73" s="26">
        <f t="shared" si="11"/>
        <v>5034515</v>
      </c>
      <c r="AQ73" s="26">
        <f t="shared" si="29"/>
        <v>5034515</v>
      </c>
      <c r="AR73" s="30">
        <v>5669122</v>
      </c>
      <c r="AS73" s="30">
        <f t="shared" si="45"/>
        <v>5669122</v>
      </c>
      <c r="AT73" s="42">
        <v>5669122</v>
      </c>
      <c r="AU73" s="26">
        <f t="shared" si="43"/>
        <v>634607</v>
      </c>
      <c r="AV73" s="43" t="str">
        <f t="shared" si="46"/>
        <v>No</v>
      </c>
      <c r="AW73" s="30">
        <f t="shared" si="31"/>
        <v>90685.340299999996</v>
      </c>
      <c r="AX73" s="29">
        <f t="shared" si="32"/>
        <v>5578436.6596999997</v>
      </c>
      <c r="AY73" s="28">
        <f t="shared" si="44"/>
        <v>5669122</v>
      </c>
      <c r="AZ73" s="42">
        <v>0</v>
      </c>
      <c r="BA73" s="26">
        <f t="shared" si="33"/>
        <v>0</v>
      </c>
      <c r="BB73" s="21">
        <f t="shared" si="34"/>
        <v>0</v>
      </c>
      <c r="BC73" s="21">
        <f t="shared" si="35"/>
        <v>0</v>
      </c>
      <c r="BD73" s="27"/>
      <c r="BE73" s="27">
        <f t="shared" si="36"/>
        <v>-634607</v>
      </c>
      <c r="BF73" s="27">
        <f t="shared" si="37"/>
        <v>-634607</v>
      </c>
      <c r="BG73" s="27">
        <f t="shared" si="37"/>
        <v>-634607</v>
      </c>
      <c r="BH73" s="27">
        <f t="shared" si="37"/>
        <v>-634607</v>
      </c>
      <c r="BI73" s="27">
        <f t="shared" si="37"/>
        <v>-634607</v>
      </c>
      <c r="BJ73" s="27">
        <f t="shared" si="37"/>
        <v>-634607</v>
      </c>
      <c r="BM73" s="22">
        <f t="shared" si="38"/>
        <v>5563333.0131000001</v>
      </c>
      <c r="BN73" s="22">
        <f t="shared" si="39"/>
        <v>5542200.5999999996</v>
      </c>
      <c r="BO73" s="22">
        <f t="shared" si="13"/>
        <v>5510470.25</v>
      </c>
      <c r="BP73" s="22">
        <f t="shared" si="13"/>
        <v>5457607.4868999999</v>
      </c>
      <c r="BQ73" s="22">
        <f t="shared" si="13"/>
        <v>5351818.5</v>
      </c>
      <c r="BR73" s="22">
        <f t="shared" si="13"/>
        <v>5034515</v>
      </c>
      <c r="BU73" s="22">
        <f t="shared" si="40"/>
        <v>5669122</v>
      </c>
      <c r="BV73" s="22">
        <f t="shared" si="41"/>
        <v>5669122</v>
      </c>
      <c r="BW73" s="22">
        <f t="shared" si="41"/>
        <v>5669122</v>
      </c>
      <c r="BX73" s="22">
        <f t="shared" si="41"/>
        <v>5669122</v>
      </c>
      <c r="BY73" s="22">
        <f t="shared" si="41"/>
        <v>5669122</v>
      </c>
      <c r="BZ73" s="22">
        <f t="shared" si="41"/>
        <v>5669122</v>
      </c>
    </row>
    <row r="74" spans="1:78" x14ac:dyDescent="0.2">
      <c r="A74" s="40" t="s">
        <v>211</v>
      </c>
      <c r="B74" s="40"/>
      <c r="C74" s="41"/>
      <c r="D74" s="41"/>
      <c r="E74" s="41"/>
      <c r="F74" s="21">
        <v>7</v>
      </c>
      <c r="G74" s="44">
        <v>0</v>
      </c>
      <c r="H74" s="40">
        <v>48</v>
      </c>
      <c r="I74" s="21" t="s">
        <v>266</v>
      </c>
      <c r="J74" s="39"/>
      <c r="K74" s="45">
        <v>2495.42</v>
      </c>
      <c r="L74" s="47"/>
      <c r="M74" s="42">
        <v>511</v>
      </c>
      <c r="N74" s="46">
        <f t="shared" si="15"/>
        <v>153.30000000000001</v>
      </c>
      <c r="O74" s="46">
        <f t="shared" si="16"/>
        <v>1497.25</v>
      </c>
      <c r="P74" s="46">
        <f t="shared" si="17"/>
        <v>0</v>
      </c>
      <c r="Q74" s="46">
        <f t="shared" si="18"/>
        <v>0</v>
      </c>
      <c r="R74" s="37">
        <f t="shared" si="19"/>
        <v>0.2</v>
      </c>
      <c r="S74" s="37">
        <f t="shared" si="20"/>
        <v>0</v>
      </c>
      <c r="T74" s="46">
        <f t="shared" si="21"/>
        <v>0</v>
      </c>
      <c r="U74" s="46">
        <f t="shared" si="22"/>
        <v>0</v>
      </c>
      <c r="V74" s="42">
        <v>50</v>
      </c>
      <c r="W74" s="46">
        <f t="shared" si="23"/>
        <v>12.5</v>
      </c>
      <c r="X74" s="36">
        <f t="shared" si="24"/>
        <v>153.30000000000001</v>
      </c>
      <c r="Y74" s="25">
        <f t="shared" si="25"/>
        <v>2661.2200000000003</v>
      </c>
      <c r="Z74" s="45">
        <v>2631023954.3299999</v>
      </c>
      <c r="AA74" s="42">
        <v>16977</v>
      </c>
      <c r="AB74" s="36">
        <f t="shared" si="6"/>
        <v>154975.79</v>
      </c>
      <c r="AC74" s="35">
        <f t="shared" si="7"/>
        <v>0.60416499999999995</v>
      </c>
      <c r="AD74" s="42">
        <v>124495</v>
      </c>
      <c r="AE74" s="35">
        <f t="shared" si="8"/>
        <v>0.902563</v>
      </c>
      <c r="AF74" s="35">
        <f t="shared" si="42"/>
        <v>0.30631599999999998</v>
      </c>
      <c r="AG74" s="34">
        <f t="shared" si="9"/>
        <v>0.30631599999999998</v>
      </c>
      <c r="AH74" s="33">
        <f t="shared" si="10"/>
        <v>0</v>
      </c>
      <c r="AI74" s="32">
        <f t="shared" si="26"/>
        <v>0.30631599999999998</v>
      </c>
      <c r="AJ74" s="42">
        <v>0</v>
      </c>
      <c r="AK74" s="44">
        <v>0</v>
      </c>
      <c r="AL74" s="26">
        <f t="shared" si="27"/>
        <v>0</v>
      </c>
      <c r="AM74" s="42">
        <v>0</v>
      </c>
      <c r="AN74" s="44">
        <v>0</v>
      </c>
      <c r="AO74" s="26">
        <f t="shared" si="28"/>
        <v>0</v>
      </c>
      <c r="AP74" s="26">
        <f t="shared" si="11"/>
        <v>9394883</v>
      </c>
      <c r="AQ74" s="26">
        <f t="shared" si="29"/>
        <v>9394883</v>
      </c>
      <c r="AR74" s="30">
        <v>9684435</v>
      </c>
      <c r="AS74" s="30">
        <f t="shared" si="45"/>
        <v>9394883</v>
      </c>
      <c r="AT74" s="42">
        <v>10341646</v>
      </c>
      <c r="AU74" s="26">
        <f t="shared" si="43"/>
        <v>946763</v>
      </c>
      <c r="AV74" s="43" t="str">
        <f t="shared" si="46"/>
        <v>No</v>
      </c>
      <c r="AW74" s="30">
        <f t="shared" si="31"/>
        <v>135292.4327</v>
      </c>
      <c r="AX74" s="29">
        <f t="shared" si="32"/>
        <v>10206353.567299999</v>
      </c>
      <c r="AY74" s="28">
        <f t="shared" si="44"/>
        <v>10206353.567299999</v>
      </c>
      <c r="AZ74" s="42">
        <v>0</v>
      </c>
      <c r="BA74" s="26">
        <f t="shared" si="33"/>
        <v>0</v>
      </c>
      <c r="BB74" s="21">
        <f t="shared" si="34"/>
        <v>0</v>
      </c>
      <c r="BC74" s="21">
        <f t="shared" si="35"/>
        <v>0</v>
      </c>
      <c r="BD74" s="27"/>
      <c r="BE74" s="27">
        <f t="shared" si="36"/>
        <v>-811470.5672999993</v>
      </c>
      <c r="BF74" s="27">
        <f t="shared" si="37"/>
        <v>-676198.42373108864</v>
      </c>
      <c r="BG74" s="27">
        <f t="shared" si="37"/>
        <v>-540958.73898487166</v>
      </c>
      <c r="BH74" s="27">
        <f t="shared" si="37"/>
        <v>-405719.05423865467</v>
      </c>
      <c r="BI74" s="27">
        <f t="shared" si="37"/>
        <v>-270492.89346091077</v>
      </c>
      <c r="BJ74" s="27">
        <f t="shared" si="37"/>
        <v>-135246.44673045538</v>
      </c>
      <c r="BM74" s="22">
        <f t="shared" si="38"/>
        <v>10071081.423731089</v>
      </c>
      <c r="BN74" s="22">
        <f t="shared" si="39"/>
        <v>9935841.7389848717</v>
      </c>
      <c r="BO74" s="22">
        <f t="shared" si="13"/>
        <v>9800602.0542386547</v>
      </c>
      <c r="BP74" s="22">
        <f t="shared" si="13"/>
        <v>9665375.8934609108</v>
      </c>
      <c r="BQ74" s="22">
        <f t="shared" si="13"/>
        <v>9530129.4467304554</v>
      </c>
      <c r="BR74" s="22">
        <f t="shared" si="13"/>
        <v>9394883</v>
      </c>
      <c r="BU74" s="22">
        <f t="shared" si="40"/>
        <v>10071081.423731089</v>
      </c>
      <c r="BV74" s="22">
        <f t="shared" si="41"/>
        <v>9935841.7389848717</v>
      </c>
      <c r="BW74" s="22">
        <f t="shared" si="41"/>
        <v>9800602.0542386547</v>
      </c>
      <c r="BX74" s="22">
        <f t="shared" si="41"/>
        <v>9665375.8934609108</v>
      </c>
      <c r="BY74" s="22">
        <f t="shared" si="41"/>
        <v>9530129.4467304554</v>
      </c>
      <c r="BZ74" s="22">
        <f t="shared" si="41"/>
        <v>9394883</v>
      </c>
    </row>
    <row r="75" spans="1:78" x14ac:dyDescent="0.2">
      <c r="A75" s="40" t="s">
        <v>238</v>
      </c>
      <c r="B75" s="40"/>
      <c r="C75" s="49">
        <v>1</v>
      </c>
      <c r="D75" s="49">
        <v>1</v>
      </c>
      <c r="E75" s="41"/>
      <c r="F75" s="21">
        <v>9</v>
      </c>
      <c r="G75" s="44">
        <v>33</v>
      </c>
      <c r="H75" s="40">
        <v>49</v>
      </c>
      <c r="I75" s="21" t="s">
        <v>267</v>
      </c>
      <c r="J75" s="39"/>
      <c r="K75" s="45">
        <v>4855.2299999999996</v>
      </c>
      <c r="L75" s="48"/>
      <c r="M75" s="42">
        <v>2414</v>
      </c>
      <c r="N75" s="46">
        <f t="shared" si="15"/>
        <v>724.2</v>
      </c>
      <c r="O75" s="46">
        <f t="shared" si="16"/>
        <v>2913.14</v>
      </c>
      <c r="P75" s="46">
        <f t="shared" si="17"/>
        <v>0</v>
      </c>
      <c r="Q75" s="46">
        <f t="shared" si="18"/>
        <v>0</v>
      </c>
      <c r="R75" s="37">
        <f t="shared" si="19"/>
        <v>0.5</v>
      </c>
      <c r="S75" s="37">
        <f t="shared" si="20"/>
        <v>0</v>
      </c>
      <c r="T75" s="46">
        <f t="shared" si="21"/>
        <v>0</v>
      </c>
      <c r="U75" s="46">
        <f t="shared" si="22"/>
        <v>0</v>
      </c>
      <c r="V75" s="42">
        <v>194</v>
      </c>
      <c r="W75" s="46">
        <f t="shared" si="23"/>
        <v>48.5</v>
      </c>
      <c r="X75" s="36">
        <f t="shared" si="24"/>
        <v>724.2</v>
      </c>
      <c r="Y75" s="25">
        <f t="shared" si="25"/>
        <v>5627.9299999999994</v>
      </c>
      <c r="Z75" s="45">
        <v>5550865510.6700001</v>
      </c>
      <c r="AA75" s="42">
        <v>41245</v>
      </c>
      <c r="AB75" s="36">
        <f t="shared" si="6"/>
        <v>134582.75</v>
      </c>
      <c r="AC75" s="35">
        <f t="shared" si="7"/>
        <v>0.52466400000000002</v>
      </c>
      <c r="AD75" s="42">
        <v>90741</v>
      </c>
      <c r="AE75" s="35">
        <f t="shared" si="8"/>
        <v>0.65785400000000005</v>
      </c>
      <c r="AF75" s="35">
        <f t="shared" si="42"/>
        <v>0.43537900000000002</v>
      </c>
      <c r="AG75" s="34">
        <f t="shared" si="9"/>
        <v>0.43537900000000002</v>
      </c>
      <c r="AH75" s="33">
        <f t="shared" si="10"/>
        <v>0</v>
      </c>
      <c r="AI75" s="32">
        <f t="shared" si="26"/>
        <v>0.43537900000000002</v>
      </c>
      <c r="AJ75" s="42">
        <v>0</v>
      </c>
      <c r="AK75" s="44">
        <v>0</v>
      </c>
      <c r="AL75" s="26">
        <f t="shared" si="27"/>
        <v>0</v>
      </c>
      <c r="AM75" s="42">
        <v>0</v>
      </c>
      <c r="AN75" s="44">
        <v>0</v>
      </c>
      <c r="AO75" s="26">
        <f t="shared" si="28"/>
        <v>0</v>
      </c>
      <c r="AP75" s="26">
        <f t="shared" si="11"/>
        <v>28239506</v>
      </c>
      <c r="AQ75" s="26">
        <f t="shared" si="29"/>
        <v>28239506</v>
      </c>
      <c r="AR75" s="30">
        <v>28585010</v>
      </c>
      <c r="AS75" s="30">
        <f t="shared" si="45"/>
        <v>29823645</v>
      </c>
      <c r="AT75" s="42">
        <v>29823645</v>
      </c>
      <c r="AU75" s="26">
        <f t="shared" si="43"/>
        <v>1584139</v>
      </c>
      <c r="AV75" s="43" t="str">
        <f t="shared" si="46"/>
        <v>No</v>
      </c>
      <c r="AW75" s="30">
        <f t="shared" si="31"/>
        <v>226373.46309999999</v>
      </c>
      <c r="AX75" s="29">
        <f t="shared" si="32"/>
        <v>29597271.536899999</v>
      </c>
      <c r="AY75" s="28">
        <f t="shared" si="44"/>
        <v>29823645</v>
      </c>
      <c r="AZ75" s="42">
        <v>0</v>
      </c>
      <c r="BA75" s="26">
        <f t="shared" si="33"/>
        <v>0</v>
      </c>
      <c r="BB75" s="21">
        <f t="shared" si="34"/>
        <v>0</v>
      </c>
      <c r="BC75" s="21">
        <f t="shared" si="35"/>
        <v>0</v>
      </c>
      <c r="BD75" s="27"/>
      <c r="BE75" s="27">
        <f t="shared" si="36"/>
        <v>-1584139</v>
      </c>
      <c r="BF75" s="27">
        <f t="shared" si="37"/>
        <v>-1584139</v>
      </c>
      <c r="BG75" s="27">
        <f t="shared" si="37"/>
        <v>-1584139</v>
      </c>
      <c r="BH75" s="27">
        <f t="shared" si="37"/>
        <v>-1584139</v>
      </c>
      <c r="BI75" s="27">
        <f t="shared" si="37"/>
        <v>-1584139</v>
      </c>
      <c r="BJ75" s="27">
        <f t="shared" si="37"/>
        <v>-1584139</v>
      </c>
      <c r="BM75" s="22">
        <f t="shared" si="38"/>
        <v>29559569.028700002</v>
      </c>
      <c r="BN75" s="22">
        <f t="shared" si="39"/>
        <v>29506817.199999999</v>
      </c>
      <c r="BO75" s="22">
        <f t="shared" si="13"/>
        <v>29427610.25</v>
      </c>
      <c r="BP75" s="22">
        <f t="shared" si="13"/>
        <v>29295651.471299998</v>
      </c>
      <c r="BQ75" s="22">
        <f t="shared" si="13"/>
        <v>29031575.5</v>
      </c>
      <c r="BR75" s="22">
        <f t="shared" si="13"/>
        <v>28239506</v>
      </c>
      <c r="BU75" s="22">
        <f t="shared" si="40"/>
        <v>29823645</v>
      </c>
      <c r="BV75" s="22">
        <f t="shared" si="41"/>
        <v>29823645</v>
      </c>
      <c r="BW75" s="22">
        <f t="shared" si="41"/>
        <v>29823645</v>
      </c>
      <c r="BX75" s="22">
        <f t="shared" si="41"/>
        <v>29823645</v>
      </c>
      <c r="BY75" s="22">
        <f t="shared" si="41"/>
        <v>29823645</v>
      </c>
      <c r="BZ75" s="22">
        <f t="shared" si="41"/>
        <v>29823645</v>
      </c>
    </row>
    <row r="76" spans="1:78" x14ac:dyDescent="0.2">
      <c r="A76" s="40" t="s">
        <v>211</v>
      </c>
      <c r="B76" s="40"/>
      <c r="C76" s="41"/>
      <c r="D76" s="41"/>
      <c r="E76" s="41"/>
      <c r="F76" s="21">
        <v>2</v>
      </c>
      <c r="G76" s="44">
        <v>0</v>
      </c>
      <c r="H76" s="40">
        <v>50</v>
      </c>
      <c r="I76" s="21" t="s">
        <v>268</v>
      </c>
      <c r="J76" s="39"/>
      <c r="K76" s="45">
        <v>516.57000000000005</v>
      </c>
      <c r="L76" s="47"/>
      <c r="M76" s="42">
        <v>112</v>
      </c>
      <c r="N76" s="46">
        <f t="shared" si="15"/>
        <v>33.6</v>
      </c>
      <c r="O76" s="46">
        <f t="shared" si="16"/>
        <v>309.94</v>
      </c>
      <c r="P76" s="46">
        <f t="shared" si="17"/>
        <v>0</v>
      </c>
      <c r="Q76" s="46">
        <f t="shared" si="18"/>
        <v>0</v>
      </c>
      <c r="R76" s="37">
        <f t="shared" si="19"/>
        <v>0.22</v>
      </c>
      <c r="S76" s="37">
        <f t="shared" si="20"/>
        <v>0</v>
      </c>
      <c r="T76" s="46">
        <f t="shared" si="21"/>
        <v>0</v>
      </c>
      <c r="U76" s="46">
        <f t="shared" si="22"/>
        <v>0</v>
      </c>
      <c r="V76" s="42">
        <v>16</v>
      </c>
      <c r="W76" s="46">
        <f t="shared" si="23"/>
        <v>4</v>
      </c>
      <c r="X76" s="36">
        <f t="shared" si="24"/>
        <v>33.6</v>
      </c>
      <c r="Y76" s="25">
        <f t="shared" si="25"/>
        <v>554.17000000000007</v>
      </c>
      <c r="Z76" s="45">
        <v>2151119350.3299999</v>
      </c>
      <c r="AA76" s="42">
        <v>6793</v>
      </c>
      <c r="AB76" s="36">
        <f t="shared" si="6"/>
        <v>316667.06</v>
      </c>
      <c r="AC76" s="35">
        <f t="shared" si="7"/>
        <v>1.2345109999999999</v>
      </c>
      <c r="AD76" s="42">
        <v>96734</v>
      </c>
      <c r="AE76" s="35">
        <f t="shared" si="8"/>
        <v>0.70130199999999998</v>
      </c>
      <c r="AF76" s="35">
        <f t="shared" si="42"/>
        <v>-7.4548000000000003E-2</v>
      </c>
      <c r="AG76" s="34">
        <f t="shared" si="9"/>
        <v>0.01</v>
      </c>
      <c r="AH76" s="33">
        <f t="shared" si="10"/>
        <v>0</v>
      </c>
      <c r="AI76" s="32">
        <f t="shared" si="26"/>
        <v>0.01</v>
      </c>
      <c r="AJ76" s="42">
        <v>254</v>
      </c>
      <c r="AK76" s="44">
        <v>6</v>
      </c>
      <c r="AL76" s="26">
        <f t="shared" si="27"/>
        <v>152400</v>
      </c>
      <c r="AM76" s="42">
        <v>0</v>
      </c>
      <c r="AN76" s="44">
        <v>0</v>
      </c>
      <c r="AO76" s="26">
        <f t="shared" si="28"/>
        <v>0</v>
      </c>
      <c r="AP76" s="26">
        <f t="shared" si="11"/>
        <v>63868</v>
      </c>
      <c r="AQ76" s="26">
        <f t="shared" si="29"/>
        <v>216268</v>
      </c>
      <c r="AR76" s="30">
        <v>105052</v>
      </c>
      <c r="AS76" s="30">
        <f t="shared" si="45"/>
        <v>216268</v>
      </c>
      <c r="AT76" s="42">
        <v>213526</v>
      </c>
      <c r="AU76" s="26">
        <f t="shared" si="43"/>
        <v>2742</v>
      </c>
      <c r="AV76" s="43" t="str">
        <f t="shared" si="46"/>
        <v>Yes</v>
      </c>
      <c r="AW76" s="30">
        <f t="shared" si="31"/>
        <v>2742</v>
      </c>
      <c r="AX76" s="29">
        <f t="shared" si="32"/>
        <v>216268</v>
      </c>
      <c r="AY76" s="28">
        <f t="shared" si="44"/>
        <v>216268</v>
      </c>
      <c r="AZ76" s="42">
        <v>0</v>
      </c>
      <c r="BA76" s="26">
        <f t="shared" si="33"/>
        <v>0</v>
      </c>
      <c r="BB76" s="21">
        <f t="shared" si="34"/>
        <v>0</v>
      </c>
      <c r="BC76" s="21">
        <f t="shared" si="35"/>
        <v>1</v>
      </c>
      <c r="BD76" s="27"/>
      <c r="BE76" s="27">
        <f t="shared" si="36"/>
        <v>0</v>
      </c>
      <c r="BF76" s="27">
        <f t="shared" si="37"/>
        <v>0</v>
      </c>
      <c r="BG76" s="27">
        <f t="shared" si="37"/>
        <v>0</v>
      </c>
      <c r="BH76" s="27">
        <f t="shared" si="37"/>
        <v>0</v>
      </c>
      <c r="BI76" s="27">
        <f t="shared" si="37"/>
        <v>0</v>
      </c>
      <c r="BJ76" s="27">
        <f t="shared" si="37"/>
        <v>0</v>
      </c>
      <c r="BM76" s="22">
        <f t="shared" si="38"/>
        <v>216268</v>
      </c>
      <c r="BN76" s="22">
        <f t="shared" si="39"/>
        <v>216268</v>
      </c>
      <c r="BO76" s="22">
        <f t="shared" si="13"/>
        <v>216268</v>
      </c>
      <c r="BP76" s="22">
        <f t="shared" si="13"/>
        <v>216268</v>
      </c>
      <c r="BQ76" s="22">
        <f t="shared" si="13"/>
        <v>216268</v>
      </c>
      <c r="BR76" s="22">
        <f t="shared" si="13"/>
        <v>216268</v>
      </c>
      <c r="BU76" s="22">
        <f t="shared" si="40"/>
        <v>216268</v>
      </c>
      <c r="BV76" s="22">
        <f t="shared" si="41"/>
        <v>216268</v>
      </c>
      <c r="BW76" s="22">
        <f t="shared" si="41"/>
        <v>216268</v>
      </c>
      <c r="BX76" s="22">
        <f t="shared" si="41"/>
        <v>216268</v>
      </c>
      <c r="BY76" s="22">
        <f t="shared" si="41"/>
        <v>216268</v>
      </c>
      <c r="BZ76" s="22">
        <f t="shared" si="41"/>
        <v>216268</v>
      </c>
    </row>
    <row r="77" spans="1:78" x14ac:dyDescent="0.2">
      <c r="A77" s="40" t="s">
        <v>217</v>
      </c>
      <c r="B77" s="40"/>
      <c r="C77" s="41"/>
      <c r="D77" s="41"/>
      <c r="E77" s="41"/>
      <c r="F77" s="21">
        <v>2</v>
      </c>
      <c r="G77" s="44">
        <v>0</v>
      </c>
      <c r="H77" s="40">
        <v>51</v>
      </c>
      <c r="I77" s="21" t="s">
        <v>269</v>
      </c>
      <c r="J77" s="39"/>
      <c r="K77" s="45">
        <v>9095.2800000000007</v>
      </c>
      <c r="L77" s="47"/>
      <c r="M77" s="42">
        <v>1583</v>
      </c>
      <c r="N77" s="46">
        <f t="shared" si="15"/>
        <v>474.9</v>
      </c>
      <c r="O77" s="46">
        <f t="shared" si="16"/>
        <v>5457.17</v>
      </c>
      <c r="P77" s="46">
        <f t="shared" si="17"/>
        <v>0</v>
      </c>
      <c r="Q77" s="46">
        <f t="shared" si="18"/>
        <v>0</v>
      </c>
      <c r="R77" s="37">
        <f t="shared" si="19"/>
        <v>0.17</v>
      </c>
      <c r="S77" s="37">
        <f t="shared" si="20"/>
        <v>0</v>
      </c>
      <c r="T77" s="46">
        <f t="shared" si="21"/>
        <v>0</v>
      </c>
      <c r="U77" s="46">
        <f t="shared" si="22"/>
        <v>0</v>
      </c>
      <c r="V77" s="42">
        <v>337</v>
      </c>
      <c r="W77" s="46">
        <f t="shared" si="23"/>
        <v>84.25</v>
      </c>
      <c r="X77" s="36">
        <f t="shared" si="24"/>
        <v>474.9</v>
      </c>
      <c r="Y77" s="25">
        <f t="shared" si="25"/>
        <v>9654.43</v>
      </c>
      <c r="Z77" s="45">
        <v>19919614070.669998</v>
      </c>
      <c r="AA77" s="42">
        <v>62871</v>
      </c>
      <c r="AB77" s="36">
        <f t="shared" si="6"/>
        <v>316833.09999999998</v>
      </c>
      <c r="AC77" s="35">
        <f t="shared" si="7"/>
        <v>1.235158</v>
      </c>
      <c r="AD77" s="42">
        <v>165316</v>
      </c>
      <c r="AE77" s="35">
        <f t="shared" si="8"/>
        <v>1.198507</v>
      </c>
      <c r="AF77" s="35">
        <f t="shared" si="42"/>
        <v>-0.224163</v>
      </c>
      <c r="AG77" s="34">
        <f t="shared" si="9"/>
        <v>0.01</v>
      </c>
      <c r="AH77" s="33">
        <f t="shared" si="10"/>
        <v>0</v>
      </c>
      <c r="AI77" s="32">
        <f t="shared" si="26"/>
        <v>0.01</v>
      </c>
      <c r="AJ77" s="42">
        <v>0</v>
      </c>
      <c r="AK77" s="44">
        <v>0</v>
      </c>
      <c r="AL77" s="26">
        <f t="shared" si="27"/>
        <v>0</v>
      </c>
      <c r="AM77" s="42">
        <v>0</v>
      </c>
      <c r="AN77" s="44">
        <v>0</v>
      </c>
      <c r="AO77" s="26">
        <f t="shared" si="28"/>
        <v>0</v>
      </c>
      <c r="AP77" s="26">
        <f t="shared" si="11"/>
        <v>1112673</v>
      </c>
      <c r="AQ77" s="26">
        <f t="shared" si="29"/>
        <v>1112673</v>
      </c>
      <c r="AR77" s="30">
        <v>1087165</v>
      </c>
      <c r="AS77" s="30">
        <f t="shared" si="45"/>
        <v>1112673</v>
      </c>
      <c r="AT77" s="42">
        <v>1131021</v>
      </c>
      <c r="AU77" s="26">
        <f t="shared" si="43"/>
        <v>18348</v>
      </c>
      <c r="AV77" s="43" t="str">
        <f t="shared" si="46"/>
        <v>No</v>
      </c>
      <c r="AW77" s="30">
        <f t="shared" si="31"/>
        <v>2621.9292</v>
      </c>
      <c r="AX77" s="29">
        <f t="shared" si="32"/>
        <v>1128399.0708000001</v>
      </c>
      <c r="AY77" s="28">
        <f t="shared" si="44"/>
        <v>1128399.0708000001</v>
      </c>
      <c r="AZ77" s="42">
        <v>0</v>
      </c>
      <c r="BA77" s="26">
        <f t="shared" si="33"/>
        <v>0</v>
      </c>
      <c r="BB77" s="21">
        <f t="shared" si="34"/>
        <v>0</v>
      </c>
      <c r="BC77" s="21">
        <f t="shared" si="35"/>
        <v>0</v>
      </c>
      <c r="BD77" s="27"/>
      <c r="BE77" s="27">
        <f t="shared" si="36"/>
        <v>-15726.070800000103</v>
      </c>
      <c r="BF77" s="27">
        <f t="shared" si="37"/>
        <v>-13104.534797640052</v>
      </c>
      <c r="BG77" s="27">
        <f t="shared" si="37"/>
        <v>-10483.627838111948</v>
      </c>
      <c r="BH77" s="27">
        <f t="shared" si="37"/>
        <v>-7862.7208785838448</v>
      </c>
      <c r="BI77" s="27">
        <f t="shared" si="37"/>
        <v>-5242.0760097517632</v>
      </c>
      <c r="BJ77" s="27">
        <f t="shared" si="37"/>
        <v>-2621.0380048758816</v>
      </c>
      <c r="BM77" s="22">
        <f t="shared" si="38"/>
        <v>1125777.5347976401</v>
      </c>
      <c r="BN77" s="22">
        <f t="shared" si="39"/>
        <v>1123156.6278381119</v>
      </c>
      <c r="BO77" s="22">
        <f t="shared" si="13"/>
        <v>1120535.7208785838</v>
      </c>
      <c r="BP77" s="22">
        <f t="shared" si="13"/>
        <v>1117915.0760097518</v>
      </c>
      <c r="BQ77" s="22">
        <f t="shared" si="13"/>
        <v>1115294.0380048759</v>
      </c>
      <c r="BR77" s="22">
        <f t="shared" si="13"/>
        <v>1112673</v>
      </c>
      <c r="BU77" s="22">
        <f t="shared" si="40"/>
        <v>1125777.5347976401</v>
      </c>
      <c r="BV77" s="22">
        <f t="shared" si="41"/>
        <v>1123156.6278381119</v>
      </c>
      <c r="BW77" s="22">
        <f t="shared" si="41"/>
        <v>1120535.7208785838</v>
      </c>
      <c r="BX77" s="22">
        <f t="shared" si="41"/>
        <v>1117915.0760097518</v>
      </c>
      <c r="BY77" s="22">
        <f t="shared" si="41"/>
        <v>1115294.0380048759</v>
      </c>
      <c r="BZ77" s="22">
        <f t="shared" si="41"/>
        <v>1112673</v>
      </c>
    </row>
    <row r="78" spans="1:78" x14ac:dyDescent="0.2">
      <c r="A78" s="40" t="s">
        <v>217</v>
      </c>
      <c r="B78" s="40"/>
      <c r="C78" s="41"/>
      <c r="D78" s="41"/>
      <c r="E78" s="41"/>
      <c r="F78" s="21">
        <v>3</v>
      </c>
      <c r="G78" s="44">
        <v>0</v>
      </c>
      <c r="H78" s="40">
        <v>52</v>
      </c>
      <c r="I78" s="21" t="s">
        <v>270</v>
      </c>
      <c r="J78" s="39"/>
      <c r="K78" s="45">
        <v>4151.66</v>
      </c>
      <c r="L78" s="47"/>
      <c r="M78" s="42">
        <v>749</v>
      </c>
      <c r="N78" s="46">
        <f t="shared" si="15"/>
        <v>224.7</v>
      </c>
      <c r="O78" s="46">
        <f t="shared" si="16"/>
        <v>2491</v>
      </c>
      <c r="P78" s="46">
        <f t="shared" si="17"/>
        <v>0</v>
      </c>
      <c r="Q78" s="46">
        <f t="shared" si="18"/>
        <v>0</v>
      </c>
      <c r="R78" s="37">
        <f t="shared" si="19"/>
        <v>0.18</v>
      </c>
      <c r="S78" s="37">
        <f t="shared" si="20"/>
        <v>0</v>
      </c>
      <c r="T78" s="46">
        <f t="shared" si="21"/>
        <v>0</v>
      </c>
      <c r="U78" s="46">
        <f t="shared" si="22"/>
        <v>0</v>
      </c>
      <c r="V78" s="42">
        <v>232</v>
      </c>
      <c r="W78" s="46">
        <f t="shared" si="23"/>
        <v>58</v>
      </c>
      <c r="X78" s="36">
        <f t="shared" si="24"/>
        <v>224.7</v>
      </c>
      <c r="Y78" s="25">
        <f t="shared" si="25"/>
        <v>4434.3599999999997</v>
      </c>
      <c r="Z78" s="45">
        <v>6561510015</v>
      </c>
      <c r="AA78" s="42">
        <v>26728</v>
      </c>
      <c r="AB78" s="36">
        <f t="shared" si="6"/>
        <v>245491.99</v>
      </c>
      <c r="AC78" s="35">
        <f t="shared" si="7"/>
        <v>0.95703800000000006</v>
      </c>
      <c r="AD78" s="42">
        <v>118329</v>
      </c>
      <c r="AE78" s="35">
        <f t="shared" si="8"/>
        <v>0.85786099999999998</v>
      </c>
      <c r="AF78" s="35">
        <f t="shared" si="42"/>
        <v>7.2715000000000002E-2</v>
      </c>
      <c r="AG78" s="34">
        <f t="shared" si="9"/>
        <v>7.2715000000000002E-2</v>
      </c>
      <c r="AH78" s="33">
        <f t="shared" si="10"/>
        <v>0</v>
      </c>
      <c r="AI78" s="32">
        <f t="shared" si="26"/>
        <v>7.2715000000000002E-2</v>
      </c>
      <c r="AJ78" s="42">
        <v>0</v>
      </c>
      <c r="AK78" s="44">
        <v>0</v>
      </c>
      <c r="AL78" s="26">
        <f t="shared" si="27"/>
        <v>0</v>
      </c>
      <c r="AM78" s="42">
        <v>0</v>
      </c>
      <c r="AN78" s="44">
        <v>0</v>
      </c>
      <c r="AO78" s="26">
        <f t="shared" si="28"/>
        <v>0</v>
      </c>
      <c r="AP78" s="26">
        <f t="shared" si="11"/>
        <v>3716173</v>
      </c>
      <c r="AQ78" s="26">
        <f t="shared" si="29"/>
        <v>3716173</v>
      </c>
      <c r="AR78" s="30">
        <v>1095080</v>
      </c>
      <c r="AS78" s="30">
        <f t="shared" si="45"/>
        <v>3716173</v>
      </c>
      <c r="AT78" s="42">
        <v>1760375</v>
      </c>
      <c r="AU78" s="26">
        <f t="shared" si="43"/>
        <v>1955798</v>
      </c>
      <c r="AV78" s="43" t="str">
        <f t="shared" si="46"/>
        <v>Yes</v>
      </c>
      <c r="AW78" s="30">
        <f t="shared" si="31"/>
        <v>1955798</v>
      </c>
      <c r="AX78" s="29">
        <f t="shared" si="32"/>
        <v>3716173</v>
      </c>
      <c r="AY78" s="28">
        <f t="shared" si="44"/>
        <v>3716173</v>
      </c>
      <c r="AZ78" s="42">
        <v>0</v>
      </c>
      <c r="BA78" s="26">
        <f t="shared" si="33"/>
        <v>1955798</v>
      </c>
      <c r="BB78" s="21">
        <f t="shared" si="34"/>
        <v>1</v>
      </c>
      <c r="BC78" s="21">
        <f t="shared" si="35"/>
        <v>1</v>
      </c>
      <c r="BD78" s="27"/>
      <c r="BE78" s="27">
        <f t="shared" si="36"/>
        <v>0</v>
      </c>
      <c r="BF78" s="27">
        <f t="shared" si="37"/>
        <v>0</v>
      </c>
      <c r="BG78" s="27">
        <f t="shared" si="37"/>
        <v>0</v>
      </c>
      <c r="BH78" s="27">
        <f t="shared" si="37"/>
        <v>0</v>
      </c>
      <c r="BI78" s="27">
        <f t="shared" si="37"/>
        <v>0</v>
      </c>
      <c r="BJ78" s="27">
        <f t="shared" si="37"/>
        <v>0</v>
      </c>
      <c r="BM78" s="22">
        <f t="shared" si="38"/>
        <v>3716173</v>
      </c>
      <c r="BN78" s="22">
        <f t="shared" si="39"/>
        <v>3716173</v>
      </c>
      <c r="BO78" s="22">
        <f t="shared" si="13"/>
        <v>3716173</v>
      </c>
      <c r="BP78" s="22">
        <f t="shared" si="13"/>
        <v>3716173</v>
      </c>
      <c r="BQ78" s="22">
        <f t="shared" si="13"/>
        <v>3716173</v>
      </c>
      <c r="BR78" s="22">
        <f t="shared" si="13"/>
        <v>3716173</v>
      </c>
      <c r="BU78" s="22">
        <f t="shared" si="40"/>
        <v>3716173</v>
      </c>
      <c r="BV78" s="22">
        <f t="shared" si="41"/>
        <v>3716173</v>
      </c>
      <c r="BW78" s="22">
        <f t="shared" si="41"/>
        <v>3716173</v>
      </c>
      <c r="BX78" s="22">
        <f t="shared" si="41"/>
        <v>3716173</v>
      </c>
      <c r="BY78" s="22">
        <f t="shared" si="41"/>
        <v>3716173</v>
      </c>
      <c r="BZ78" s="22">
        <f t="shared" si="41"/>
        <v>3716173</v>
      </c>
    </row>
    <row r="79" spans="1:78" x14ac:dyDescent="0.2">
      <c r="A79" s="40" t="s">
        <v>215</v>
      </c>
      <c r="B79" s="40"/>
      <c r="C79" s="41"/>
      <c r="D79" s="41"/>
      <c r="E79" s="41"/>
      <c r="F79" s="21">
        <v>5</v>
      </c>
      <c r="G79" s="44">
        <v>0</v>
      </c>
      <c r="H79" s="40">
        <v>53</v>
      </c>
      <c r="I79" s="21" t="s">
        <v>271</v>
      </c>
      <c r="J79" s="39"/>
      <c r="K79" s="45">
        <v>241.44</v>
      </c>
      <c r="L79" s="47"/>
      <c r="M79" s="42">
        <v>64</v>
      </c>
      <c r="N79" s="46">
        <f t="shared" si="15"/>
        <v>19.2</v>
      </c>
      <c r="O79" s="46">
        <f t="shared" si="16"/>
        <v>144.86000000000001</v>
      </c>
      <c r="P79" s="46">
        <f t="shared" si="17"/>
        <v>0</v>
      </c>
      <c r="Q79" s="46">
        <f t="shared" si="18"/>
        <v>0</v>
      </c>
      <c r="R79" s="37">
        <f t="shared" si="19"/>
        <v>0.27</v>
      </c>
      <c r="S79" s="37">
        <f t="shared" si="20"/>
        <v>0</v>
      </c>
      <c r="T79" s="46">
        <f t="shared" si="21"/>
        <v>0</v>
      </c>
      <c r="U79" s="46">
        <f t="shared" si="22"/>
        <v>0</v>
      </c>
      <c r="V79" s="42">
        <v>0</v>
      </c>
      <c r="W79" s="46">
        <f t="shared" si="23"/>
        <v>0</v>
      </c>
      <c r="X79" s="36">
        <f t="shared" si="24"/>
        <v>19.2</v>
      </c>
      <c r="Y79" s="25">
        <f t="shared" si="25"/>
        <v>260.64</v>
      </c>
      <c r="Z79" s="45">
        <v>433334079.67000002</v>
      </c>
      <c r="AA79" s="42">
        <v>1881</v>
      </c>
      <c r="AB79" s="36">
        <f t="shared" si="6"/>
        <v>230374.31</v>
      </c>
      <c r="AC79" s="35">
        <f t="shared" si="7"/>
        <v>0.89810299999999998</v>
      </c>
      <c r="AD79" s="42">
        <v>95543</v>
      </c>
      <c r="AE79" s="35">
        <f t="shared" si="8"/>
        <v>0.69266700000000003</v>
      </c>
      <c r="AF79" s="35">
        <f t="shared" si="42"/>
        <v>0.16352800000000001</v>
      </c>
      <c r="AG79" s="34">
        <f t="shared" si="9"/>
        <v>0.16352800000000001</v>
      </c>
      <c r="AH79" s="33">
        <f t="shared" si="10"/>
        <v>0</v>
      </c>
      <c r="AI79" s="32">
        <f t="shared" si="26"/>
        <v>0.16352800000000001</v>
      </c>
      <c r="AJ79" s="42">
        <v>0</v>
      </c>
      <c r="AK79" s="44">
        <v>0</v>
      </c>
      <c r="AL79" s="26">
        <f t="shared" si="27"/>
        <v>0</v>
      </c>
      <c r="AM79" s="42">
        <v>44</v>
      </c>
      <c r="AN79" s="44">
        <v>4</v>
      </c>
      <c r="AO79" s="26">
        <f t="shared" si="28"/>
        <v>17600</v>
      </c>
      <c r="AP79" s="26">
        <f t="shared" si="11"/>
        <v>491218</v>
      </c>
      <c r="AQ79" s="26">
        <f t="shared" si="29"/>
        <v>508818</v>
      </c>
      <c r="AR79" s="30">
        <v>923278</v>
      </c>
      <c r="AS79" s="30">
        <f t="shared" si="45"/>
        <v>508818</v>
      </c>
      <c r="AT79" s="42">
        <v>736256</v>
      </c>
      <c r="AU79" s="26">
        <f t="shared" si="43"/>
        <v>227438</v>
      </c>
      <c r="AV79" s="43" t="str">
        <f t="shared" si="46"/>
        <v>No</v>
      </c>
      <c r="AW79" s="30">
        <f t="shared" si="31"/>
        <v>32500.890200000002</v>
      </c>
      <c r="AX79" s="29">
        <f t="shared" si="32"/>
        <v>703755.10979999998</v>
      </c>
      <c r="AY79" s="28">
        <f t="shared" si="44"/>
        <v>703755.10979999998</v>
      </c>
      <c r="AZ79" s="42">
        <v>0</v>
      </c>
      <c r="BA79" s="26">
        <f t="shared" si="33"/>
        <v>0</v>
      </c>
      <c r="BB79" s="21">
        <f t="shared" si="34"/>
        <v>0</v>
      </c>
      <c r="BC79" s="21">
        <f t="shared" si="35"/>
        <v>0</v>
      </c>
      <c r="BD79" s="27"/>
      <c r="BE79" s="27">
        <f t="shared" si="36"/>
        <v>-194937.10979999998</v>
      </c>
      <c r="BF79" s="27">
        <f t="shared" si="37"/>
        <v>-162441.09359633992</v>
      </c>
      <c r="BG79" s="27">
        <f t="shared" si="37"/>
        <v>-129952.87487707194</v>
      </c>
      <c r="BH79" s="27">
        <f t="shared" si="37"/>
        <v>-97464.656157803955</v>
      </c>
      <c r="BI79" s="27">
        <f t="shared" si="37"/>
        <v>-64979.686260407907</v>
      </c>
      <c r="BJ79" s="27">
        <f t="shared" si="37"/>
        <v>-32489.843130203895</v>
      </c>
      <c r="BM79" s="22">
        <f t="shared" si="38"/>
        <v>671259.09359633992</v>
      </c>
      <c r="BN79" s="22">
        <f t="shared" si="39"/>
        <v>638770.87487707194</v>
      </c>
      <c r="BO79" s="22">
        <f t="shared" si="13"/>
        <v>606282.65615780395</v>
      </c>
      <c r="BP79" s="22">
        <f t="shared" si="13"/>
        <v>573797.68626040791</v>
      </c>
      <c r="BQ79" s="22">
        <f t="shared" si="13"/>
        <v>541307.8431302039</v>
      </c>
      <c r="BR79" s="22">
        <f t="shared" si="13"/>
        <v>508818</v>
      </c>
      <c r="BU79" s="22">
        <f t="shared" si="40"/>
        <v>671259.09359633992</v>
      </c>
      <c r="BV79" s="22">
        <f t="shared" si="41"/>
        <v>638770.87487707194</v>
      </c>
      <c r="BW79" s="22">
        <f t="shared" si="41"/>
        <v>606282.65615780395</v>
      </c>
      <c r="BX79" s="22">
        <f t="shared" si="41"/>
        <v>573797.68626040791</v>
      </c>
      <c r="BY79" s="22">
        <f t="shared" si="41"/>
        <v>541307.8431302039</v>
      </c>
      <c r="BZ79" s="22">
        <f t="shared" si="41"/>
        <v>508818</v>
      </c>
    </row>
    <row r="80" spans="1:78" x14ac:dyDescent="0.2">
      <c r="A80" s="40" t="s">
        <v>217</v>
      </c>
      <c r="B80" s="40"/>
      <c r="C80" s="41"/>
      <c r="D80" s="41"/>
      <c r="E80" s="41"/>
      <c r="F80" s="21">
        <v>3</v>
      </c>
      <c r="G80" s="44">
        <v>0</v>
      </c>
      <c r="H80" s="40">
        <v>54</v>
      </c>
      <c r="I80" s="21" t="s">
        <v>272</v>
      </c>
      <c r="J80" s="39"/>
      <c r="K80" s="45">
        <v>5702.38</v>
      </c>
      <c r="L80" s="47"/>
      <c r="M80" s="42">
        <v>852</v>
      </c>
      <c r="N80" s="46">
        <f t="shared" si="15"/>
        <v>255.6</v>
      </c>
      <c r="O80" s="46">
        <f t="shared" si="16"/>
        <v>3421.43</v>
      </c>
      <c r="P80" s="46">
        <f t="shared" si="17"/>
        <v>0</v>
      </c>
      <c r="Q80" s="46">
        <f t="shared" si="18"/>
        <v>0</v>
      </c>
      <c r="R80" s="37">
        <f t="shared" si="19"/>
        <v>0.15</v>
      </c>
      <c r="S80" s="37">
        <f t="shared" si="20"/>
        <v>0</v>
      </c>
      <c r="T80" s="46">
        <f t="shared" si="21"/>
        <v>0</v>
      </c>
      <c r="U80" s="46">
        <f t="shared" si="22"/>
        <v>0</v>
      </c>
      <c r="V80" s="42">
        <v>213</v>
      </c>
      <c r="W80" s="46">
        <f t="shared" si="23"/>
        <v>53.25</v>
      </c>
      <c r="X80" s="36">
        <f t="shared" si="24"/>
        <v>255.6</v>
      </c>
      <c r="Y80" s="25">
        <f t="shared" si="25"/>
        <v>6011.2300000000005</v>
      </c>
      <c r="Z80" s="45">
        <v>7598288553</v>
      </c>
      <c r="AA80" s="42">
        <v>35199</v>
      </c>
      <c r="AB80" s="36">
        <f t="shared" si="6"/>
        <v>215866.6</v>
      </c>
      <c r="AC80" s="35">
        <f t="shared" si="7"/>
        <v>0.84154499999999999</v>
      </c>
      <c r="AD80" s="42">
        <v>144134</v>
      </c>
      <c r="AE80" s="35">
        <f t="shared" si="8"/>
        <v>1.044942</v>
      </c>
      <c r="AF80" s="35">
        <f t="shared" si="42"/>
        <v>9.7435999999999995E-2</v>
      </c>
      <c r="AG80" s="34">
        <f t="shared" si="9"/>
        <v>9.7435999999999995E-2</v>
      </c>
      <c r="AH80" s="33">
        <f t="shared" si="10"/>
        <v>0</v>
      </c>
      <c r="AI80" s="32">
        <f t="shared" si="26"/>
        <v>9.7435999999999995E-2</v>
      </c>
      <c r="AJ80" s="42">
        <v>0</v>
      </c>
      <c r="AK80" s="44">
        <v>0</v>
      </c>
      <c r="AL80" s="26">
        <f t="shared" si="27"/>
        <v>0</v>
      </c>
      <c r="AM80" s="42">
        <v>0</v>
      </c>
      <c r="AN80" s="44">
        <v>0</v>
      </c>
      <c r="AO80" s="26">
        <f t="shared" si="28"/>
        <v>0</v>
      </c>
      <c r="AP80" s="26">
        <f t="shared" si="11"/>
        <v>6750310</v>
      </c>
      <c r="AQ80" s="26">
        <f t="shared" si="29"/>
        <v>6750310</v>
      </c>
      <c r="AR80" s="30">
        <v>6654380</v>
      </c>
      <c r="AS80" s="30">
        <f t="shared" si="45"/>
        <v>6750310</v>
      </c>
      <c r="AT80" s="42">
        <v>5655724</v>
      </c>
      <c r="AU80" s="26">
        <f t="shared" si="43"/>
        <v>1094586</v>
      </c>
      <c r="AV80" s="43" t="str">
        <f t="shared" si="46"/>
        <v>Yes</v>
      </c>
      <c r="AW80" s="30">
        <f t="shared" si="31"/>
        <v>1094586</v>
      </c>
      <c r="AX80" s="29">
        <f t="shared" si="32"/>
        <v>6750310</v>
      </c>
      <c r="AY80" s="28">
        <f t="shared" si="44"/>
        <v>6750310</v>
      </c>
      <c r="AZ80" s="42">
        <v>0</v>
      </c>
      <c r="BA80" s="26">
        <f t="shared" si="33"/>
        <v>1094586</v>
      </c>
      <c r="BB80" s="21">
        <f t="shared" si="34"/>
        <v>1</v>
      </c>
      <c r="BC80" s="21">
        <f t="shared" si="35"/>
        <v>1</v>
      </c>
      <c r="BD80" s="27"/>
      <c r="BE80" s="27">
        <f t="shared" si="36"/>
        <v>0</v>
      </c>
      <c r="BF80" s="27">
        <f t="shared" si="37"/>
        <v>0</v>
      </c>
      <c r="BG80" s="27">
        <f t="shared" si="37"/>
        <v>0</v>
      </c>
      <c r="BH80" s="27">
        <f t="shared" si="37"/>
        <v>0</v>
      </c>
      <c r="BI80" s="27">
        <f t="shared" si="37"/>
        <v>0</v>
      </c>
      <c r="BJ80" s="27">
        <f t="shared" si="37"/>
        <v>0</v>
      </c>
      <c r="BM80" s="22">
        <f t="shared" si="38"/>
        <v>6750310</v>
      </c>
      <c r="BN80" s="22">
        <f t="shared" si="39"/>
        <v>6750310</v>
      </c>
      <c r="BO80" s="22">
        <f t="shared" si="13"/>
        <v>6750310</v>
      </c>
      <c r="BP80" s="22">
        <f t="shared" si="13"/>
        <v>6750310</v>
      </c>
      <c r="BQ80" s="22">
        <f t="shared" si="13"/>
        <v>6750310</v>
      </c>
      <c r="BR80" s="22">
        <f t="shared" si="13"/>
        <v>6750310</v>
      </c>
      <c r="BU80" s="22">
        <f t="shared" si="40"/>
        <v>6750310</v>
      </c>
      <c r="BV80" s="22">
        <f t="shared" si="41"/>
        <v>6750310</v>
      </c>
      <c r="BW80" s="22">
        <f t="shared" si="41"/>
        <v>6750310</v>
      </c>
      <c r="BX80" s="22">
        <f t="shared" si="41"/>
        <v>6750310</v>
      </c>
      <c r="BY80" s="22">
        <f t="shared" si="41"/>
        <v>6750310</v>
      </c>
      <c r="BZ80" s="22">
        <f t="shared" si="41"/>
        <v>6750310</v>
      </c>
    </row>
    <row r="81" spans="1:78" x14ac:dyDescent="0.2">
      <c r="A81" s="40" t="s">
        <v>215</v>
      </c>
      <c r="B81" s="40"/>
      <c r="C81" s="41"/>
      <c r="D81" s="41"/>
      <c r="E81" s="41"/>
      <c r="F81" s="21">
        <v>2</v>
      </c>
      <c r="G81" s="44">
        <v>0</v>
      </c>
      <c r="H81" s="40">
        <v>55</v>
      </c>
      <c r="I81" s="21" t="s">
        <v>273</v>
      </c>
      <c r="J81" s="39"/>
      <c r="K81" s="45">
        <v>282.54000000000002</v>
      </c>
      <c r="L81" s="47"/>
      <c r="M81" s="42">
        <v>69</v>
      </c>
      <c r="N81" s="46">
        <f t="shared" si="15"/>
        <v>20.7</v>
      </c>
      <c r="O81" s="46">
        <f t="shared" si="16"/>
        <v>169.52</v>
      </c>
      <c r="P81" s="46">
        <f t="shared" si="17"/>
        <v>0</v>
      </c>
      <c r="Q81" s="46">
        <f t="shared" si="18"/>
        <v>0</v>
      </c>
      <c r="R81" s="37">
        <f t="shared" si="19"/>
        <v>0.24</v>
      </c>
      <c r="S81" s="37">
        <f t="shared" si="20"/>
        <v>0</v>
      </c>
      <c r="T81" s="46">
        <f t="shared" si="21"/>
        <v>0</v>
      </c>
      <c r="U81" s="46">
        <f t="shared" si="22"/>
        <v>0</v>
      </c>
      <c r="V81" s="42">
        <v>4</v>
      </c>
      <c r="W81" s="46">
        <f t="shared" si="23"/>
        <v>1</v>
      </c>
      <c r="X81" s="36">
        <f t="shared" si="24"/>
        <v>20.7</v>
      </c>
      <c r="Y81" s="25">
        <f t="shared" si="25"/>
        <v>304.24</v>
      </c>
      <c r="Z81" s="45">
        <v>1048969129</v>
      </c>
      <c r="AA81" s="42">
        <v>3203</v>
      </c>
      <c r="AB81" s="36">
        <f t="shared" si="6"/>
        <v>327495.83</v>
      </c>
      <c r="AC81" s="35">
        <f t="shared" si="7"/>
        <v>1.276726</v>
      </c>
      <c r="AD81" s="42">
        <v>138299</v>
      </c>
      <c r="AE81" s="35">
        <f t="shared" si="8"/>
        <v>1.00264</v>
      </c>
      <c r="AF81" s="35">
        <f t="shared" si="42"/>
        <v>-0.19450000000000001</v>
      </c>
      <c r="AG81" s="34">
        <f t="shared" si="9"/>
        <v>0.01</v>
      </c>
      <c r="AH81" s="33">
        <f t="shared" si="10"/>
        <v>0</v>
      </c>
      <c r="AI81" s="32">
        <f t="shared" si="26"/>
        <v>0.01</v>
      </c>
      <c r="AJ81" s="42">
        <v>281</v>
      </c>
      <c r="AK81" s="44">
        <v>13</v>
      </c>
      <c r="AL81" s="26">
        <f t="shared" si="27"/>
        <v>365300</v>
      </c>
      <c r="AM81" s="42">
        <v>0</v>
      </c>
      <c r="AN81" s="44">
        <v>0</v>
      </c>
      <c r="AO81" s="26">
        <f t="shared" si="28"/>
        <v>0</v>
      </c>
      <c r="AP81" s="26">
        <f t="shared" si="11"/>
        <v>35064</v>
      </c>
      <c r="AQ81" s="26">
        <f t="shared" si="29"/>
        <v>400364</v>
      </c>
      <c r="AR81" s="30">
        <v>82025</v>
      </c>
      <c r="AS81" s="30">
        <f t="shared" si="45"/>
        <v>400364</v>
      </c>
      <c r="AT81" s="42">
        <v>337582</v>
      </c>
      <c r="AU81" s="26">
        <f t="shared" si="43"/>
        <v>62782</v>
      </c>
      <c r="AV81" s="43" t="str">
        <f t="shared" si="46"/>
        <v>Yes</v>
      </c>
      <c r="AW81" s="30">
        <f t="shared" si="31"/>
        <v>62782</v>
      </c>
      <c r="AX81" s="29">
        <f t="shared" si="32"/>
        <v>400364</v>
      </c>
      <c r="AY81" s="28">
        <f t="shared" si="44"/>
        <v>400364</v>
      </c>
      <c r="AZ81" s="42">
        <v>0</v>
      </c>
      <c r="BA81" s="26">
        <f t="shared" si="33"/>
        <v>0</v>
      </c>
      <c r="BB81" s="21">
        <f t="shared" si="34"/>
        <v>0</v>
      </c>
      <c r="BC81" s="21">
        <f t="shared" si="35"/>
        <v>1</v>
      </c>
      <c r="BD81" s="27"/>
      <c r="BE81" s="27">
        <f t="shared" si="36"/>
        <v>0</v>
      </c>
      <c r="BF81" s="27">
        <f t="shared" si="37"/>
        <v>0</v>
      </c>
      <c r="BG81" s="27">
        <f t="shared" si="37"/>
        <v>0</v>
      </c>
      <c r="BH81" s="27">
        <f t="shared" si="37"/>
        <v>0</v>
      </c>
      <c r="BI81" s="27">
        <f t="shared" si="37"/>
        <v>0</v>
      </c>
      <c r="BJ81" s="27">
        <f t="shared" si="37"/>
        <v>0</v>
      </c>
      <c r="BM81" s="22">
        <f t="shared" si="38"/>
        <v>400364</v>
      </c>
      <c r="BN81" s="22">
        <f t="shared" si="39"/>
        <v>400364</v>
      </c>
      <c r="BO81" s="22">
        <f t="shared" si="13"/>
        <v>400364</v>
      </c>
      <c r="BP81" s="22">
        <f t="shared" si="13"/>
        <v>400364</v>
      </c>
      <c r="BQ81" s="22">
        <f t="shared" si="13"/>
        <v>400364</v>
      </c>
      <c r="BR81" s="22">
        <f t="shared" si="13"/>
        <v>400364</v>
      </c>
      <c r="BU81" s="22">
        <f t="shared" si="40"/>
        <v>400364</v>
      </c>
      <c r="BV81" s="22">
        <f t="shared" si="41"/>
        <v>400364</v>
      </c>
      <c r="BW81" s="22">
        <f t="shared" si="41"/>
        <v>400364</v>
      </c>
      <c r="BX81" s="22">
        <f t="shared" si="41"/>
        <v>400364</v>
      </c>
      <c r="BY81" s="22">
        <f t="shared" si="41"/>
        <v>400364</v>
      </c>
      <c r="BZ81" s="22">
        <f t="shared" si="41"/>
        <v>400364</v>
      </c>
    </row>
    <row r="82" spans="1:78" x14ac:dyDescent="0.2">
      <c r="A82" s="40" t="s">
        <v>217</v>
      </c>
      <c r="B82" s="40"/>
      <c r="C82" s="41"/>
      <c r="D82" s="41"/>
      <c r="E82" s="41"/>
      <c r="F82" s="21">
        <v>5</v>
      </c>
      <c r="G82" s="44">
        <v>0</v>
      </c>
      <c r="H82" s="40">
        <v>56</v>
      </c>
      <c r="I82" s="21" t="s">
        <v>274</v>
      </c>
      <c r="J82" s="39"/>
      <c r="K82" s="45">
        <v>1656.42</v>
      </c>
      <c r="L82" s="47"/>
      <c r="M82" s="42">
        <v>218</v>
      </c>
      <c r="N82" s="46">
        <f t="shared" si="15"/>
        <v>65.400000000000006</v>
      </c>
      <c r="O82" s="46">
        <f t="shared" si="16"/>
        <v>993.85</v>
      </c>
      <c r="P82" s="46">
        <f t="shared" si="17"/>
        <v>0</v>
      </c>
      <c r="Q82" s="46">
        <f t="shared" si="18"/>
        <v>0</v>
      </c>
      <c r="R82" s="37">
        <f t="shared" si="19"/>
        <v>0.13</v>
      </c>
      <c r="S82" s="37">
        <f t="shared" si="20"/>
        <v>0</v>
      </c>
      <c r="T82" s="46">
        <f t="shared" si="21"/>
        <v>0</v>
      </c>
      <c r="U82" s="46">
        <f t="shared" si="22"/>
        <v>0</v>
      </c>
      <c r="V82" s="42">
        <v>9</v>
      </c>
      <c r="W82" s="46">
        <f t="shared" si="23"/>
        <v>2.25</v>
      </c>
      <c r="X82" s="36">
        <f t="shared" si="24"/>
        <v>65.400000000000006</v>
      </c>
      <c r="Y82" s="25">
        <f t="shared" si="25"/>
        <v>1724.0700000000002</v>
      </c>
      <c r="Z82" s="45">
        <v>1913061582</v>
      </c>
      <c r="AA82" s="42">
        <v>11041</v>
      </c>
      <c r="AB82" s="36">
        <f t="shared" si="6"/>
        <v>173268.87</v>
      </c>
      <c r="AC82" s="35">
        <f t="shared" si="7"/>
        <v>0.67547999999999997</v>
      </c>
      <c r="AD82" s="42">
        <v>116023</v>
      </c>
      <c r="AE82" s="35">
        <f t="shared" si="8"/>
        <v>0.84114299999999997</v>
      </c>
      <c r="AF82" s="35">
        <f t="shared" si="42"/>
        <v>0.27482099999999998</v>
      </c>
      <c r="AG82" s="34">
        <f t="shared" si="9"/>
        <v>0.27482099999999998</v>
      </c>
      <c r="AH82" s="33">
        <f t="shared" si="10"/>
        <v>0</v>
      </c>
      <c r="AI82" s="32">
        <f t="shared" si="26"/>
        <v>0.27482099999999998</v>
      </c>
      <c r="AJ82" s="42">
        <v>0</v>
      </c>
      <c r="AK82" s="44">
        <v>0</v>
      </c>
      <c r="AL82" s="26">
        <f t="shared" si="27"/>
        <v>0</v>
      </c>
      <c r="AM82" s="42">
        <v>0</v>
      </c>
      <c r="AN82" s="44">
        <v>0</v>
      </c>
      <c r="AO82" s="26">
        <f t="shared" si="28"/>
        <v>0</v>
      </c>
      <c r="AP82" s="26">
        <f t="shared" si="11"/>
        <v>5460668</v>
      </c>
      <c r="AQ82" s="26">
        <f t="shared" si="29"/>
        <v>5460668</v>
      </c>
      <c r="AR82" s="30">
        <v>5510220</v>
      </c>
      <c r="AS82" s="30">
        <f t="shared" si="45"/>
        <v>5460668</v>
      </c>
      <c r="AT82" s="42">
        <v>5278314</v>
      </c>
      <c r="AU82" s="26">
        <f t="shared" si="43"/>
        <v>182354</v>
      </c>
      <c r="AV82" s="43" t="str">
        <f t="shared" si="46"/>
        <v>Yes</v>
      </c>
      <c r="AW82" s="30">
        <f t="shared" si="31"/>
        <v>182354</v>
      </c>
      <c r="AX82" s="29">
        <f t="shared" si="32"/>
        <v>5460668</v>
      </c>
      <c r="AY82" s="28">
        <f t="shared" si="44"/>
        <v>5460668</v>
      </c>
      <c r="AZ82" s="42">
        <v>0</v>
      </c>
      <c r="BA82" s="26">
        <f t="shared" si="33"/>
        <v>182354</v>
      </c>
      <c r="BB82" s="21">
        <f t="shared" si="34"/>
        <v>1</v>
      </c>
      <c r="BC82" s="21">
        <f t="shared" si="35"/>
        <v>1</v>
      </c>
      <c r="BD82" s="27"/>
      <c r="BE82" s="27">
        <f t="shared" si="36"/>
        <v>0</v>
      </c>
      <c r="BF82" s="27">
        <f t="shared" si="37"/>
        <v>0</v>
      </c>
      <c r="BG82" s="27">
        <f t="shared" si="37"/>
        <v>0</v>
      </c>
      <c r="BH82" s="27">
        <f t="shared" si="37"/>
        <v>0</v>
      </c>
      <c r="BI82" s="27">
        <f t="shared" si="37"/>
        <v>0</v>
      </c>
      <c r="BJ82" s="27">
        <f t="shared" si="37"/>
        <v>0</v>
      </c>
      <c r="BM82" s="22">
        <f t="shared" si="38"/>
        <v>5460668</v>
      </c>
      <c r="BN82" s="22">
        <f t="shared" si="39"/>
        <v>5460668</v>
      </c>
      <c r="BO82" s="22">
        <f t="shared" si="13"/>
        <v>5460668</v>
      </c>
      <c r="BP82" s="22">
        <f t="shared" si="13"/>
        <v>5460668</v>
      </c>
      <c r="BQ82" s="22">
        <f t="shared" si="13"/>
        <v>5460668</v>
      </c>
      <c r="BR82" s="22">
        <f t="shared" si="13"/>
        <v>5460668</v>
      </c>
      <c r="BU82" s="22">
        <f t="shared" si="40"/>
        <v>5460668</v>
      </c>
      <c r="BV82" s="22">
        <f t="shared" si="41"/>
        <v>5460668</v>
      </c>
      <c r="BW82" s="22">
        <f t="shared" si="41"/>
        <v>5460668</v>
      </c>
      <c r="BX82" s="22">
        <f t="shared" si="41"/>
        <v>5460668</v>
      </c>
      <c r="BY82" s="22">
        <f t="shared" si="41"/>
        <v>5460668</v>
      </c>
      <c r="BZ82" s="22">
        <f t="shared" si="41"/>
        <v>5460668</v>
      </c>
    </row>
    <row r="83" spans="1:78" x14ac:dyDescent="0.2">
      <c r="A83" s="40" t="s">
        <v>217</v>
      </c>
      <c r="B83" s="40"/>
      <c r="C83" s="41"/>
      <c r="D83" s="41"/>
      <c r="E83" s="41"/>
      <c r="F83" s="21">
        <v>1</v>
      </c>
      <c r="G83" s="44">
        <v>0</v>
      </c>
      <c r="H83" s="40">
        <v>57</v>
      </c>
      <c r="I83" s="21" t="s">
        <v>275</v>
      </c>
      <c r="J83" s="39"/>
      <c r="K83" s="45">
        <v>8227.02</v>
      </c>
      <c r="L83" s="47"/>
      <c r="M83" s="42">
        <v>1672</v>
      </c>
      <c r="N83" s="46">
        <f t="shared" si="15"/>
        <v>501.6</v>
      </c>
      <c r="O83" s="46">
        <f t="shared" si="16"/>
        <v>4936.21</v>
      </c>
      <c r="P83" s="46">
        <f t="shared" si="17"/>
        <v>0</v>
      </c>
      <c r="Q83" s="46">
        <f t="shared" si="18"/>
        <v>0</v>
      </c>
      <c r="R83" s="37">
        <f t="shared" si="19"/>
        <v>0.2</v>
      </c>
      <c r="S83" s="37">
        <f t="shared" si="20"/>
        <v>0</v>
      </c>
      <c r="T83" s="46">
        <f t="shared" si="21"/>
        <v>0</v>
      </c>
      <c r="U83" s="46">
        <f t="shared" si="22"/>
        <v>0</v>
      </c>
      <c r="V83" s="42">
        <v>460</v>
      </c>
      <c r="W83" s="46">
        <f t="shared" si="23"/>
        <v>115</v>
      </c>
      <c r="X83" s="36">
        <f t="shared" si="24"/>
        <v>501.6</v>
      </c>
      <c r="Y83" s="25">
        <f t="shared" si="25"/>
        <v>8843.6200000000008</v>
      </c>
      <c r="Z83" s="45">
        <v>55719115818.330002</v>
      </c>
      <c r="AA83" s="42">
        <v>63638</v>
      </c>
      <c r="AB83" s="36">
        <f t="shared" si="6"/>
        <v>875563.59</v>
      </c>
      <c r="AC83" s="35">
        <f t="shared" si="7"/>
        <v>3.413341</v>
      </c>
      <c r="AD83" s="42">
        <v>185850</v>
      </c>
      <c r="AE83" s="35">
        <f t="shared" si="8"/>
        <v>1.347375</v>
      </c>
      <c r="AF83" s="35">
        <f t="shared" si="42"/>
        <v>-1.7935509999999999</v>
      </c>
      <c r="AG83" s="34">
        <f t="shared" si="9"/>
        <v>0.01</v>
      </c>
      <c r="AH83" s="33">
        <f t="shared" si="10"/>
        <v>0</v>
      </c>
      <c r="AI83" s="32">
        <f t="shared" si="26"/>
        <v>0.01</v>
      </c>
      <c r="AJ83" s="42">
        <v>0</v>
      </c>
      <c r="AK83" s="44">
        <v>0</v>
      </c>
      <c r="AL83" s="26">
        <f t="shared" si="27"/>
        <v>0</v>
      </c>
      <c r="AM83" s="42">
        <v>0</v>
      </c>
      <c r="AN83" s="44">
        <v>0</v>
      </c>
      <c r="AO83" s="26">
        <f t="shared" si="28"/>
        <v>0</v>
      </c>
      <c r="AP83" s="26">
        <f t="shared" si="11"/>
        <v>1019227</v>
      </c>
      <c r="AQ83" s="26">
        <f t="shared" si="29"/>
        <v>1019227</v>
      </c>
      <c r="AR83" s="30">
        <v>136859</v>
      </c>
      <c r="AS83" s="30">
        <f t="shared" si="45"/>
        <v>1019227</v>
      </c>
      <c r="AT83" s="42">
        <v>869861</v>
      </c>
      <c r="AU83" s="26">
        <f t="shared" si="43"/>
        <v>149366</v>
      </c>
      <c r="AV83" s="43" t="str">
        <f t="shared" si="46"/>
        <v>Yes</v>
      </c>
      <c r="AW83" s="30">
        <f t="shared" si="31"/>
        <v>149366</v>
      </c>
      <c r="AX83" s="29">
        <f t="shared" si="32"/>
        <v>1019227</v>
      </c>
      <c r="AY83" s="28">
        <f t="shared" si="44"/>
        <v>1019227</v>
      </c>
      <c r="AZ83" s="42">
        <v>0</v>
      </c>
      <c r="BA83" s="26">
        <f t="shared" si="33"/>
        <v>149366</v>
      </c>
      <c r="BB83" s="21">
        <f t="shared" si="34"/>
        <v>1</v>
      </c>
      <c r="BC83" s="21">
        <f t="shared" si="35"/>
        <v>1</v>
      </c>
      <c r="BD83" s="27"/>
      <c r="BE83" s="27">
        <f t="shared" si="36"/>
        <v>0</v>
      </c>
      <c r="BF83" s="27">
        <f t="shared" si="37"/>
        <v>0</v>
      </c>
      <c r="BG83" s="27">
        <f t="shared" si="37"/>
        <v>0</v>
      </c>
      <c r="BH83" s="27">
        <f t="shared" si="37"/>
        <v>0</v>
      </c>
      <c r="BI83" s="27">
        <f t="shared" si="37"/>
        <v>0</v>
      </c>
      <c r="BJ83" s="27">
        <f t="shared" si="37"/>
        <v>0</v>
      </c>
      <c r="BM83" s="22">
        <f t="shared" si="38"/>
        <v>1019227</v>
      </c>
      <c r="BN83" s="22">
        <f t="shared" si="39"/>
        <v>1019227</v>
      </c>
      <c r="BO83" s="22">
        <f t="shared" si="13"/>
        <v>1019227</v>
      </c>
      <c r="BP83" s="22">
        <f t="shared" si="13"/>
        <v>1019227</v>
      </c>
      <c r="BQ83" s="22">
        <f t="shared" si="13"/>
        <v>1019227</v>
      </c>
      <c r="BR83" s="22">
        <f t="shared" si="13"/>
        <v>1019227</v>
      </c>
      <c r="BU83" s="22">
        <f t="shared" si="40"/>
        <v>1019227</v>
      </c>
      <c r="BV83" s="22">
        <f t="shared" si="41"/>
        <v>1019227</v>
      </c>
      <c r="BW83" s="22">
        <f t="shared" si="41"/>
        <v>1019227</v>
      </c>
      <c r="BX83" s="22">
        <f t="shared" si="41"/>
        <v>1019227</v>
      </c>
      <c r="BY83" s="22">
        <f t="shared" si="41"/>
        <v>1019227</v>
      </c>
      <c r="BZ83" s="22">
        <f t="shared" si="41"/>
        <v>1019227</v>
      </c>
    </row>
    <row r="84" spans="1:78" x14ac:dyDescent="0.2">
      <c r="A84" s="40" t="s">
        <v>238</v>
      </c>
      <c r="B84" s="40"/>
      <c r="C84" s="41"/>
      <c r="D84" s="41"/>
      <c r="E84" s="41"/>
      <c r="F84" s="21">
        <v>9</v>
      </c>
      <c r="G84" s="44">
        <v>34</v>
      </c>
      <c r="H84" s="40">
        <v>58</v>
      </c>
      <c r="I84" s="21" t="s">
        <v>276</v>
      </c>
      <c r="J84" s="39"/>
      <c r="K84" s="45">
        <v>1604.2</v>
      </c>
      <c r="L84" s="48"/>
      <c r="M84" s="42">
        <v>852</v>
      </c>
      <c r="N84" s="46">
        <f t="shared" si="15"/>
        <v>255.6</v>
      </c>
      <c r="O84" s="46">
        <f t="shared" si="16"/>
        <v>962.52</v>
      </c>
      <c r="P84" s="46">
        <f t="shared" si="17"/>
        <v>0</v>
      </c>
      <c r="Q84" s="46">
        <f t="shared" si="18"/>
        <v>0</v>
      </c>
      <c r="R84" s="37">
        <f t="shared" si="19"/>
        <v>0.53</v>
      </c>
      <c r="S84" s="37">
        <f t="shared" si="20"/>
        <v>0</v>
      </c>
      <c r="T84" s="46">
        <f t="shared" si="21"/>
        <v>0</v>
      </c>
      <c r="U84" s="46">
        <f t="shared" si="22"/>
        <v>0</v>
      </c>
      <c r="V84" s="42">
        <v>25</v>
      </c>
      <c r="W84" s="46">
        <f t="shared" si="23"/>
        <v>6.25</v>
      </c>
      <c r="X84" s="36">
        <f t="shared" si="24"/>
        <v>255.6</v>
      </c>
      <c r="Y84" s="25">
        <f t="shared" si="25"/>
        <v>1866.05</v>
      </c>
      <c r="Z84" s="45">
        <v>1459205560</v>
      </c>
      <c r="AA84" s="42">
        <v>11509</v>
      </c>
      <c r="AB84" s="36">
        <f t="shared" si="6"/>
        <v>126788.21</v>
      </c>
      <c r="AC84" s="35">
        <f t="shared" si="7"/>
        <v>0.494278</v>
      </c>
      <c r="AD84" s="42">
        <v>74207</v>
      </c>
      <c r="AE84" s="35">
        <f t="shared" si="8"/>
        <v>0.53798599999999996</v>
      </c>
      <c r="AF84" s="35">
        <f t="shared" si="42"/>
        <v>0.49260999999999999</v>
      </c>
      <c r="AG84" s="34">
        <f t="shared" si="9"/>
        <v>0.49260999999999999</v>
      </c>
      <c r="AH84" s="33">
        <f t="shared" si="10"/>
        <v>0</v>
      </c>
      <c r="AI84" s="32">
        <f t="shared" si="26"/>
        <v>0.49260999999999999</v>
      </c>
      <c r="AJ84" s="42">
        <v>0</v>
      </c>
      <c r="AK84" s="44">
        <v>0</v>
      </c>
      <c r="AL84" s="26">
        <f t="shared" si="27"/>
        <v>0</v>
      </c>
      <c r="AM84" s="42">
        <v>0</v>
      </c>
      <c r="AN84" s="44">
        <v>0</v>
      </c>
      <c r="AO84" s="26">
        <f t="shared" si="28"/>
        <v>0</v>
      </c>
      <c r="AP84" s="26">
        <f t="shared" si="11"/>
        <v>10594182</v>
      </c>
      <c r="AQ84" s="26">
        <f t="shared" si="29"/>
        <v>10594182</v>
      </c>
      <c r="AR84" s="30">
        <v>10775767</v>
      </c>
      <c r="AS84" s="30">
        <f t="shared" si="45"/>
        <v>10594182</v>
      </c>
      <c r="AT84" s="42">
        <v>10925151</v>
      </c>
      <c r="AU84" s="26">
        <f t="shared" si="43"/>
        <v>330969</v>
      </c>
      <c r="AV84" s="43" t="str">
        <f t="shared" si="46"/>
        <v>No</v>
      </c>
      <c r="AW84" s="30">
        <f t="shared" si="31"/>
        <v>47295.470099999999</v>
      </c>
      <c r="AX84" s="29">
        <f t="shared" si="32"/>
        <v>10877855.529899999</v>
      </c>
      <c r="AY84" s="28">
        <f t="shared" si="44"/>
        <v>10877855.529899999</v>
      </c>
      <c r="AZ84" s="42">
        <v>0</v>
      </c>
      <c r="BA84" s="26">
        <f t="shared" si="33"/>
        <v>0</v>
      </c>
      <c r="BB84" s="21">
        <f t="shared" si="34"/>
        <v>0</v>
      </c>
      <c r="BC84" s="21">
        <f t="shared" si="35"/>
        <v>0</v>
      </c>
      <c r="BD84" s="27"/>
      <c r="BE84" s="27">
        <f t="shared" si="36"/>
        <v>-283673.5298999995</v>
      </c>
      <c r="BF84" s="27">
        <f t="shared" si="37"/>
        <v>-236385.15246566944</v>
      </c>
      <c r="BG84" s="27">
        <f t="shared" si="37"/>
        <v>-189108.12197253481</v>
      </c>
      <c r="BH84" s="27">
        <f t="shared" si="37"/>
        <v>-141831.09147940204</v>
      </c>
      <c r="BI84" s="27">
        <f t="shared" si="37"/>
        <v>-94558.788689317182</v>
      </c>
      <c r="BJ84" s="27">
        <f t="shared" si="37"/>
        <v>-47279.39434465766</v>
      </c>
      <c r="BM84" s="22">
        <f t="shared" si="38"/>
        <v>10830567.152465669</v>
      </c>
      <c r="BN84" s="22">
        <f t="shared" si="39"/>
        <v>10783290.121972535</v>
      </c>
      <c r="BO84" s="22">
        <f t="shared" si="13"/>
        <v>10736013.091479402</v>
      </c>
      <c r="BP84" s="22">
        <f t="shared" si="13"/>
        <v>10688740.788689317</v>
      </c>
      <c r="BQ84" s="22">
        <f t="shared" si="13"/>
        <v>10641461.394344658</v>
      </c>
      <c r="BR84" s="22">
        <f t="shared" si="13"/>
        <v>10594182</v>
      </c>
      <c r="BU84" s="22">
        <f t="shared" si="40"/>
        <v>10830567.152465669</v>
      </c>
      <c r="BV84" s="22">
        <f t="shared" si="41"/>
        <v>10783290.121972535</v>
      </c>
      <c r="BW84" s="22">
        <f t="shared" si="41"/>
        <v>10736013.091479402</v>
      </c>
      <c r="BX84" s="22">
        <f t="shared" si="41"/>
        <v>10688740.788689317</v>
      </c>
      <c r="BY84" s="22">
        <f t="shared" si="41"/>
        <v>10641461.394344658</v>
      </c>
      <c r="BZ84" s="22">
        <f t="shared" si="41"/>
        <v>10594182</v>
      </c>
    </row>
    <row r="85" spans="1:78" x14ac:dyDescent="0.2">
      <c r="A85" s="40" t="s">
        <v>226</v>
      </c>
      <c r="B85" s="40"/>
      <c r="C85" s="49">
        <v>1</v>
      </c>
      <c r="D85" s="49">
        <v>1</v>
      </c>
      <c r="E85" s="41"/>
      <c r="F85" s="21">
        <v>8</v>
      </c>
      <c r="G85" s="44">
        <v>0</v>
      </c>
      <c r="H85" s="40">
        <v>59</v>
      </c>
      <c r="I85" s="21" t="s">
        <v>277</v>
      </c>
      <c r="J85" s="39"/>
      <c r="K85" s="45">
        <v>4317.03</v>
      </c>
      <c r="L85" s="47"/>
      <c r="M85" s="42">
        <v>2089</v>
      </c>
      <c r="N85" s="46">
        <f t="shared" si="15"/>
        <v>626.70000000000005</v>
      </c>
      <c r="O85" s="46">
        <f t="shared" si="16"/>
        <v>2590.2199999999998</v>
      </c>
      <c r="P85" s="46">
        <f t="shared" si="17"/>
        <v>0</v>
      </c>
      <c r="Q85" s="46">
        <f t="shared" si="18"/>
        <v>0</v>
      </c>
      <c r="R85" s="37">
        <f t="shared" si="19"/>
        <v>0.48</v>
      </c>
      <c r="S85" s="37">
        <f t="shared" si="20"/>
        <v>0</v>
      </c>
      <c r="T85" s="46">
        <f t="shared" si="21"/>
        <v>0</v>
      </c>
      <c r="U85" s="46">
        <f t="shared" si="22"/>
        <v>0</v>
      </c>
      <c r="V85" s="42">
        <v>200</v>
      </c>
      <c r="W85" s="46">
        <f t="shared" si="23"/>
        <v>50</v>
      </c>
      <c r="X85" s="36">
        <f t="shared" si="24"/>
        <v>626.70000000000005</v>
      </c>
      <c r="Y85" s="25">
        <f t="shared" si="25"/>
        <v>4993.7299999999996</v>
      </c>
      <c r="Z85" s="45">
        <v>7301602161.6700001</v>
      </c>
      <c r="AA85" s="42">
        <v>37743</v>
      </c>
      <c r="AB85" s="36">
        <f t="shared" si="6"/>
        <v>193455.8</v>
      </c>
      <c r="AC85" s="35">
        <f t="shared" si="7"/>
        <v>0.75417800000000002</v>
      </c>
      <c r="AD85" s="42">
        <v>82149</v>
      </c>
      <c r="AE85" s="35">
        <f t="shared" si="8"/>
        <v>0.59556399999999998</v>
      </c>
      <c r="AF85" s="35">
        <f t="shared" si="42"/>
        <v>0.293406</v>
      </c>
      <c r="AG85" s="34">
        <f t="shared" si="9"/>
        <v>0.293406</v>
      </c>
      <c r="AH85" s="33">
        <f t="shared" si="10"/>
        <v>0</v>
      </c>
      <c r="AI85" s="32">
        <f t="shared" si="26"/>
        <v>0.293406</v>
      </c>
      <c r="AJ85" s="42">
        <v>0</v>
      </c>
      <c r="AK85" s="44">
        <v>0</v>
      </c>
      <c r="AL85" s="26">
        <f t="shared" si="27"/>
        <v>0</v>
      </c>
      <c r="AM85" s="42">
        <v>0</v>
      </c>
      <c r="AN85" s="44">
        <v>0</v>
      </c>
      <c r="AO85" s="26">
        <f t="shared" si="28"/>
        <v>0</v>
      </c>
      <c r="AP85" s="26">
        <f t="shared" si="11"/>
        <v>16886319</v>
      </c>
      <c r="AQ85" s="26">
        <f t="shared" si="29"/>
        <v>16886319</v>
      </c>
      <c r="AR85" s="30">
        <v>25040045</v>
      </c>
      <c r="AS85" s="30">
        <f t="shared" si="45"/>
        <v>25040045</v>
      </c>
      <c r="AT85" s="42">
        <v>25040045</v>
      </c>
      <c r="AU85" s="26">
        <f t="shared" si="43"/>
        <v>8153726</v>
      </c>
      <c r="AV85" s="43" t="str">
        <f t="shared" si="46"/>
        <v>No</v>
      </c>
      <c r="AW85" s="30">
        <f t="shared" si="31"/>
        <v>1165167.4454000001</v>
      </c>
      <c r="AX85" s="29">
        <f t="shared" si="32"/>
        <v>23874877.5546</v>
      </c>
      <c r="AY85" s="28">
        <f t="shared" si="44"/>
        <v>25040045</v>
      </c>
      <c r="AZ85" s="42">
        <v>0</v>
      </c>
      <c r="BA85" s="26">
        <f t="shared" si="33"/>
        <v>0</v>
      </c>
      <c r="BB85" s="21">
        <f t="shared" si="34"/>
        <v>0</v>
      </c>
      <c r="BC85" s="21">
        <f t="shared" si="35"/>
        <v>0</v>
      </c>
      <c r="BD85" s="27"/>
      <c r="BE85" s="27">
        <f t="shared" si="36"/>
        <v>-8153726</v>
      </c>
      <c r="BF85" s="27">
        <f t="shared" si="37"/>
        <v>-8153726</v>
      </c>
      <c r="BG85" s="27">
        <f t="shared" si="37"/>
        <v>-8153726</v>
      </c>
      <c r="BH85" s="27">
        <f t="shared" si="37"/>
        <v>-8153726</v>
      </c>
      <c r="BI85" s="27">
        <f t="shared" si="37"/>
        <v>-8153726</v>
      </c>
      <c r="BJ85" s="27">
        <f t="shared" si="37"/>
        <v>-8153726</v>
      </c>
      <c r="BM85" s="22">
        <f t="shared" si="38"/>
        <v>23680818.875799999</v>
      </c>
      <c r="BN85" s="22">
        <f t="shared" si="39"/>
        <v>23409299.800000001</v>
      </c>
      <c r="BO85" s="22">
        <f t="shared" si="13"/>
        <v>23001613.5</v>
      </c>
      <c r="BP85" s="22">
        <f t="shared" si="13"/>
        <v>22322408.124200001</v>
      </c>
      <c r="BQ85" s="22">
        <f t="shared" si="13"/>
        <v>20963182</v>
      </c>
      <c r="BR85" s="22">
        <f t="shared" si="13"/>
        <v>16886319</v>
      </c>
      <c r="BU85" s="22">
        <f t="shared" si="40"/>
        <v>25040045</v>
      </c>
      <c r="BV85" s="22">
        <f t="shared" si="41"/>
        <v>25040045</v>
      </c>
      <c r="BW85" s="22">
        <f t="shared" si="41"/>
        <v>25040045</v>
      </c>
      <c r="BX85" s="22">
        <f t="shared" si="41"/>
        <v>25040045</v>
      </c>
      <c r="BY85" s="22">
        <f t="shared" si="41"/>
        <v>25040045</v>
      </c>
      <c r="BZ85" s="22">
        <f t="shared" si="41"/>
        <v>25040045</v>
      </c>
    </row>
    <row r="86" spans="1:78" x14ac:dyDescent="0.2">
      <c r="A86" s="40" t="s">
        <v>217</v>
      </c>
      <c r="B86" s="40"/>
      <c r="C86" s="41"/>
      <c r="D86" s="41"/>
      <c r="E86" s="41"/>
      <c r="F86" s="21">
        <v>2</v>
      </c>
      <c r="G86" s="44">
        <v>0</v>
      </c>
      <c r="H86" s="40">
        <v>60</v>
      </c>
      <c r="I86" s="21" t="s">
        <v>278</v>
      </c>
      <c r="J86" s="39"/>
      <c r="K86" s="45">
        <v>3076.28</v>
      </c>
      <c r="L86" s="47"/>
      <c r="M86" s="42">
        <v>448</v>
      </c>
      <c r="N86" s="46">
        <f t="shared" si="15"/>
        <v>134.4</v>
      </c>
      <c r="O86" s="46">
        <f t="shared" si="16"/>
        <v>1845.77</v>
      </c>
      <c r="P86" s="46">
        <f t="shared" si="17"/>
        <v>0</v>
      </c>
      <c r="Q86" s="46">
        <f t="shared" si="18"/>
        <v>0</v>
      </c>
      <c r="R86" s="37">
        <f t="shared" si="19"/>
        <v>0.15</v>
      </c>
      <c r="S86" s="37">
        <f t="shared" si="20"/>
        <v>0</v>
      </c>
      <c r="T86" s="46">
        <f t="shared" si="21"/>
        <v>0</v>
      </c>
      <c r="U86" s="46">
        <f t="shared" si="22"/>
        <v>0</v>
      </c>
      <c r="V86" s="42">
        <v>55</v>
      </c>
      <c r="W86" s="46">
        <f t="shared" si="23"/>
        <v>13.75</v>
      </c>
      <c r="X86" s="36">
        <f t="shared" si="24"/>
        <v>134.4</v>
      </c>
      <c r="Y86" s="25">
        <f t="shared" si="25"/>
        <v>3224.4300000000003</v>
      </c>
      <c r="Z86" s="45">
        <v>5861856908</v>
      </c>
      <c r="AA86" s="42">
        <v>22019</v>
      </c>
      <c r="AB86" s="36">
        <f t="shared" si="6"/>
        <v>266218.13</v>
      </c>
      <c r="AC86" s="35">
        <f t="shared" si="7"/>
        <v>1.037838</v>
      </c>
      <c r="AD86" s="42">
        <v>124793</v>
      </c>
      <c r="AE86" s="35">
        <f t="shared" si="8"/>
        <v>0.90472399999999997</v>
      </c>
      <c r="AF86" s="35">
        <f t="shared" si="42"/>
        <v>2.0960000000000002E-3</v>
      </c>
      <c r="AG86" s="34">
        <f t="shared" si="9"/>
        <v>0.01</v>
      </c>
      <c r="AH86" s="33">
        <f t="shared" si="10"/>
        <v>0</v>
      </c>
      <c r="AI86" s="32">
        <f t="shared" si="26"/>
        <v>0.01</v>
      </c>
      <c r="AJ86" s="42">
        <v>0</v>
      </c>
      <c r="AK86" s="44">
        <v>0</v>
      </c>
      <c r="AL86" s="26">
        <f t="shared" si="27"/>
        <v>0</v>
      </c>
      <c r="AM86" s="42">
        <v>0</v>
      </c>
      <c r="AN86" s="44">
        <v>0</v>
      </c>
      <c r="AO86" s="26">
        <f t="shared" si="28"/>
        <v>0</v>
      </c>
      <c r="AP86" s="26">
        <f t="shared" si="11"/>
        <v>371616</v>
      </c>
      <c r="AQ86" s="26">
        <f t="shared" si="29"/>
        <v>371616</v>
      </c>
      <c r="AR86" s="30">
        <v>2740394</v>
      </c>
      <c r="AS86" s="30">
        <f t="shared" si="45"/>
        <v>371616</v>
      </c>
      <c r="AT86" s="42">
        <v>1766084</v>
      </c>
      <c r="AU86" s="26">
        <f t="shared" si="43"/>
        <v>1394468</v>
      </c>
      <c r="AV86" s="43" t="str">
        <f t="shared" si="46"/>
        <v>No</v>
      </c>
      <c r="AW86" s="30">
        <f t="shared" si="31"/>
        <v>199269.47719999999</v>
      </c>
      <c r="AX86" s="29">
        <f t="shared" si="32"/>
        <v>1566814.5227999999</v>
      </c>
      <c r="AY86" s="28">
        <f t="shared" si="44"/>
        <v>1566814.5227999999</v>
      </c>
      <c r="AZ86" s="42">
        <v>0</v>
      </c>
      <c r="BA86" s="26">
        <f t="shared" si="33"/>
        <v>0</v>
      </c>
      <c r="BB86" s="21">
        <f t="shared" si="34"/>
        <v>0</v>
      </c>
      <c r="BC86" s="21">
        <f t="shared" si="35"/>
        <v>0</v>
      </c>
      <c r="BD86" s="27"/>
      <c r="BE86" s="27">
        <f t="shared" si="36"/>
        <v>-1195198.5227999999</v>
      </c>
      <c r="BF86" s="27">
        <f t="shared" si="37"/>
        <v>-995958.92904923996</v>
      </c>
      <c r="BG86" s="27">
        <f t="shared" si="37"/>
        <v>-796767.14323939197</v>
      </c>
      <c r="BH86" s="27">
        <f t="shared" si="37"/>
        <v>-597575.35742954398</v>
      </c>
      <c r="BI86" s="27">
        <f t="shared" si="37"/>
        <v>-398403.49079827697</v>
      </c>
      <c r="BJ86" s="27">
        <f t="shared" si="37"/>
        <v>-199201.74539913842</v>
      </c>
      <c r="BM86" s="22">
        <f t="shared" si="38"/>
        <v>1367574.92904924</v>
      </c>
      <c r="BN86" s="22">
        <f t="shared" si="39"/>
        <v>1168383.143239392</v>
      </c>
      <c r="BO86" s="22">
        <f t="shared" si="13"/>
        <v>969191.35742954398</v>
      </c>
      <c r="BP86" s="22">
        <f t="shared" si="13"/>
        <v>770019.49079827697</v>
      </c>
      <c r="BQ86" s="22">
        <f t="shared" si="13"/>
        <v>570817.74539913842</v>
      </c>
      <c r="BR86" s="22">
        <f t="shared" si="13"/>
        <v>371616</v>
      </c>
      <c r="BU86" s="22">
        <f t="shared" si="40"/>
        <v>1367574.92904924</v>
      </c>
      <c r="BV86" s="22">
        <f t="shared" si="41"/>
        <v>1168383.143239392</v>
      </c>
      <c r="BW86" s="22">
        <f t="shared" si="41"/>
        <v>969191.35742954398</v>
      </c>
      <c r="BX86" s="22">
        <f t="shared" si="41"/>
        <v>770019.49079827697</v>
      </c>
      <c r="BY86" s="22">
        <f t="shared" si="41"/>
        <v>570817.74539913842</v>
      </c>
      <c r="BZ86" s="22">
        <f t="shared" si="41"/>
        <v>371616</v>
      </c>
    </row>
    <row r="87" spans="1:78" x14ac:dyDescent="0.2">
      <c r="A87" s="40" t="s">
        <v>211</v>
      </c>
      <c r="B87" s="40"/>
      <c r="C87" s="41"/>
      <c r="D87" s="41"/>
      <c r="E87" s="41"/>
      <c r="F87" s="21">
        <v>4</v>
      </c>
      <c r="G87" s="44">
        <v>0</v>
      </c>
      <c r="H87" s="40">
        <v>61</v>
      </c>
      <c r="I87" s="21" t="s">
        <v>279</v>
      </c>
      <c r="J87" s="39"/>
      <c r="K87" s="45">
        <v>1008.11</v>
      </c>
      <c r="L87" s="47"/>
      <c r="M87" s="42">
        <v>159</v>
      </c>
      <c r="N87" s="46">
        <f t="shared" si="15"/>
        <v>47.7</v>
      </c>
      <c r="O87" s="46">
        <f t="shared" si="16"/>
        <v>604.87</v>
      </c>
      <c r="P87" s="46">
        <f t="shared" si="17"/>
        <v>0</v>
      </c>
      <c r="Q87" s="46">
        <f t="shared" si="18"/>
        <v>0</v>
      </c>
      <c r="R87" s="37">
        <f t="shared" si="19"/>
        <v>0.16</v>
      </c>
      <c r="S87" s="37">
        <f t="shared" si="20"/>
        <v>0</v>
      </c>
      <c r="T87" s="46">
        <f t="shared" si="21"/>
        <v>0</v>
      </c>
      <c r="U87" s="46">
        <f t="shared" si="22"/>
        <v>0</v>
      </c>
      <c r="V87" s="42">
        <v>4</v>
      </c>
      <c r="W87" s="46">
        <f t="shared" si="23"/>
        <v>1</v>
      </c>
      <c r="X87" s="36">
        <f t="shared" si="24"/>
        <v>47.7</v>
      </c>
      <c r="Y87" s="25">
        <f t="shared" si="25"/>
        <v>1056.81</v>
      </c>
      <c r="Z87" s="45">
        <v>1678817697.3299999</v>
      </c>
      <c r="AA87" s="42">
        <v>8670</v>
      </c>
      <c r="AB87" s="36">
        <f t="shared" si="6"/>
        <v>193635.26</v>
      </c>
      <c r="AC87" s="35">
        <f t="shared" si="7"/>
        <v>0.75487800000000005</v>
      </c>
      <c r="AD87" s="42">
        <v>119252</v>
      </c>
      <c r="AE87" s="35">
        <f t="shared" si="8"/>
        <v>0.86455300000000002</v>
      </c>
      <c r="AF87" s="35">
        <f t="shared" si="42"/>
        <v>0.21221999999999999</v>
      </c>
      <c r="AG87" s="34">
        <f t="shared" si="9"/>
        <v>0.21221999999999999</v>
      </c>
      <c r="AH87" s="33">
        <f t="shared" si="10"/>
        <v>0</v>
      </c>
      <c r="AI87" s="32">
        <f t="shared" si="26"/>
        <v>0.21221999999999999</v>
      </c>
      <c r="AJ87" s="42">
        <v>1011</v>
      </c>
      <c r="AK87" s="44">
        <v>13</v>
      </c>
      <c r="AL87" s="26">
        <f t="shared" si="27"/>
        <v>1314300</v>
      </c>
      <c r="AM87" s="42">
        <v>0</v>
      </c>
      <c r="AN87" s="44">
        <v>0</v>
      </c>
      <c r="AO87" s="26">
        <f t="shared" si="28"/>
        <v>0</v>
      </c>
      <c r="AP87" s="26">
        <f t="shared" si="11"/>
        <v>2584783</v>
      </c>
      <c r="AQ87" s="26">
        <f t="shared" si="29"/>
        <v>3899083</v>
      </c>
      <c r="AR87" s="30">
        <v>1971482</v>
      </c>
      <c r="AS87" s="30">
        <f t="shared" si="45"/>
        <v>3899083</v>
      </c>
      <c r="AT87" s="42">
        <v>3336551</v>
      </c>
      <c r="AU87" s="26">
        <f t="shared" si="43"/>
        <v>562532</v>
      </c>
      <c r="AV87" s="43" t="str">
        <f t="shared" si="46"/>
        <v>Yes</v>
      </c>
      <c r="AW87" s="30">
        <f t="shared" si="31"/>
        <v>562532</v>
      </c>
      <c r="AX87" s="29">
        <f t="shared" si="32"/>
        <v>3899083</v>
      </c>
      <c r="AY87" s="28">
        <f t="shared" si="44"/>
        <v>3899083</v>
      </c>
      <c r="AZ87" s="42">
        <v>0</v>
      </c>
      <c r="BA87" s="26">
        <f t="shared" si="33"/>
        <v>562532</v>
      </c>
      <c r="BB87" s="21">
        <f t="shared" si="34"/>
        <v>1</v>
      </c>
      <c r="BC87" s="21">
        <f t="shared" si="35"/>
        <v>1</v>
      </c>
      <c r="BD87" s="27"/>
      <c r="BE87" s="27">
        <f t="shared" si="36"/>
        <v>0</v>
      </c>
      <c r="BF87" s="27">
        <f t="shared" si="37"/>
        <v>0</v>
      </c>
      <c r="BG87" s="27">
        <f t="shared" si="37"/>
        <v>0</v>
      </c>
      <c r="BH87" s="27">
        <f t="shared" si="37"/>
        <v>0</v>
      </c>
      <c r="BI87" s="27">
        <f t="shared" si="37"/>
        <v>0</v>
      </c>
      <c r="BJ87" s="27">
        <f t="shared" si="37"/>
        <v>0</v>
      </c>
      <c r="BM87" s="22">
        <f t="shared" si="38"/>
        <v>3899083</v>
      </c>
      <c r="BN87" s="22">
        <f t="shared" si="39"/>
        <v>3899083</v>
      </c>
      <c r="BO87" s="22">
        <f t="shared" si="13"/>
        <v>3899083</v>
      </c>
      <c r="BP87" s="22">
        <f t="shared" si="13"/>
        <v>3899083</v>
      </c>
      <c r="BQ87" s="22">
        <f t="shared" si="13"/>
        <v>3899083</v>
      </c>
      <c r="BR87" s="22">
        <f t="shared" si="13"/>
        <v>3899083</v>
      </c>
      <c r="BU87" s="22">
        <f t="shared" si="40"/>
        <v>3899083</v>
      </c>
      <c r="BV87" s="22">
        <f t="shared" si="41"/>
        <v>3899083</v>
      </c>
      <c r="BW87" s="22">
        <f t="shared" si="41"/>
        <v>3899083</v>
      </c>
      <c r="BX87" s="22">
        <f t="shared" si="41"/>
        <v>3899083</v>
      </c>
      <c r="BY87" s="22">
        <f t="shared" si="41"/>
        <v>3899083</v>
      </c>
      <c r="BZ87" s="22">
        <f t="shared" si="41"/>
        <v>3899083</v>
      </c>
    </row>
    <row r="88" spans="1:78" x14ac:dyDescent="0.2">
      <c r="A88" s="40" t="s">
        <v>226</v>
      </c>
      <c r="B88" s="40"/>
      <c r="C88" s="41">
        <v>1</v>
      </c>
      <c r="D88" s="41">
        <v>1</v>
      </c>
      <c r="E88" s="41"/>
      <c r="F88" s="21">
        <v>9</v>
      </c>
      <c r="G88" s="44">
        <v>13</v>
      </c>
      <c r="H88" s="40">
        <v>62</v>
      </c>
      <c r="I88" s="21" t="s">
        <v>280</v>
      </c>
      <c r="J88" s="39"/>
      <c r="K88" s="45">
        <v>6312.68</v>
      </c>
      <c r="L88" s="48"/>
      <c r="M88" s="42">
        <v>2929</v>
      </c>
      <c r="N88" s="46">
        <f t="shared" si="15"/>
        <v>878.7</v>
      </c>
      <c r="O88" s="46">
        <f t="shared" si="16"/>
        <v>3787.61</v>
      </c>
      <c r="P88" s="46">
        <f t="shared" si="17"/>
        <v>0</v>
      </c>
      <c r="Q88" s="46">
        <f t="shared" si="18"/>
        <v>0</v>
      </c>
      <c r="R88" s="37">
        <f t="shared" si="19"/>
        <v>0.46</v>
      </c>
      <c r="S88" s="37">
        <f t="shared" si="20"/>
        <v>0</v>
      </c>
      <c r="T88" s="46">
        <f t="shared" si="21"/>
        <v>0</v>
      </c>
      <c r="U88" s="46">
        <f t="shared" si="22"/>
        <v>0</v>
      </c>
      <c r="V88" s="42">
        <v>531</v>
      </c>
      <c r="W88" s="46">
        <f t="shared" si="23"/>
        <v>132.75</v>
      </c>
      <c r="X88" s="36">
        <f t="shared" si="24"/>
        <v>878.7</v>
      </c>
      <c r="Y88" s="25">
        <f t="shared" si="25"/>
        <v>7324.13</v>
      </c>
      <c r="Z88" s="45">
        <v>7521143568</v>
      </c>
      <c r="AA88" s="42">
        <v>60809</v>
      </c>
      <c r="AB88" s="36">
        <f t="shared" si="6"/>
        <v>123684.71</v>
      </c>
      <c r="AC88" s="35">
        <f t="shared" si="7"/>
        <v>0.48217900000000002</v>
      </c>
      <c r="AD88" s="42">
        <v>90484</v>
      </c>
      <c r="AE88" s="35">
        <f t="shared" si="8"/>
        <v>0.65599099999999999</v>
      </c>
      <c r="AF88" s="35">
        <f t="shared" si="42"/>
        <v>0.46567700000000001</v>
      </c>
      <c r="AG88" s="34">
        <f t="shared" si="9"/>
        <v>0.46567700000000001</v>
      </c>
      <c r="AH88" s="33">
        <f t="shared" si="10"/>
        <v>0.04</v>
      </c>
      <c r="AI88" s="32">
        <f t="shared" si="26"/>
        <v>0.50567700000000004</v>
      </c>
      <c r="AJ88" s="42">
        <v>0</v>
      </c>
      <c r="AK88" s="44">
        <v>0</v>
      </c>
      <c r="AL88" s="26">
        <f t="shared" si="27"/>
        <v>0</v>
      </c>
      <c r="AM88" s="42">
        <v>0</v>
      </c>
      <c r="AN88" s="44">
        <v>0</v>
      </c>
      <c r="AO88" s="26">
        <f t="shared" si="28"/>
        <v>0</v>
      </c>
      <c r="AP88" s="26">
        <f t="shared" si="11"/>
        <v>42684498</v>
      </c>
      <c r="AQ88" s="26">
        <f t="shared" si="29"/>
        <v>42684498</v>
      </c>
      <c r="AR88" s="30">
        <v>26945481</v>
      </c>
      <c r="AS88" s="30">
        <f t="shared" si="45"/>
        <v>42684498</v>
      </c>
      <c r="AT88" s="42">
        <v>39522754</v>
      </c>
      <c r="AU88" s="26">
        <f t="shared" si="43"/>
        <v>3161744</v>
      </c>
      <c r="AV88" s="43" t="str">
        <f t="shared" si="46"/>
        <v>Yes</v>
      </c>
      <c r="AW88" s="30">
        <f t="shared" si="31"/>
        <v>3161744</v>
      </c>
      <c r="AX88" s="29">
        <f t="shared" si="32"/>
        <v>42684498</v>
      </c>
      <c r="AY88" s="28">
        <f t="shared" si="44"/>
        <v>42684498</v>
      </c>
      <c r="AZ88" s="42">
        <v>0</v>
      </c>
      <c r="BA88" s="26">
        <f t="shared" si="33"/>
        <v>3161744</v>
      </c>
      <c r="BB88" s="21">
        <f t="shared" si="34"/>
        <v>1</v>
      </c>
      <c r="BC88" s="21">
        <f t="shared" si="35"/>
        <v>1</v>
      </c>
      <c r="BD88" s="27"/>
      <c r="BE88" s="27">
        <f t="shared" si="36"/>
        <v>0</v>
      </c>
      <c r="BF88" s="27">
        <f t="shared" si="37"/>
        <v>0</v>
      </c>
      <c r="BG88" s="27">
        <f t="shared" si="37"/>
        <v>0</v>
      </c>
      <c r="BH88" s="27">
        <f t="shared" si="37"/>
        <v>0</v>
      </c>
      <c r="BI88" s="27">
        <f t="shared" si="37"/>
        <v>0</v>
      </c>
      <c r="BJ88" s="27">
        <f t="shared" si="37"/>
        <v>0</v>
      </c>
      <c r="BM88" s="22">
        <f t="shared" si="38"/>
        <v>42684498</v>
      </c>
      <c r="BN88" s="22">
        <f t="shared" si="39"/>
        <v>42684498</v>
      </c>
      <c r="BO88" s="22">
        <f t="shared" si="13"/>
        <v>42684498</v>
      </c>
      <c r="BP88" s="22">
        <f t="shared" si="13"/>
        <v>42684498</v>
      </c>
      <c r="BQ88" s="22">
        <f t="shared" si="13"/>
        <v>42684498</v>
      </c>
      <c r="BR88" s="22">
        <f t="shared" si="13"/>
        <v>42684498</v>
      </c>
      <c r="BU88" s="22">
        <f t="shared" si="40"/>
        <v>42684498</v>
      </c>
      <c r="BV88" s="22">
        <f t="shared" si="41"/>
        <v>42684498</v>
      </c>
      <c r="BW88" s="22">
        <f t="shared" si="41"/>
        <v>42684498</v>
      </c>
      <c r="BX88" s="22">
        <f t="shared" si="41"/>
        <v>42684498</v>
      </c>
      <c r="BY88" s="22">
        <f t="shared" si="41"/>
        <v>42684498</v>
      </c>
      <c r="BZ88" s="22">
        <f t="shared" si="41"/>
        <v>42684498</v>
      </c>
    </row>
    <row r="89" spans="1:78" x14ac:dyDescent="0.2">
      <c r="A89" s="40" t="s">
        <v>215</v>
      </c>
      <c r="B89" s="40"/>
      <c r="C89" s="41"/>
      <c r="D89" s="41"/>
      <c r="E89" s="41"/>
      <c r="F89" s="21">
        <v>7</v>
      </c>
      <c r="G89" s="44">
        <v>0</v>
      </c>
      <c r="H89" s="40">
        <v>63</v>
      </c>
      <c r="I89" s="21" t="s">
        <v>281</v>
      </c>
      <c r="J89" s="39"/>
      <c r="K89" s="45">
        <v>123.96</v>
      </c>
      <c r="L89" s="47"/>
      <c r="M89" s="42">
        <v>53</v>
      </c>
      <c r="N89" s="46">
        <f t="shared" si="15"/>
        <v>15.9</v>
      </c>
      <c r="O89" s="46">
        <f t="shared" si="16"/>
        <v>74.38</v>
      </c>
      <c r="P89" s="46">
        <f t="shared" si="17"/>
        <v>0</v>
      </c>
      <c r="Q89" s="46">
        <f t="shared" si="18"/>
        <v>0</v>
      </c>
      <c r="R89" s="37">
        <f t="shared" si="19"/>
        <v>0.43</v>
      </c>
      <c r="S89" s="37">
        <f t="shared" si="20"/>
        <v>0</v>
      </c>
      <c r="T89" s="46">
        <f t="shared" si="21"/>
        <v>0</v>
      </c>
      <c r="U89" s="46">
        <f t="shared" si="22"/>
        <v>0</v>
      </c>
      <c r="V89" s="42">
        <v>0</v>
      </c>
      <c r="W89" s="46">
        <f t="shared" si="23"/>
        <v>0</v>
      </c>
      <c r="X89" s="36">
        <f t="shared" si="24"/>
        <v>15.9</v>
      </c>
      <c r="Y89" s="25">
        <f t="shared" si="25"/>
        <v>139.85999999999999</v>
      </c>
      <c r="Z89" s="45">
        <v>311116219.32999998</v>
      </c>
      <c r="AA89" s="42">
        <v>1738</v>
      </c>
      <c r="AB89" s="36">
        <f t="shared" si="6"/>
        <v>179008.18</v>
      </c>
      <c r="AC89" s="35">
        <f t="shared" si="7"/>
        <v>0.697855</v>
      </c>
      <c r="AD89" s="42">
        <v>107109</v>
      </c>
      <c r="AE89" s="35">
        <f t="shared" si="8"/>
        <v>0.77651800000000004</v>
      </c>
      <c r="AF89" s="35">
        <f t="shared" si="42"/>
        <v>0.27854600000000002</v>
      </c>
      <c r="AG89" s="34">
        <f t="shared" si="9"/>
        <v>0.27854600000000002</v>
      </c>
      <c r="AH89" s="33">
        <f t="shared" si="10"/>
        <v>0</v>
      </c>
      <c r="AI89" s="32">
        <f t="shared" si="26"/>
        <v>0.27854600000000002</v>
      </c>
      <c r="AJ89" s="42">
        <v>50</v>
      </c>
      <c r="AK89" s="44">
        <v>6</v>
      </c>
      <c r="AL89" s="26">
        <f t="shared" si="27"/>
        <v>30000</v>
      </c>
      <c r="AM89" s="42">
        <v>0</v>
      </c>
      <c r="AN89" s="44">
        <v>0</v>
      </c>
      <c r="AO89" s="26">
        <f t="shared" si="28"/>
        <v>0</v>
      </c>
      <c r="AP89" s="26">
        <f t="shared" si="11"/>
        <v>448985</v>
      </c>
      <c r="AQ89" s="26">
        <f t="shared" si="29"/>
        <v>478985</v>
      </c>
      <c r="AR89" s="30">
        <v>1312383</v>
      </c>
      <c r="AS89" s="30">
        <f t="shared" si="45"/>
        <v>478985</v>
      </c>
      <c r="AT89" s="42">
        <v>1058408</v>
      </c>
      <c r="AU89" s="26">
        <f t="shared" si="43"/>
        <v>579423</v>
      </c>
      <c r="AV89" s="43" t="str">
        <f t="shared" si="46"/>
        <v>No</v>
      </c>
      <c r="AW89" s="30">
        <f t="shared" si="31"/>
        <v>82799.546700000006</v>
      </c>
      <c r="AX89" s="29">
        <f t="shared" si="32"/>
        <v>975608.45329999994</v>
      </c>
      <c r="AY89" s="28">
        <f t="shared" si="44"/>
        <v>975608.45329999994</v>
      </c>
      <c r="AZ89" s="42">
        <v>0</v>
      </c>
      <c r="BA89" s="26">
        <f t="shared" si="33"/>
        <v>0</v>
      </c>
      <c r="BB89" s="21">
        <f t="shared" si="34"/>
        <v>0</v>
      </c>
      <c r="BC89" s="21">
        <f t="shared" si="35"/>
        <v>0</v>
      </c>
      <c r="BD89" s="27"/>
      <c r="BE89" s="27">
        <f t="shared" si="36"/>
        <v>-496623.45329999994</v>
      </c>
      <c r="BF89" s="27">
        <f t="shared" si="37"/>
        <v>-413836.32363488991</v>
      </c>
      <c r="BG89" s="27">
        <f t="shared" si="37"/>
        <v>-331069.05890791188</v>
      </c>
      <c r="BH89" s="27">
        <f t="shared" si="37"/>
        <v>-248301.79418093385</v>
      </c>
      <c r="BI89" s="27">
        <f t="shared" si="37"/>
        <v>-165542.8061804286</v>
      </c>
      <c r="BJ89" s="27">
        <f t="shared" si="37"/>
        <v>-82771.403090214357</v>
      </c>
      <c r="BM89" s="22">
        <f t="shared" si="38"/>
        <v>892821.32363488991</v>
      </c>
      <c r="BN89" s="22">
        <f t="shared" si="39"/>
        <v>810054.05890791188</v>
      </c>
      <c r="BO89" s="22">
        <f t="shared" si="13"/>
        <v>727286.79418093385</v>
      </c>
      <c r="BP89" s="22">
        <f t="shared" si="13"/>
        <v>644527.8061804286</v>
      </c>
      <c r="BQ89" s="22">
        <f t="shared" si="13"/>
        <v>561756.40309021436</v>
      </c>
      <c r="BR89" s="22">
        <f t="shared" si="13"/>
        <v>478985</v>
      </c>
      <c r="BU89" s="22">
        <f t="shared" si="40"/>
        <v>892821.32363488991</v>
      </c>
      <c r="BV89" s="22">
        <f t="shared" si="41"/>
        <v>810054.05890791188</v>
      </c>
      <c r="BW89" s="22">
        <f t="shared" si="41"/>
        <v>727286.79418093385</v>
      </c>
      <c r="BX89" s="22">
        <f t="shared" si="41"/>
        <v>644527.8061804286</v>
      </c>
      <c r="BY89" s="22">
        <f t="shared" si="41"/>
        <v>561756.40309021436</v>
      </c>
      <c r="BZ89" s="22">
        <f t="shared" si="41"/>
        <v>478985</v>
      </c>
    </row>
    <row r="90" spans="1:78" x14ac:dyDescent="0.2">
      <c r="A90" s="40" t="s">
        <v>231</v>
      </c>
      <c r="B90" s="40">
        <v>1</v>
      </c>
      <c r="C90" s="41">
        <v>1</v>
      </c>
      <c r="D90" s="41">
        <v>0</v>
      </c>
      <c r="E90" s="41">
        <v>1</v>
      </c>
      <c r="F90" s="21">
        <v>10</v>
      </c>
      <c r="G90" s="44">
        <v>1</v>
      </c>
      <c r="H90" s="40">
        <v>64</v>
      </c>
      <c r="I90" s="21" t="s">
        <v>4</v>
      </c>
      <c r="J90" s="39"/>
      <c r="K90" s="45">
        <v>18507.39</v>
      </c>
      <c r="L90" s="48"/>
      <c r="M90" s="42">
        <v>15905</v>
      </c>
      <c r="N90" s="46">
        <f t="shared" si="15"/>
        <v>4771.5</v>
      </c>
      <c r="O90" s="46">
        <f t="shared" si="16"/>
        <v>11104.43</v>
      </c>
      <c r="P90" s="46">
        <f t="shared" si="17"/>
        <v>4800.57</v>
      </c>
      <c r="Q90" s="46">
        <f t="shared" si="18"/>
        <v>720.09</v>
      </c>
      <c r="R90" s="37">
        <f t="shared" si="19"/>
        <v>0.86</v>
      </c>
      <c r="S90" s="37">
        <f t="shared" si="20"/>
        <v>0.26</v>
      </c>
      <c r="T90" s="46">
        <f t="shared" si="21"/>
        <v>4811.92</v>
      </c>
      <c r="U90" s="46">
        <f t="shared" si="22"/>
        <v>721.79</v>
      </c>
      <c r="V90" s="42">
        <v>5019</v>
      </c>
      <c r="W90" s="46">
        <f t="shared" si="23"/>
        <v>1254.75</v>
      </c>
      <c r="X90" s="36">
        <f t="shared" si="24"/>
        <v>4771.5</v>
      </c>
      <c r="Y90" s="25">
        <f t="shared" si="25"/>
        <v>25253.73</v>
      </c>
      <c r="Z90" s="45">
        <v>8280860632.3299999</v>
      </c>
      <c r="AA90" s="42">
        <v>120686</v>
      </c>
      <c r="AB90" s="36">
        <f t="shared" si="6"/>
        <v>68614.92</v>
      </c>
      <c r="AC90" s="35">
        <f t="shared" si="7"/>
        <v>0.26749200000000001</v>
      </c>
      <c r="AD90" s="42">
        <v>41841</v>
      </c>
      <c r="AE90" s="35">
        <f t="shared" si="8"/>
        <v>0.30333900000000003</v>
      </c>
      <c r="AF90" s="35">
        <f t="shared" si="42"/>
        <v>0.72175400000000001</v>
      </c>
      <c r="AG90" s="34">
        <f t="shared" si="9"/>
        <v>0.72175400000000001</v>
      </c>
      <c r="AH90" s="33">
        <f t="shared" si="10"/>
        <v>0.06</v>
      </c>
      <c r="AI90" s="32">
        <f t="shared" si="26"/>
        <v>0.78175400000000006</v>
      </c>
      <c r="AJ90" s="42">
        <v>0</v>
      </c>
      <c r="AK90" s="44">
        <v>0</v>
      </c>
      <c r="AL90" s="26">
        <f t="shared" si="27"/>
        <v>0</v>
      </c>
      <c r="AM90" s="42">
        <v>0</v>
      </c>
      <c r="AN90" s="44">
        <v>0</v>
      </c>
      <c r="AO90" s="26">
        <f t="shared" si="28"/>
        <v>0</v>
      </c>
      <c r="AP90" s="26">
        <f t="shared" si="11"/>
        <v>227528906</v>
      </c>
      <c r="AQ90" s="26">
        <f t="shared" si="29"/>
        <v>227528906</v>
      </c>
      <c r="AR90" s="30">
        <v>200518244</v>
      </c>
      <c r="AS90" s="30">
        <f t="shared" si="45"/>
        <v>227528906</v>
      </c>
      <c r="AT90" s="42">
        <v>224114724</v>
      </c>
      <c r="AU90" s="26">
        <f t="shared" si="43"/>
        <v>3414182</v>
      </c>
      <c r="AV90" s="43" t="str">
        <f t="shared" si="46"/>
        <v>Yes</v>
      </c>
      <c r="AW90" s="30">
        <f t="shared" si="31"/>
        <v>3414182</v>
      </c>
      <c r="AX90" s="29">
        <f t="shared" si="32"/>
        <v>227528906</v>
      </c>
      <c r="AY90" s="28">
        <f t="shared" si="44"/>
        <v>227528906</v>
      </c>
      <c r="AZ90" s="42">
        <v>0</v>
      </c>
      <c r="BA90" s="26">
        <f t="shared" si="33"/>
        <v>3414182</v>
      </c>
      <c r="BB90" s="21">
        <f t="shared" si="34"/>
        <v>1</v>
      </c>
      <c r="BC90" s="21">
        <f t="shared" si="35"/>
        <v>1</v>
      </c>
      <c r="BD90" s="27"/>
      <c r="BE90" s="27">
        <f t="shared" si="36"/>
        <v>0</v>
      </c>
      <c r="BF90" s="27">
        <f t="shared" si="37"/>
        <v>0</v>
      </c>
      <c r="BG90" s="27">
        <f t="shared" si="37"/>
        <v>0</v>
      </c>
      <c r="BH90" s="27">
        <f t="shared" si="37"/>
        <v>0</v>
      </c>
      <c r="BI90" s="27">
        <f t="shared" si="37"/>
        <v>0</v>
      </c>
      <c r="BJ90" s="27">
        <f t="shared" si="37"/>
        <v>0</v>
      </c>
      <c r="BM90" s="22">
        <f t="shared" si="38"/>
        <v>227528906</v>
      </c>
      <c r="BN90" s="22">
        <f t="shared" si="39"/>
        <v>227528906</v>
      </c>
      <c r="BO90" s="22">
        <f t="shared" si="13"/>
        <v>227528906</v>
      </c>
      <c r="BP90" s="22">
        <f t="shared" si="13"/>
        <v>227528906</v>
      </c>
      <c r="BQ90" s="22">
        <f t="shared" si="13"/>
        <v>227528906</v>
      </c>
      <c r="BR90" s="22">
        <f t="shared" ref="BR90:BR153" si="47">IF($AV90="No",BY90+(BJ90*BR$22),$AQ90)</f>
        <v>227528906</v>
      </c>
      <c r="BU90" s="22">
        <f t="shared" si="40"/>
        <v>227528906</v>
      </c>
      <c r="BV90" s="22">
        <f t="shared" si="41"/>
        <v>227528906</v>
      </c>
      <c r="BW90" s="22">
        <f t="shared" si="41"/>
        <v>227528906</v>
      </c>
      <c r="BX90" s="22">
        <f t="shared" si="41"/>
        <v>227528906</v>
      </c>
      <c r="BY90" s="22">
        <f t="shared" si="41"/>
        <v>227528906</v>
      </c>
      <c r="BZ90" s="22">
        <f t="shared" si="41"/>
        <v>227528906</v>
      </c>
    </row>
    <row r="91" spans="1:78" x14ac:dyDescent="0.2">
      <c r="A91" s="40" t="s">
        <v>215</v>
      </c>
      <c r="B91" s="40"/>
      <c r="C91" s="41"/>
      <c r="D91" s="41"/>
      <c r="E91" s="41"/>
      <c r="F91" s="21">
        <v>6</v>
      </c>
      <c r="G91" s="44">
        <v>0</v>
      </c>
      <c r="H91" s="40">
        <v>65</v>
      </c>
      <c r="I91" s="21" t="s">
        <v>282</v>
      </c>
      <c r="J91" s="39"/>
      <c r="K91" s="45">
        <v>184.64</v>
      </c>
      <c r="L91" s="47"/>
      <c r="M91" s="42">
        <v>31</v>
      </c>
      <c r="N91" s="46">
        <f t="shared" si="15"/>
        <v>9.3000000000000007</v>
      </c>
      <c r="O91" s="46">
        <f t="shared" si="16"/>
        <v>110.78</v>
      </c>
      <c r="P91" s="46">
        <f t="shared" si="17"/>
        <v>0</v>
      </c>
      <c r="Q91" s="46">
        <f t="shared" si="18"/>
        <v>0</v>
      </c>
      <c r="R91" s="37">
        <f t="shared" si="19"/>
        <v>0.17</v>
      </c>
      <c r="S91" s="37">
        <f t="shared" si="20"/>
        <v>0</v>
      </c>
      <c r="T91" s="46">
        <f t="shared" si="21"/>
        <v>0</v>
      </c>
      <c r="U91" s="46">
        <f t="shared" si="22"/>
        <v>0</v>
      </c>
      <c r="V91" s="42">
        <v>0</v>
      </c>
      <c r="W91" s="46">
        <f t="shared" si="23"/>
        <v>0</v>
      </c>
      <c r="X91" s="36">
        <f t="shared" si="24"/>
        <v>9.3000000000000007</v>
      </c>
      <c r="Y91" s="25">
        <f t="shared" si="25"/>
        <v>193.94</v>
      </c>
      <c r="Z91" s="45">
        <v>378575291.32999998</v>
      </c>
      <c r="AA91" s="42">
        <v>1908</v>
      </c>
      <c r="AB91" s="36">
        <f t="shared" ref="AB91:AB154" si="48">ROUND(Z91/AA91,2)</f>
        <v>198414.72</v>
      </c>
      <c r="AC91" s="35">
        <f t="shared" ref="AC91:AC154" si="49">(ROUND(AB91/$AC$21,6))</f>
        <v>0.77351000000000003</v>
      </c>
      <c r="AD91" s="42">
        <v>111429</v>
      </c>
      <c r="AE91" s="35">
        <f t="shared" ref="AE91:AE154" si="50">(ROUND(AD91/$AE$21,6))</f>
        <v>0.80783799999999995</v>
      </c>
      <c r="AF91" s="35">
        <f t="shared" si="42"/>
        <v>0.216192</v>
      </c>
      <c r="AG91" s="34">
        <f t="shared" ref="AG91:AG154" si="51">IF(OR(B91=1,C91=1),MAX($L$7,AF91),MAX($L$6,AF91))</f>
        <v>0.216192</v>
      </c>
      <c r="AH91" s="33">
        <f t="shared" ref="AH91:AH154" si="52">IF(G91&gt;=1,IF(G91&lt;=5,0.06,IF(G91&lt;=10,0.05,IF(G91&lt;=15,0.04,IF(G91&lt;=19,0.03,0)))),0)</f>
        <v>0</v>
      </c>
      <c r="AI91" s="32">
        <f t="shared" si="26"/>
        <v>0.216192</v>
      </c>
      <c r="AJ91" s="42">
        <v>0</v>
      </c>
      <c r="AK91" s="44">
        <v>0</v>
      </c>
      <c r="AL91" s="26">
        <f t="shared" si="27"/>
        <v>0</v>
      </c>
      <c r="AM91" s="42">
        <v>1</v>
      </c>
      <c r="AN91" s="44">
        <v>6</v>
      </c>
      <c r="AO91" s="26">
        <f t="shared" si="28"/>
        <v>600</v>
      </c>
      <c r="AP91" s="26">
        <f t="shared" ref="AP91:AP154" si="53">ROUND(Y91*AI91*$AP$21,0)</f>
        <v>483223</v>
      </c>
      <c r="AQ91" s="26">
        <f t="shared" si="29"/>
        <v>483823</v>
      </c>
      <c r="AR91" s="30">
        <v>1327652</v>
      </c>
      <c r="AS91" s="30">
        <f t="shared" si="45"/>
        <v>483823</v>
      </c>
      <c r="AT91" s="42">
        <v>1071722</v>
      </c>
      <c r="AU91" s="26">
        <f t="shared" si="43"/>
        <v>587899</v>
      </c>
      <c r="AV91" s="43" t="str">
        <f t="shared" si="46"/>
        <v>No</v>
      </c>
      <c r="AW91" s="30">
        <f t="shared" si="31"/>
        <v>84010.767099999997</v>
      </c>
      <c r="AX91" s="29">
        <f t="shared" si="32"/>
        <v>987711.23289999994</v>
      </c>
      <c r="AY91" s="28">
        <f t="shared" si="44"/>
        <v>987711.23289999994</v>
      </c>
      <c r="AZ91" s="42">
        <v>0</v>
      </c>
      <c r="BA91" s="26">
        <f t="shared" si="33"/>
        <v>0</v>
      </c>
      <c r="BB91" s="21">
        <f t="shared" si="34"/>
        <v>0</v>
      </c>
      <c r="BC91" s="21">
        <f t="shared" si="35"/>
        <v>0</v>
      </c>
      <c r="BD91" s="27"/>
      <c r="BE91" s="27">
        <f t="shared" si="36"/>
        <v>-503888.23289999994</v>
      </c>
      <c r="BF91" s="27">
        <f t="shared" ref="BF91:BJ141" si="54">$AQ91-BU91</f>
        <v>-419890.06447556999</v>
      </c>
      <c r="BG91" s="27">
        <f t="shared" si="54"/>
        <v>-335912.05158045597</v>
      </c>
      <c r="BH91" s="27">
        <f t="shared" si="54"/>
        <v>-251934.03868534195</v>
      </c>
      <c r="BI91" s="27">
        <f t="shared" si="54"/>
        <v>-167964.42359151749</v>
      </c>
      <c r="BJ91" s="27">
        <f t="shared" si="54"/>
        <v>-83982.211795758689</v>
      </c>
      <c r="BM91" s="22">
        <f t="shared" si="38"/>
        <v>903713.06447556999</v>
      </c>
      <c r="BN91" s="22">
        <f t="shared" si="39"/>
        <v>819735.05158045597</v>
      </c>
      <c r="BO91" s="22">
        <f t="shared" si="39"/>
        <v>735757.03868534195</v>
      </c>
      <c r="BP91" s="22">
        <f t="shared" si="39"/>
        <v>651787.42359151749</v>
      </c>
      <c r="BQ91" s="22">
        <f t="shared" si="39"/>
        <v>567805.21179575869</v>
      </c>
      <c r="BR91" s="22">
        <f t="shared" si="47"/>
        <v>483823</v>
      </c>
      <c r="BU91" s="22">
        <f t="shared" si="40"/>
        <v>903713.06447556999</v>
      </c>
      <c r="BV91" s="22">
        <f t="shared" ref="BV91:BZ141" si="55">IF($C91=1,MAX(BN91,BU91,$AR91),BN91)</f>
        <v>819735.05158045597</v>
      </c>
      <c r="BW91" s="22">
        <f t="shared" si="55"/>
        <v>735757.03868534195</v>
      </c>
      <c r="BX91" s="22">
        <f t="shared" si="55"/>
        <v>651787.42359151749</v>
      </c>
      <c r="BY91" s="22">
        <f t="shared" si="55"/>
        <v>567805.21179575869</v>
      </c>
      <c r="BZ91" s="22">
        <f t="shared" si="55"/>
        <v>483823</v>
      </c>
    </row>
    <row r="92" spans="1:78" x14ac:dyDescent="0.2">
      <c r="A92" s="40" t="s">
        <v>211</v>
      </c>
      <c r="B92" s="40"/>
      <c r="C92" s="41"/>
      <c r="D92" s="41"/>
      <c r="E92" s="41"/>
      <c r="F92" s="21">
        <v>5</v>
      </c>
      <c r="G92" s="44">
        <v>0</v>
      </c>
      <c r="H92" s="40">
        <v>66</v>
      </c>
      <c r="I92" s="21" t="s">
        <v>283</v>
      </c>
      <c r="J92" s="39"/>
      <c r="K92" s="45">
        <v>701.64</v>
      </c>
      <c r="L92" s="47"/>
      <c r="M92" s="42">
        <v>160</v>
      </c>
      <c r="N92" s="46">
        <f t="shared" ref="N92:N155" si="56">ROUND(M92*0.3,2)</f>
        <v>48</v>
      </c>
      <c r="O92" s="46">
        <f t="shared" ref="O92:O155" si="57">ROUND(K92*0.6,2)</f>
        <v>420.98</v>
      </c>
      <c r="P92" s="46">
        <f t="shared" ref="P92:P155" si="58">MAX(M92-O92,0)</f>
        <v>0</v>
      </c>
      <c r="Q92" s="46">
        <f t="shared" ref="Q92:Q155" si="59">ROUND(P92*0.15,2)</f>
        <v>0</v>
      </c>
      <c r="R92" s="37">
        <f t="shared" ref="R92:R155" si="60">ROUND(M92/K92,2)</f>
        <v>0.23</v>
      </c>
      <c r="S92" s="37">
        <f t="shared" ref="S92:S155" si="61">IF(R92&gt;0.6,+R92-0.6,0)</f>
        <v>0</v>
      </c>
      <c r="T92" s="46">
        <f t="shared" ref="T92:T155" si="62">ROUND(S92*K92,2)</f>
        <v>0</v>
      </c>
      <c r="U92" s="46">
        <f t="shared" ref="U92:U155" si="63">ROUND(T92*0.15,2)</f>
        <v>0</v>
      </c>
      <c r="V92" s="42">
        <v>6</v>
      </c>
      <c r="W92" s="46">
        <f t="shared" ref="W92:W155" si="64">ROUND(V92*0.25,2)</f>
        <v>1.5</v>
      </c>
      <c r="X92" s="36">
        <f t="shared" ref="X92:X155" si="65">ROUND(M92*$X$2,2)</f>
        <v>48</v>
      </c>
      <c r="Y92" s="25">
        <f t="shared" ref="Y92:Y155" si="66">+K92+N92+Q92+W92</f>
        <v>751.14</v>
      </c>
      <c r="Z92" s="45">
        <v>1120132814.3299999</v>
      </c>
      <c r="AA92" s="42">
        <v>5562</v>
      </c>
      <c r="AB92" s="36">
        <f t="shared" si="48"/>
        <v>201390.29</v>
      </c>
      <c r="AC92" s="35">
        <f t="shared" si="49"/>
        <v>0.78510999999999997</v>
      </c>
      <c r="AD92" s="42">
        <v>102078</v>
      </c>
      <c r="AE92" s="35">
        <f t="shared" si="50"/>
        <v>0.74004499999999995</v>
      </c>
      <c r="AF92" s="35">
        <f t="shared" si="42"/>
        <v>0.22841</v>
      </c>
      <c r="AG92" s="34">
        <f t="shared" si="51"/>
        <v>0.22841</v>
      </c>
      <c r="AH92" s="33">
        <f t="shared" si="52"/>
        <v>0</v>
      </c>
      <c r="AI92" s="32">
        <f t="shared" ref="AI92:AI155" si="67">+AH92+AG92</f>
        <v>0.22841</v>
      </c>
      <c r="AJ92" s="42">
        <v>702</v>
      </c>
      <c r="AK92" s="44">
        <v>13</v>
      </c>
      <c r="AL92" s="26">
        <f t="shared" ref="AL92:AL155" si="68">ROUND(AJ92*AK92*100,0)</f>
        <v>912600</v>
      </c>
      <c r="AM92" s="42">
        <v>0</v>
      </c>
      <c r="AN92" s="44">
        <v>0</v>
      </c>
      <c r="AO92" s="26">
        <f t="shared" ref="AO92:AO155" si="69">ROUND(AM92*AN92*100,0)</f>
        <v>0</v>
      </c>
      <c r="AP92" s="26">
        <f t="shared" si="53"/>
        <v>1977320</v>
      </c>
      <c r="AQ92" s="26">
        <f t="shared" ref="AQ92:AQ155" si="70">SUM(AL92+AO92+AP92)</f>
        <v>2889920</v>
      </c>
      <c r="AR92" s="30">
        <v>2708774</v>
      </c>
      <c r="AS92" s="30">
        <f t="shared" si="45"/>
        <v>2889920</v>
      </c>
      <c r="AT92" s="42">
        <v>2506509</v>
      </c>
      <c r="AU92" s="26">
        <f t="shared" si="43"/>
        <v>383411</v>
      </c>
      <c r="AV92" s="43" t="str">
        <f t="shared" si="46"/>
        <v>Yes</v>
      </c>
      <c r="AW92" s="30">
        <f t="shared" ref="AW92:AW155" si="71">IF(AV92="Yes",+AU92*$L$9,+AU92*$L$10)</f>
        <v>383411</v>
      </c>
      <c r="AX92" s="29">
        <f t="shared" ref="AX92:AX155" si="72">IF(AV92="Yes",AT92+AW92,AT92- AW92)</f>
        <v>2889920</v>
      </c>
      <c r="AY92" s="28">
        <f t="shared" si="44"/>
        <v>2889920</v>
      </c>
      <c r="AZ92" s="42">
        <v>0</v>
      </c>
      <c r="BA92" s="26">
        <f t="shared" ref="BA92:BA155" si="73">IF(AY92-AT92&gt;100000,AY92-AT92,0)</f>
        <v>383411</v>
      </c>
      <c r="BB92" s="21">
        <f t="shared" ref="BB92:BB155" si="74">IF(BA92=0, 0, 1)</f>
        <v>1</v>
      </c>
      <c r="BC92" s="21">
        <f t="shared" ref="BC92:BC155" si="75">IF(AY92&gt;AT92, 1, 0)</f>
        <v>1</v>
      </c>
      <c r="BD92" s="27"/>
      <c r="BE92" s="27">
        <f t="shared" ref="BE92:BE155" si="76">AQ92-AY92</f>
        <v>0</v>
      </c>
      <c r="BF92" s="27">
        <f t="shared" si="54"/>
        <v>0</v>
      </c>
      <c r="BG92" s="27">
        <f t="shared" si="54"/>
        <v>0</v>
      </c>
      <c r="BH92" s="27">
        <f t="shared" si="54"/>
        <v>0</v>
      </c>
      <c r="BI92" s="27">
        <f t="shared" si="54"/>
        <v>0</v>
      </c>
      <c r="BJ92" s="27">
        <f t="shared" si="54"/>
        <v>0</v>
      </c>
      <c r="BM92" s="22">
        <f t="shared" ref="BM92:BM155" si="77">IF($AV92="No",AY92+(BE92*BM$22),$AQ92)</f>
        <v>2889920</v>
      </c>
      <c r="BN92" s="22">
        <f t="shared" ref="BN92:BR155" si="78">IF($AV92="No",BU92+(BF92*BN$22),$AQ92)</f>
        <v>2889920</v>
      </c>
      <c r="BO92" s="22">
        <f t="shared" si="78"/>
        <v>2889920</v>
      </c>
      <c r="BP92" s="22">
        <f t="shared" si="78"/>
        <v>2889920</v>
      </c>
      <c r="BQ92" s="22">
        <f t="shared" si="78"/>
        <v>2889920</v>
      </c>
      <c r="BR92" s="22">
        <f t="shared" si="47"/>
        <v>2889920</v>
      </c>
      <c r="BU92" s="22">
        <f t="shared" ref="BU92:BU155" si="79">IF(C92=1,MAX(BM92,AY92,AR92),BM92)</f>
        <v>2889920</v>
      </c>
      <c r="BV92" s="22">
        <f t="shared" si="55"/>
        <v>2889920</v>
      </c>
      <c r="BW92" s="22">
        <f t="shared" si="55"/>
        <v>2889920</v>
      </c>
      <c r="BX92" s="22">
        <f t="shared" si="55"/>
        <v>2889920</v>
      </c>
      <c r="BY92" s="22">
        <f t="shared" si="55"/>
        <v>2889920</v>
      </c>
      <c r="BZ92" s="22">
        <f t="shared" si="55"/>
        <v>2889920</v>
      </c>
    </row>
    <row r="93" spans="1:78" x14ac:dyDescent="0.2">
      <c r="A93" s="40" t="s">
        <v>211</v>
      </c>
      <c r="B93" s="40"/>
      <c r="C93" s="41"/>
      <c r="D93" s="41"/>
      <c r="E93" s="41"/>
      <c r="F93" s="21">
        <v>4</v>
      </c>
      <c r="G93" s="44">
        <v>0</v>
      </c>
      <c r="H93" s="40">
        <v>67</v>
      </c>
      <c r="I93" s="21" t="s">
        <v>284</v>
      </c>
      <c r="J93" s="39"/>
      <c r="K93" s="45">
        <v>1210.29</v>
      </c>
      <c r="L93" s="47"/>
      <c r="M93" s="42">
        <v>222</v>
      </c>
      <c r="N93" s="46">
        <f t="shared" si="56"/>
        <v>66.599999999999994</v>
      </c>
      <c r="O93" s="46">
        <f t="shared" si="57"/>
        <v>726.17</v>
      </c>
      <c r="P93" s="46">
        <f t="shared" si="58"/>
        <v>0</v>
      </c>
      <c r="Q93" s="46">
        <f t="shared" si="59"/>
        <v>0</v>
      </c>
      <c r="R93" s="37">
        <f t="shared" si="60"/>
        <v>0.18</v>
      </c>
      <c r="S93" s="37">
        <f t="shared" si="61"/>
        <v>0</v>
      </c>
      <c r="T93" s="46">
        <f t="shared" si="62"/>
        <v>0</v>
      </c>
      <c r="U93" s="46">
        <f t="shared" si="63"/>
        <v>0</v>
      </c>
      <c r="V93" s="42">
        <v>2</v>
      </c>
      <c r="W93" s="46">
        <f t="shared" si="64"/>
        <v>0.5</v>
      </c>
      <c r="X93" s="36">
        <f t="shared" si="65"/>
        <v>66.599999999999994</v>
      </c>
      <c r="Y93" s="25">
        <f t="shared" si="66"/>
        <v>1277.3899999999999</v>
      </c>
      <c r="Z93" s="45">
        <v>1480350372.6700001</v>
      </c>
      <c r="AA93" s="42">
        <v>9121</v>
      </c>
      <c r="AB93" s="36">
        <f t="shared" si="48"/>
        <v>162301.32</v>
      </c>
      <c r="AC93" s="35">
        <f t="shared" si="49"/>
        <v>0.63272399999999995</v>
      </c>
      <c r="AD93" s="42">
        <v>136397</v>
      </c>
      <c r="AE93" s="35">
        <f t="shared" si="50"/>
        <v>0.98885100000000004</v>
      </c>
      <c r="AF93" s="35">
        <f t="shared" ref="AF93:AF156" si="80">ROUND(1-((AC93*$L$4)+(AE93*$L$5)),6)</f>
        <v>0.260438</v>
      </c>
      <c r="AG93" s="34">
        <f t="shared" si="51"/>
        <v>0.260438</v>
      </c>
      <c r="AH93" s="33">
        <f t="shared" si="52"/>
        <v>0</v>
      </c>
      <c r="AI93" s="32">
        <f t="shared" si="67"/>
        <v>0.260438</v>
      </c>
      <c r="AJ93" s="42">
        <v>583</v>
      </c>
      <c r="AK93" s="44">
        <v>6</v>
      </c>
      <c r="AL93" s="26">
        <f t="shared" si="68"/>
        <v>349800</v>
      </c>
      <c r="AM93" s="42">
        <v>0</v>
      </c>
      <c r="AN93" s="44">
        <v>0</v>
      </c>
      <c r="AO93" s="26">
        <f t="shared" si="69"/>
        <v>0</v>
      </c>
      <c r="AP93" s="26">
        <f t="shared" si="53"/>
        <v>3834147</v>
      </c>
      <c r="AQ93" s="26">
        <f t="shared" si="70"/>
        <v>4183947</v>
      </c>
      <c r="AR93" s="30">
        <v>6875123</v>
      </c>
      <c r="AS93" s="30">
        <f t="shared" si="45"/>
        <v>4183947</v>
      </c>
      <c r="AT93" s="42">
        <v>5997693</v>
      </c>
      <c r="AU93" s="26">
        <f t="shared" ref="AU93:AU156" si="81">ABS(AQ93-AT93)</f>
        <v>1813746</v>
      </c>
      <c r="AV93" s="43" t="str">
        <f t="shared" si="46"/>
        <v>No</v>
      </c>
      <c r="AW93" s="30">
        <f t="shared" si="71"/>
        <v>259184.3034</v>
      </c>
      <c r="AX93" s="29">
        <f t="shared" si="72"/>
        <v>5738508.6966000004</v>
      </c>
      <c r="AY93" s="28">
        <f t="shared" ref="AY93:AY156" si="82">IF(C93=1,MAX(AX93,AR93,AT93),AX93)</f>
        <v>5738508.6966000004</v>
      </c>
      <c r="AZ93" s="42">
        <v>0</v>
      </c>
      <c r="BA93" s="26">
        <f t="shared" si="73"/>
        <v>0</v>
      </c>
      <c r="BB93" s="21">
        <f t="shared" si="74"/>
        <v>0</v>
      </c>
      <c r="BC93" s="21">
        <f t="shared" si="75"/>
        <v>0</v>
      </c>
      <c r="BD93" s="27"/>
      <c r="BE93" s="27">
        <f t="shared" si="76"/>
        <v>-1554561.6966000004</v>
      </c>
      <c r="BF93" s="27">
        <f t="shared" si="54"/>
        <v>-1295416.2617767807</v>
      </c>
      <c r="BG93" s="27">
        <f t="shared" si="54"/>
        <v>-1036333.0094214249</v>
      </c>
      <c r="BH93" s="27">
        <f t="shared" si="54"/>
        <v>-777249.75706606917</v>
      </c>
      <c r="BI93" s="27">
        <f t="shared" si="54"/>
        <v>-518192.41303594876</v>
      </c>
      <c r="BJ93" s="27">
        <f t="shared" si="54"/>
        <v>-259096.20651797391</v>
      </c>
      <c r="BM93" s="22">
        <f t="shared" si="77"/>
        <v>5479363.2617767807</v>
      </c>
      <c r="BN93" s="22">
        <f t="shared" si="78"/>
        <v>5220280.0094214249</v>
      </c>
      <c r="BO93" s="22">
        <f t="shared" si="78"/>
        <v>4961196.7570660692</v>
      </c>
      <c r="BP93" s="22">
        <f t="shared" si="78"/>
        <v>4702139.4130359488</v>
      </c>
      <c r="BQ93" s="22">
        <f t="shared" si="78"/>
        <v>4443043.2065179739</v>
      </c>
      <c r="BR93" s="22">
        <f t="shared" si="47"/>
        <v>4183947</v>
      </c>
      <c r="BU93" s="22">
        <f t="shared" si="79"/>
        <v>5479363.2617767807</v>
      </c>
      <c r="BV93" s="22">
        <f t="shared" si="55"/>
        <v>5220280.0094214249</v>
      </c>
      <c r="BW93" s="22">
        <f t="shared" si="55"/>
        <v>4961196.7570660692</v>
      </c>
      <c r="BX93" s="22">
        <f t="shared" si="55"/>
        <v>4702139.4130359488</v>
      </c>
      <c r="BY93" s="22">
        <f t="shared" si="55"/>
        <v>4443043.2065179739</v>
      </c>
      <c r="BZ93" s="22">
        <f t="shared" si="55"/>
        <v>4183947</v>
      </c>
    </row>
    <row r="94" spans="1:78" x14ac:dyDescent="0.2">
      <c r="A94" s="40" t="s">
        <v>215</v>
      </c>
      <c r="B94" s="40"/>
      <c r="C94" s="41"/>
      <c r="D94" s="41"/>
      <c r="E94" s="41"/>
      <c r="F94" s="21">
        <v>2</v>
      </c>
      <c r="G94" s="44">
        <v>0</v>
      </c>
      <c r="H94" s="40">
        <v>68</v>
      </c>
      <c r="I94" s="21" t="s">
        <v>285</v>
      </c>
      <c r="J94" s="39"/>
      <c r="K94" s="45">
        <v>191.95</v>
      </c>
      <c r="L94" s="47"/>
      <c r="M94" s="42">
        <v>57</v>
      </c>
      <c r="N94" s="46">
        <f t="shared" si="56"/>
        <v>17.100000000000001</v>
      </c>
      <c r="O94" s="46">
        <f t="shared" si="57"/>
        <v>115.17</v>
      </c>
      <c r="P94" s="46">
        <f t="shared" si="58"/>
        <v>0</v>
      </c>
      <c r="Q94" s="46">
        <f t="shared" si="59"/>
        <v>0</v>
      </c>
      <c r="R94" s="37">
        <f t="shared" si="60"/>
        <v>0.3</v>
      </c>
      <c r="S94" s="37">
        <f t="shared" si="61"/>
        <v>0</v>
      </c>
      <c r="T94" s="46">
        <f t="shared" si="62"/>
        <v>0</v>
      </c>
      <c r="U94" s="46">
        <f t="shared" si="63"/>
        <v>0</v>
      </c>
      <c r="V94" s="42">
        <v>2</v>
      </c>
      <c r="W94" s="46">
        <f t="shared" si="64"/>
        <v>0.5</v>
      </c>
      <c r="X94" s="36">
        <f t="shared" si="65"/>
        <v>17.100000000000001</v>
      </c>
      <c r="Y94" s="25">
        <f t="shared" si="66"/>
        <v>209.54999999999998</v>
      </c>
      <c r="Z94" s="45">
        <v>1160248949.3299999</v>
      </c>
      <c r="AA94" s="42">
        <v>3051</v>
      </c>
      <c r="AB94" s="36">
        <f t="shared" si="48"/>
        <v>380284.81</v>
      </c>
      <c r="AC94" s="35">
        <f t="shared" si="49"/>
        <v>1.4825219999999999</v>
      </c>
      <c r="AD94" s="42">
        <v>93281</v>
      </c>
      <c r="AE94" s="35">
        <f t="shared" si="50"/>
        <v>0.67626799999999998</v>
      </c>
      <c r="AF94" s="35">
        <f t="shared" si="80"/>
        <v>-0.240646</v>
      </c>
      <c r="AG94" s="34">
        <f t="shared" si="51"/>
        <v>0.01</v>
      </c>
      <c r="AH94" s="33">
        <f t="shared" si="52"/>
        <v>0</v>
      </c>
      <c r="AI94" s="32">
        <f t="shared" si="67"/>
        <v>0.01</v>
      </c>
      <c r="AJ94" s="42">
        <v>44</v>
      </c>
      <c r="AK94" s="44">
        <v>4</v>
      </c>
      <c r="AL94" s="26">
        <f t="shared" si="68"/>
        <v>17600</v>
      </c>
      <c r="AM94" s="42">
        <v>0</v>
      </c>
      <c r="AN94" s="44">
        <v>0</v>
      </c>
      <c r="AO94" s="26">
        <f t="shared" si="69"/>
        <v>0</v>
      </c>
      <c r="AP94" s="26">
        <f t="shared" si="53"/>
        <v>24151</v>
      </c>
      <c r="AQ94" s="26">
        <f t="shared" si="70"/>
        <v>41751</v>
      </c>
      <c r="AR94" s="30">
        <v>25634</v>
      </c>
      <c r="AS94" s="30">
        <f t="shared" ref="AS94:AS157" si="83">IF(C94=1, MAX(AR94, AQ94, AT94), AQ94)</f>
        <v>41751</v>
      </c>
      <c r="AT94" s="42">
        <v>38093</v>
      </c>
      <c r="AU94" s="26">
        <f t="shared" si="81"/>
        <v>3658</v>
      </c>
      <c r="AV94" s="43" t="str">
        <f t="shared" ref="AV94:AV157" si="84">IF(AQ94&gt;AT94,"Yes","No")</f>
        <v>Yes</v>
      </c>
      <c r="AW94" s="30">
        <f t="shared" si="71"/>
        <v>3658</v>
      </c>
      <c r="AX94" s="29">
        <f t="shared" si="72"/>
        <v>41751</v>
      </c>
      <c r="AY94" s="28">
        <f t="shared" si="82"/>
        <v>41751</v>
      </c>
      <c r="AZ94" s="42">
        <v>0</v>
      </c>
      <c r="BA94" s="26">
        <f t="shared" si="73"/>
        <v>0</v>
      </c>
      <c r="BB94" s="21">
        <f t="shared" si="74"/>
        <v>0</v>
      </c>
      <c r="BC94" s="21">
        <f t="shared" si="75"/>
        <v>1</v>
      </c>
      <c r="BD94" s="27"/>
      <c r="BE94" s="27">
        <f t="shared" si="76"/>
        <v>0</v>
      </c>
      <c r="BF94" s="27">
        <f t="shared" si="54"/>
        <v>0</v>
      </c>
      <c r="BG94" s="27">
        <f t="shared" si="54"/>
        <v>0</v>
      </c>
      <c r="BH94" s="27">
        <f t="shared" si="54"/>
        <v>0</v>
      </c>
      <c r="BI94" s="27">
        <f t="shared" si="54"/>
        <v>0</v>
      </c>
      <c r="BJ94" s="27">
        <f t="shared" si="54"/>
        <v>0</v>
      </c>
      <c r="BM94" s="22">
        <f t="shared" si="77"/>
        <v>41751</v>
      </c>
      <c r="BN94" s="22">
        <f t="shared" si="78"/>
        <v>41751</v>
      </c>
      <c r="BO94" s="22">
        <f t="shared" si="78"/>
        <v>41751</v>
      </c>
      <c r="BP94" s="22">
        <f t="shared" si="78"/>
        <v>41751</v>
      </c>
      <c r="BQ94" s="22">
        <f t="shared" si="78"/>
        <v>41751</v>
      </c>
      <c r="BR94" s="22">
        <f t="shared" si="47"/>
        <v>41751</v>
      </c>
      <c r="BU94" s="22">
        <f t="shared" si="79"/>
        <v>41751</v>
      </c>
      <c r="BV94" s="22">
        <f t="shared" si="55"/>
        <v>41751</v>
      </c>
      <c r="BW94" s="22">
        <f t="shared" si="55"/>
        <v>41751</v>
      </c>
      <c r="BX94" s="22">
        <f t="shared" si="55"/>
        <v>41751</v>
      </c>
      <c r="BY94" s="22">
        <f t="shared" si="55"/>
        <v>41751</v>
      </c>
      <c r="BZ94" s="22">
        <f t="shared" si="55"/>
        <v>41751</v>
      </c>
    </row>
    <row r="95" spans="1:78" x14ac:dyDescent="0.2">
      <c r="A95" s="40" t="s">
        <v>226</v>
      </c>
      <c r="B95" s="40"/>
      <c r="C95" s="41">
        <v>1</v>
      </c>
      <c r="D95" s="41">
        <v>1</v>
      </c>
      <c r="E95" s="41"/>
      <c r="F95" s="21">
        <v>10</v>
      </c>
      <c r="G95" s="44">
        <v>31</v>
      </c>
      <c r="H95" s="40">
        <v>69</v>
      </c>
      <c r="I95" s="21" t="s">
        <v>286</v>
      </c>
      <c r="J95" s="39"/>
      <c r="K95" s="45">
        <v>2025.11</v>
      </c>
      <c r="L95" s="48"/>
      <c r="M95" s="42">
        <v>1064</v>
      </c>
      <c r="N95" s="46">
        <f t="shared" si="56"/>
        <v>319.2</v>
      </c>
      <c r="O95" s="46">
        <f t="shared" si="57"/>
        <v>1215.07</v>
      </c>
      <c r="P95" s="46">
        <f t="shared" si="58"/>
        <v>0</v>
      </c>
      <c r="Q95" s="46">
        <f t="shared" si="59"/>
        <v>0</v>
      </c>
      <c r="R95" s="37">
        <f t="shared" si="60"/>
        <v>0.53</v>
      </c>
      <c r="S95" s="37">
        <f t="shared" si="61"/>
        <v>0</v>
      </c>
      <c r="T95" s="46">
        <f t="shared" si="62"/>
        <v>0</v>
      </c>
      <c r="U95" s="46">
        <f t="shared" si="63"/>
        <v>0</v>
      </c>
      <c r="V95" s="42">
        <v>57</v>
      </c>
      <c r="W95" s="46">
        <f t="shared" si="64"/>
        <v>14.25</v>
      </c>
      <c r="X95" s="36">
        <f t="shared" si="65"/>
        <v>319.2</v>
      </c>
      <c r="Y95" s="25">
        <f t="shared" si="66"/>
        <v>2358.56</v>
      </c>
      <c r="Z95" s="45">
        <v>3050590128</v>
      </c>
      <c r="AA95" s="42">
        <v>17837</v>
      </c>
      <c r="AB95" s="36">
        <f t="shared" si="48"/>
        <v>171025.96</v>
      </c>
      <c r="AC95" s="35">
        <f t="shared" si="49"/>
        <v>0.666736</v>
      </c>
      <c r="AD95" s="42">
        <v>76552</v>
      </c>
      <c r="AE95" s="35">
        <f t="shared" si="50"/>
        <v>0.55498599999999998</v>
      </c>
      <c r="AF95" s="35">
        <f t="shared" si="80"/>
        <v>0.36678899999999998</v>
      </c>
      <c r="AG95" s="34">
        <f t="shared" si="51"/>
        <v>0.36678899999999998</v>
      </c>
      <c r="AH95" s="33">
        <f t="shared" si="52"/>
        <v>0</v>
      </c>
      <c r="AI95" s="32">
        <f t="shared" si="67"/>
        <v>0.36678899999999998</v>
      </c>
      <c r="AJ95" s="42">
        <v>0</v>
      </c>
      <c r="AK95" s="44">
        <v>0</v>
      </c>
      <c r="AL95" s="26">
        <f t="shared" si="68"/>
        <v>0</v>
      </c>
      <c r="AM95" s="42">
        <v>0</v>
      </c>
      <c r="AN95" s="44">
        <v>0</v>
      </c>
      <c r="AO95" s="26">
        <f t="shared" si="69"/>
        <v>0</v>
      </c>
      <c r="AP95" s="26">
        <f t="shared" si="53"/>
        <v>9970207</v>
      </c>
      <c r="AQ95" s="26">
        <f t="shared" si="70"/>
        <v>9970207</v>
      </c>
      <c r="AR95" s="30">
        <v>15574402</v>
      </c>
      <c r="AS95" s="30">
        <f t="shared" si="83"/>
        <v>15574402</v>
      </c>
      <c r="AT95" s="42">
        <v>15574402</v>
      </c>
      <c r="AU95" s="26">
        <f t="shared" si="81"/>
        <v>5604195</v>
      </c>
      <c r="AV95" s="43" t="str">
        <f t="shared" si="84"/>
        <v>No</v>
      </c>
      <c r="AW95" s="30">
        <f t="shared" si="71"/>
        <v>800839.46550000005</v>
      </c>
      <c r="AX95" s="29">
        <f t="shared" si="72"/>
        <v>14773562.534499999</v>
      </c>
      <c r="AY95" s="28">
        <f t="shared" si="82"/>
        <v>15574402</v>
      </c>
      <c r="AZ95" s="42">
        <v>0</v>
      </c>
      <c r="BA95" s="26">
        <f t="shared" si="73"/>
        <v>0</v>
      </c>
      <c r="BB95" s="21">
        <f t="shared" si="74"/>
        <v>0</v>
      </c>
      <c r="BC95" s="21">
        <f t="shared" si="75"/>
        <v>0</v>
      </c>
      <c r="BD95" s="27"/>
      <c r="BE95" s="27">
        <f t="shared" si="76"/>
        <v>-5604195</v>
      </c>
      <c r="BF95" s="27">
        <f t="shared" si="54"/>
        <v>-5604195</v>
      </c>
      <c r="BG95" s="27">
        <f t="shared" si="54"/>
        <v>-5604195</v>
      </c>
      <c r="BH95" s="27">
        <f t="shared" si="54"/>
        <v>-5604195</v>
      </c>
      <c r="BI95" s="27">
        <f t="shared" si="54"/>
        <v>-5604195</v>
      </c>
      <c r="BJ95" s="27">
        <f t="shared" si="54"/>
        <v>-5604195</v>
      </c>
      <c r="BM95" s="22">
        <f t="shared" si="77"/>
        <v>14640182.693500001</v>
      </c>
      <c r="BN95" s="22">
        <f t="shared" si="78"/>
        <v>14453563</v>
      </c>
      <c r="BO95" s="22">
        <f t="shared" si="78"/>
        <v>14173353.25</v>
      </c>
      <c r="BP95" s="22">
        <f t="shared" si="78"/>
        <v>13706523.806500001</v>
      </c>
      <c r="BQ95" s="22">
        <f t="shared" si="78"/>
        <v>12772304.5</v>
      </c>
      <c r="BR95" s="22">
        <f t="shared" si="47"/>
        <v>9970207</v>
      </c>
      <c r="BU95" s="22">
        <f t="shared" si="79"/>
        <v>15574402</v>
      </c>
      <c r="BV95" s="22">
        <f t="shared" si="55"/>
        <v>15574402</v>
      </c>
      <c r="BW95" s="22">
        <f t="shared" si="55"/>
        <v>15574402</v>
      </c>
      <c r="BX95" s="22">
        <f t="shared" si="55"/>
        <v>15574402</v>
      </c>
      <c r="BY95" s="22">
        <f t="shared" si="55"/>
        <v>15574402</v>
      </c>
      <c r="BZ95" s="22">
        <f t="shared" si="55"/>
        <v>15574402</v>
      </c>
    </row>
    <row r="96" spans="1:78" x14ac:dyDescent="0.2">
      <c r="A96" s="40" t="s">
        <v>211</v>
      </c>
      <c r="B96" s="40"/>
      <c r="C96" s="41"/>
      <c r="D96" s="41"/>
      <c r="E96" s="41"/>
      <c r="F96" s="21">
        <v>3</v>
      </c>
      <c r="G96" s="44">
        <v>0</v>
      </c>
      <c r="H96" s="40">
        <v>70</v>
      </c>
      <c r="I96" s="21" t="s">
        <v>287</v>
      </c>
      <c r="J96" s="39"/>
      <c r="K96" s="45">
        <v>700.74</v>
      </c>
      <c r="L96" s="47"/>
      <c r="M96" s="42">
        <v>81</v>
      </c>
      <c r="N96" s="46">
        <f t="shared" si="56"/>
        <v>24.3</v>
      </c>
      <c r="O96" s="46">
        <f t="shared" si="57"/>
        <v>420.44</v>
      </c>
      <c r="P96" s="46">
        <f t="shared" si="58"/>
        <v>0</v>
      </c>
      <c r="Q96" s="46">
        <f t="shared" si="59"/>
        <v>0</v>
      </c>
      <c r="R96" s="37">
        <f t="shared" si="60"/>
        <v>0.12</v>
      </c>
      <c r="S96" s="37">
        <f t="shared" si="61"/>
        <v>0</v>
      </c>
      <c r="T96" s="46">
        <f t="shared" si="62"/>
        <v>0</v>
      </c>
      <c r="U96" s="46">
        <f t="shared" si="63"/>
        <v>0</v>
      </c>
      <c r="V96" s="42">
        <v>6</v>
      </c>
      <c r="W96" s="46">
        <f t="shared" si="64"/>
        <v>1.5</v>
      </c>
      <c r="X96" s="36">
        <f t="shared" si="65"/>
        <v>24.3</v>
      </c>
      <c r="Y96" s="25">
        <f t="shared" si="66"/>
        <v>726.54</v>
      </c>
      <c r="Z96" s="45">
        <v>1321450801</v>
      </c>
      <c r="AA96" s="42">
        <v>6239</v>
      </c>
      <c r="AB96" s="36">
        <f t="shared" si="48"/>
        <v>211804.9</v>
      </c>
      <c r="AC96" s="35">
        <f t="shared" si="49"/>
        <v>0.82571099999999997</v>
      </c>
      <c r="AD96" s="42">
        <v>124620</v>
      </c>
      <c r="AE96" s="35">
        <f t="shared" si="50"/>
        <v>0.90347</v>
      </c>
      <c r="AF96" s="35">
        <f t="shared" si="80"/>
        <v>0.15096100000000001</v>
      </c>
      <c r="AG96" s="34">
        <f t="shared" si="51"/>
        <v>0.15096100000000001</v>
      </c>
      <c r="AH96" s="33">
        <f t="shared" si="52"/>
        <v>0</v>
      </c>
      <c r="AI96" s="32">
        <f t="shared" si="67"/>
        <v>0.15096100000000001</v>
      </c>
      <c r="AJ96" s="42">
        <v>707</v>
      </c>
      <c r="AK96" s="44">
        <v>13</v>
      </c>
      <c r="AL96" s="26">
        <f t="shared" si="68"/>
        <v>919100</v>
      </c>
      <c r="AM96" s="42">
        <v>0</v>
      </c>
      <c r="AN96" s="44">
        <v>0</v>
      </c>
      <c r="AO96" s="26">
        <f t="shared" si="69"/>
        <v>0</v>
      </c>
      <c r="AP96" s="26">
        <f t="shared" si="53"/>
        <v>1264053</v>
      </c>
      <c r="AQ96" s="26">
        <f t="shared" si="70"/>
        <v>2183153</v>
      </c>
      <c r="AR96" s="30">
        <v>2173420</v>
      </c>
      <c r="AS96" s="30">
        <f t="shared" si="83"/>
        <v>2183153</v>
      </c>
      <c r="AT96" s="42">
        <v>2040165</v>
      </c>
      <c r="AU96" s="26">
        <f t="shared" si="81"/>
        <v>142988</v>
      </c>
      <c r="AV96" s="43" t="str">
        <f t="shared" si="84"/>
        <v>Yes</v>
      </c>
      <c r="AW96" s="30">
        <f t="shared" si="71"/>
        <v>142988</v>
      </c>
      <c r="AX96" s="29">
        <f t="shared" si="72"/>
        <v>2183153</v>
      </c>
      <c r="AY96" s="28">
        <f t="shared" si="82"/>
        <v>2183153</v>
      </c>
      <c r="AZ96" s="42">
        <v>0</v>
      </c>
      <c r="BA96" s="26">
        <f t="shared" si="73"/>
        <v>142988</v>
      </c>
      <c r="BB96" s="21">
        <f t="shared" si="74"/>
        <v>1</v>
      </c>
      <c r="BC96" s="21">
        <f t="shared" si="75"/>
        <v>1</v>
      </c>
      <c r="BD96" s="27"/>
      <c r="BE96" s="27">
        <f t="shared" si="76"/>
        <v>0</v>
      </c>
      <c r="BF96" s="27">
        <f t="shared" si="54"/>
        <v>0</v>
      </c>
      <c r="BG96" s="27">
        <f t="shared" si="54"/>
        <v>0</v>
      </c>
      <c r="BH96" s="27">
        <f t="shared" si="54"/>
        <v>0</v>
      </c>
      <c r="BI96" s="27">
        <f t="shared" si="54"/>
        <v>0</v>
      </c>
      <c r="BJ96" s="27">
        <f t="shared" si="54"/>
        <v>0</v>
      </c>
      <c r="BM96" s="22">
        <f t="shared" si="77"/>
        <v>2183153</v>
      </c>
      <c r="BN96" s="22">
        <f t="shared" si="78"/>
        <v>2183153</v>
      </c>
      <c r="BO96" s="22">
        <f t="shared" si="78"/>
        <v>2183153</v>
      </c>
      <c r="BP96" s="22">
        <f t="shared" si="78"/>
        <v>2183153</v>
      </c>
      <c r="BQ96" s="22">
        <f t="shared" si="78"/>
        <v>2183153</v>
      </c>
      <c r="BR96" s="22">
        <f t="shared" si="47"/>
        <v>2183153</v>
      </c>
      <c r="BU96" s="22">
        <f t="shared" si="79"/>
        <v>2183153</v>
      </c>
      <c r="BV96" s="22">
        <f t="shared" si="55"/>
        <v>2183153</v>
      </c>
      <c r="BW96" s="22">
        <f t="shared" si="55"/>
        <v>2183153</v>
      </c>
      <c r="BX96" s="22">
        <f t="shared" si="55"/>
        <v>2183153</v>
      </c>
      <c r="BY96" s="22">
        <f t="shared" si="55"/>
        <v>2183153</v>
      </c>
      <c r="BZ96" s="22">
        <f t="shared" si="55"/>
        <v>2183153</v>
      </c>
    </row>
    <row r="97" spans="1:78" x14ac:dyDescent="0.2">
      <c r="A97" s="40" t="s">
        <v>215</v>
      </c>
      <c r="B97" s="40"/>
      <c r="C97" s="41"/>
      <c r="D97" s="41"/>
      <c r="E97" s="41"/>
      <c r="F97" s="21">
        <v>7</v>
      </c>
      <c r="G97" s="44">
        <v>0</v>
      </c>
      <c r="H97" s="40">
        <v>71</v>
      </c>
      <c r="I97" s="21" t="s">
        <v>288</v>
      </c>
      <c r="J97" s="39"/>
      <c r="K97" s="45">
        <v>853</v>
      </c>
      <c r="L97" s="47"/>
      <c r="M97" s="42">
        <v>240</v>
      </c>
      <c r="N97" s="46">
        <f t="shared" si="56"/>
        <v>72</v>
      </c>
      <c r="O97" s="46">
        <f t="shared" si="57"/>
        <v>511.8</v>
      </c>
      <c r="P97" s="46">
        <f t="shared" si="58"/>
        <v>0</v>
      </c>
      <c r="Q97" s="46">
        <f t="shared" si="59"/>
        <v>0</v>
      </c>
      <c r="R97" s="37">
        <f t="shared" si="60"/>
        <v>0.28000000000000003</v>
      </c>
      <c r="S97" s="37">
        <f t="shared" si="61"/>
        <v>0</v>
      </c>
      <c r="T97" s="46">
        <f t="shared" si="62"/>
        <v>0</v>
      </c>
      <c r="U97" s="46">
        <f t="shared" si="63"/>
        <v>0</v>
      </c>
      <c r="V97" s="42">
        <v>5</v>
      </c>
      <c r="W97" s="46">
        <f t="shared" si="64"/>
        <v>1.25</v>
      </c>
      <c r="X97" s="36">
        <f t="shared" si="65"/>
        <v>72</v>
      </c>
      <c r="Y97" s="25">
        <f t="shared" si="66"/>
        <v>926.25</v>
      </c>
      <c r="Z97" s="45">
        <v>1358019780.6700001</v>
      </c>
      <c r="AA97" s="42">
        <v>7132</v>
      </c>
      <c r="AB97" s="36">
        <f t="shared" si="48"/>
        <v>190412.2</v>
      </c>
      <c r="AC97" s="35">
        <f t="shared" si="49"/>
        <v>0.742313</v>
      </c>
      <c r="AD97" s="42">
        <v>107050</v>
      </c>
      <c r="AE97" s="35">
        <f t="shared" si="50"/>
        <v>0.77609099999999998</v>
      </c>
      <c r="AF97" s="35">
        <f t="shared" si="80"/>
        <v>0.247554</v>
      </c>
      <c r="AG97" s="34">
        <f t="shared" si="51"/>
        <v>0.247554</v>
      </c>
      <c r="AH97" s="33">
        <f t="shared" si="52"/>
        <v>0</v>
      </c>
      <c r="AI97" s="32">
        <f t="shared" si="67"/>
        <v>0.247554</v>
      </c>
      <c r="AJ97" s="42">
        <v>0</v>
      </c>
      <c r="AK97" s="44">
        <v>0</v>
      </c>
      <c r="AL97" s="26">
        <f t="shared" si="68"/>
        <v>0</v>
      </c>
      <c r="AM97" s="42">
        <v>0</v>
      </c>
      <c r="AN97" s="44">
        <v>0</v>
      </c>
      <c r="AO97" s="26">
        <f t="shared" si="69"/>
        <v>0</v>
      </c>
      <c r="AP97" s="26">
        <f t="shared" si="53"/>
        <v>2642647</v>
      </c>
      <c r="AQ97" s="26">
        <f t="shared" si="70"/>
        <v>2642647</v>
      </c>
      <c r="AR97" s="30">
        <v>5410404</v>
      </c>
      <c r="AS97" s="30">
        <f t="shared" si="83"/>
        <v>2642647</v>
      </c>
      <c r="AT97" s="42">
        <v>4578589</v>
      </c>
      <c r="AU97" s="26">
        <f t="shared" si="81"/>
        <v>1935942</v>
      </c>
      <c r="AV97" s="43" t="str">
        <f t="shared" si="84"/>
        <v>No</v>
      </c>
      <c r="AW97" s="30">
        <f t="shared" si="71"/>
        <v>276646.11180000001</v>
      </c>
      <c r="AX97" s="29">
        <f t="shared" si="72"/>
        <v>4301942.8881999999</v>
      </c>
      <c r="AY97" s="28">
        <f t="shared" si="82"/>
        <v>4301942.8881999999</v>
      </c>
      <c r="AZ97" s="42">
        <v>0</v>
      </c>
      <c r="BA97" s="26">
        <f t="shared" si="73"/>
        <v>0</v>
      </c>
      <c r="BB97" s="21">
        <f t="shared" si="74"/>
        <v>0</v>
      </c>
      <c r="BC97" s="21">
        <f t="shared" si="75"/>
        <v>0</v>
      </c>
      <c r="BD97" s="27"/>
      <c r="BE97" s="27">
        <f t="shared" si="76"/>
        <v>-1659295.8881999999</v>
      </c>
      <c r="BF97" s="27">
        <f t="shared" si="54"/>
        <v>-1382691.2636370598</v>
      </c>
      <c r="BG97" s="27">
        <f t="shared" si="54"/>
        <v>-1106153.0109096477</v>
      </c>
      <c r="BH97" s="27">
        <f t="shared" si="54"/>
        <v>-829614.75818223599</v>
      </c>
      <c r="BI97" s="27">
        <f t="shared" si="54"/>
        <v>-553104.15928009665</v>
      </c>
      <c r="BJ97" s="27">
        <f t="shared" si="54"/>
        <v>-276552.07964004856</v>
      </c>
      <c r="BM97" s="22">
        <f t="shared" si="77"/>
        <v>4025338.2636370598</v>
      </c>
      <c r="BN97" s="22">
        <f t="shared" si="78"/>
        <v>3748800.0109096477</v>
      </c>
      <c r="BO97" s="22">
        <f t="shared" si="78"/>
        <v>3472261.758182236</v>
      </c>
      <c r="BP97" s="22">
        <f t="shared" si="78"/>
        <v>3195751.1592800966</v>
      </c>
      <c r="BQ97" s="22">
        <f t="shared" si="78"/>
        <v>2919199.0796400486</v>
      </c>
      <c r="BR97" s="22">
        <f t="shared" si="47"/>
        <v>2642647</v>
      </c>
      <c r="BU97" s="22">
        <f t="shared" si="79"/>
        <v>4025338.2636370598</v>
      </c>
      <c r="BV97" s="22">
        <f t="shared" si="55"/>
        <v>3748800.0109096477</v>
      </c>
      <c r="BW97" s="22">
        <f t="shared" si="55"/>
        <v>3472261.758182236</v>
      </c>
      <c r="BX97" s="22">
        <f t="shared" si="55"/>
        <v>3195751.1592800966</v>
      </c>
      <c r="BY97" s="22">
        <f t="shared" si="55"/>
        <v>2919199.0796400486</v>
      </c>
      <c r="BZ97" s="22">
        <f t="shared" si="55"/>
        <v>2642647</v>
      </c>
    </row>
    <row r="98" spans="1:78" x14ac:dyDescent="0.2">
      <c r="A98" s="40" t="s">
        <v>221</v>
      </c>
      <c r="B98" s="40"/>
      <c r="C98" s="41"/>
      <c r="D98" s="41"/>
      <c r="E98" s="41"/>
      <c r="F98" s="21">
        <v>7</v>
      </c>
      <c r="G98" s="44">
        <v>42</v>
      </c>
      <c r="H98" s="40">
        <v>72</v>
      </c>
      <c r="I98" s="21" t="s">
        <v>289</v>
      </c>
      <c r="J98" s="39"/>
      <c r="K98" s="45">
        <v>2300.38</v>
      </c>
      <c r="L98" s="47"/>
      <c r="M98" s="42">
        <v>657</v>
      </c>
      <c r="N98" s="46">
        <f t="shared" si="56"/>
        <v>197.1</v>
      </c>
      <c r="O98" s="46">
        <f t="shared" si="57"/>
        <v>1380.23</v>
      </c>
      <c r="P98" s="46">
        <f t="shared" si="58"/>
        <v>0</v>
      </c>
      <c r="Q98" s="46">
        <f t="shared" si="59"/>
        <v>0</v>
      </c>
      <c r="R98" s="37">
        <f t="shared" si="60"/>
        <v>0.28999999999999998</v>
      </c>
      <c r="S98" s="37">
        <f t="shared" si="61"/>
        <v>0</v>
      </c>
      <c r="T98" s="46">
        <f t="shared" si="62"/>
        <v>0</v>
      </c>
      <c r="U98" s="46">
        <f t="shared" si="63"/>
        <v>0</v>
      </c>
      <c r="V98" s="42">
        <v>43</v>
      </c>
      <c r="W98" s="46">
        <f t="shared" si="64"/>
        <v>10.75</v>
      </c>
      <c r="X98" s="36">
        <f t="shared" si="65"/>
        <v>197.1</v>
      </c>
      <c r="Y98" s="25">
        <f t="shared" si="66"/>
        <v>2508.23</v>
      </c>
      <c r="Z98" s="45">
        <v>2160446574.3299999</v>
      </c>
      <c r="AA98" s="42">
        <v>15456</v>
      </c>
      <c r="AB98" s="36">
        <f t="shared" si="48"/>
        <v>139780.45000000001</v>
      </c>
      <c r="AC98" s="35">
        <f t="shared" si="49"/>
        <v>0.54492700000000005</v>
      </c>
      <c r="AD98" s="42">
        <v>94509</v>
      </c>
      <c r="AE98" s="35">
        <f t="shared" si="50"/>
        <v>0.68517099999999997</v>
      </c>
      <c r="AF98" s="35">
        <f t="shared" si="80"/>
        <v>0.41299999999999998</v>
      </c>
      <c r="AG98" s="34">
        <f t="shared" si="51"/>
        <v>0.41299999999999998</v>
      </c>
      <c r="AH98" s="33">
        <f t="shared" si="52"/>
        <v>0</v>
      </c>
      <c r="AI98" s="32">
        <f t="shared" si="67"/>
        <v>0.41299999999999998</v>
      </c>
      <c r="AJ98" s="42">
        <v>0</v>
      </c>
      <c r="AK98" s="44">
        <v>0</v>
      </c>
      <c r="AL98" s="26">
        <f t="shared" si="68"/>
        <v>0</v>
      </c>
      <c r="AM98" s="42">
        <v>0</v>
      </c>
      <c r="AN98" s="44">
        <v>0</v>
      </c>
      <c r="AO98" s="26">
        <f t="shared" si="69"/>
        <v>0</v>
      </c>
      <c r="AP98" s="26">
        <f t="shared" si="53"/>
        <v>11938736</v>
      </c>
      <c r="AQ98" s="26">
        <f t="shared" si="70"/>
        <v>11938736</v>
      </c>
      <c r="AR98" s="30">
        <v>11977384</v>
      </c>
      <c r="AS98" s="30">
        <f t="shared" si="83"/>
        <v>11938736</v>
      </c>
      <c r="AT98" s="42">
        <v>12032619</v>
      </c>
      <c r="AU98" s="26">
        <f t="shared" si="81"/>
        <v>93883</v>
      </c>
      <c r="AV98" s="43" t="str">
        <f t="shared" si="84"/>
        <v>No</v>
      </c>
      <c r="AW98" s="30">
        <f t="shared" si="71"/>
        <v>13415.8807</v>
      </c>
      <c r="AX98" s="29">
        <f t="shared" si="72"/>
        <v>12019203.1193</v>
      </c>
      <c r="AY98" s="28">
        <f t="shared" si="82"/>
        <v>12019203.1193</v>
      </c>
      <c r="AZ98" s="42">
        <v>0</v>
      </c>
      <c r="BA98" s="26">
        <f t="shared" si="73"/>
        <v>0</v>
      </c>
      <c r="BB98" s="21">
        <f t="shared" si="74"/>
        <v>0</v>
      </c>
      <c r="BC98" s="21">
        <f t="shared" si="75"/>
        <v>0</v>
      </c>
      <c r="BD98" s="27"/>
      <c r="BE98" s="27">
        <f t="shared" si="76"/>
        <v>-80467.11930000037</v>
      </c>
      <c r="BF98" s="27">
        <f t="shared" si="54"/>
        <v>-67053.250512691215</v>
      </c>
      <c r="BG98" s="27">
        <f t="shared" si="54"/>
        <v>-53642.600410152227</v>
      </c>
      <c r="BH98" s="27">
        <f t="shared" si="54"/>
        <v>-40231.950307615101</v>
      </c>
      <c r="BI98" s="27">
        <f t="shared" si="54"/>
        <v>-26822.641270086169</v>
      </c>
      <c r="BJ98" s="27">
        <f t="shared" si="54"/>
        <v>-13411.320635043085</v>
      </c>
      <c r="BM98" s="22">
        <f t="shared" si="77"/>
        <v>12005789.250512691</v>
      </c>
      <c r="BN98" s="22">
        <f t="shared" si="78"/>
        <v>11992378.600410152</v>
      </c>
      <c r="BO98" s="22">
        <f t="shared" si="78"/>
        <v>11978967.950307615</v>
      </c>
      <c r="BP98" s="22">
        <f t="shared" si="78"/>
        <v>11965558.641270086</v>
      </c>
      <c r="BQ98" s="22">
        <f t="shared" si="78"/>
        <v>11952147.320635043</v>
      </c>
      <c r="BR98" s="22">
        <f t="shared" si="47"/>
        <v>11938736</v>
      </c>
      <c r="BU98" s="22">
        <f t="shared" si="79"/>
        <v>12005789.250512691</v>
      </c>
      <c r="BV98" s="22">
        <f t="shared" si="55"/>
        <v>11992378.600410152</v>
      </c>
      <c r="BW98" s="22">
        <f t="shared" si="55"/>
        <v>11978967.950307615</v>
      </c>
      <c r="BX98" s="22">
        <f t="shared" si="55"/>
        <v>11965558.641270086</v>
      </c>
      <c r="BY98" s="22">
        <f t="shared" si="55"/>
        <v>11952147.320635043</v>
      </c>
      <c r="BZ98" s="22">
        <f t="shared" si="55"/>
        <v>11938736</v>
      </c>
    </row>
    <row r="99" spans="1:78" x14ac:dyDescent="0.2">
      <c r="A99" s="40" t="s">
        <v>215</v>
      </c>
      <c r="B99" s="40"/>
      <c r="C99" s="41"/>
      <c r="D99" s="41"/>
      <c r="E99" s="41"/>
      <c r="F99" s="21">
        <v>7</v>
      </c>
      <c r="G99" s="44">
        <v>0</v>
      </c>
      <c r="H99" s="40">
        <v>73</v>
      </c>
      <c r="I99" s="21" t="s">
        <v>290</v>
      </c>
      <c r="J99" s="39"/>
      <c r="K99" s="45">
        <v>549.16</v>
      </c>
      <c r="L99" s="47"/>
      <c r="M99" s="42">
        <v>198</v>
      </c>
      <c r="N99" s="46">
        <f t="shared" si="56"/>
        <v>59.4</v>
      </c>
      <c r="O99" s="46">
        <f t="shared" si="57"/>
        <v>329.5</v>
      </c>
      <c r="P99" s="46">
        <f t="shared" si="58"/>
        <v>0</v>
      </c>
      <c r="Q99" s="46">
        <f t="shared" si="59"/>
        <v>0</v>
      </c>
      <c r="R99" s="37">
        <f t="shared" si="60"/>
        <v>0.36</v>
      </c>
      <c r="S99" s="37">
        <f t="shared" si="61"/>
        <v>0</v>
      </c>
      <c r="T99" s="46">
        <f t="shared" si="62"/>
        <v>0</v>
      </c>
      <c r="U99" s="46">
        <f t="shared" si="63"/>
        <v>0</v>
      </c>
      <c r="V99" s="42">
        <v>12</v>
      </c>
      <c r="W99" s="46">
        <f t="shared" si="64"/>
        <v>3</v>
      </c>
      <c r="X99" s="36">
        <f t="shared" si="65"/>
        <v>59.4</v>
      </c>
      <c r="Y99" s="25">
        <f t="shared" si="66"/>
        <v>611.55999999999995</v>
      </c>
      <c r="Z99" s="45">
        <v>752696831.66999996</v>
      </c>
      <c r="AA99" s="42">
        <v>4242</v>
      </c>
      <c r="AB99" s="36">
        <f t="shared" si="48"/>
        <v>177439.14</v>
      </c>
      <c r="AC99" s="35">
        <f t="shared" si="49"/>
        <v>0.69173799999999996</v>
      </c>
      <c r="AD99" s="42">
        <v>86932</v>
      </c>
      <c r="AE99" s="35">
        <f t="shared" si="50"/>
        <v>0.63023899999999999</v>
      </c>
      <c r="AF99" s="35">
        <f t="shared" si="80"/>
        <v>0.326712</v>
      </c>
      <c r="AG99" s="34">
        <f t="shared" si="51"/>
        <v>0.326712</v>
      </c>
      <c r="AH99" s="33">
        <f t="shared" si="52"/>
        <v>0</v>
      </c>
      <c r="AI99" s="32">
        <f t="shared" si="67"/>
        <v>0.326712</v>
      </c>
      <c r="AJ99" s="42">
        <v>0</v>
      </c>
      <c r="AK99" s="44">
        <v>0</v>
      </c>
      <c r="AL99" s="26">
        <f t="shared" si="68"/>
        <v>0</v>
      </c>
      <c r="AM99" s="42">
        <v>104</v>
      </c>
      <c r="AN99" s="44">
        <v>4</v>
      </c>
      <c r="AO99" s="26">
        <f t="shared" si="69"/>
        <v>41600</v>
      </c>
      <c r="AP99" s="26">
        <f t="shared" si="53"/>
        <v>2302741</v>
      </c>
      <c r="AQ99" s="26">
        <f t="shared" si="70"/>
        <v>2344341</v>
      </c>
      <c r="AR99" s="30">
        <v>3518715</v>
      </c>
      <c r="AS99" s="30">
        <f t="shared" si="83"/>
        <v>2344341</v>
      </c>
      <c r="AT99" s="42">
        <v>2899516</v>
      </c>
      <c r="AU99" s="26">
        <f t="shared" si="81"/>
        <v>555175</v>
      </c>
      <c r="AV99" s="43" t="str">
        <f t="shared" si="84"/>
        <v>No</v>
      </c>
      <c r="AW99" s="30">
        <f t="shared" si="71"/>
        <v>79334.507499999992</v>
      </c>
      <c r="AX99" s="29">
        <f t="shared" si="72"/>
        <v>2820181.4925000002</v>
      </c>
      <c r="AY99" s="28">
        <f t="shared" si="82"/>
        <v>2820181.4925000002</v>
      </c>
      <c r="AZ99" s="42">
        <v>0</v>
      </c>
      <c r="BA99" s="26">
        <f t="shared" si="73"/>
        <v>0</v>
      </c>
      <c r="BB99" s="21">
        <f t="shared" si="74"/>
        <v>0</v>
      </c>
      <c r="BC99" s="21">
        <f t="shared" si="75"/>
        <v>0</v>
      </c>
      <c r="BD99" s="27"/>
      <c r="BE99" s="27">
        <f t="shared" si="76"/>
        <v>-475840.49250000017</v>
      </c>
      <c r="BF99" s="27">
        <f t="shared" si="54"/>
        <v>-396517.88240025006</v>
      </c>
      <c r="BG99" s="27">
        <f t="shared" si="54"/>
        <v>-317214.30592019996</v>
      </c>
      <c r="BH99" s="27">
        <f t="shared" si="54"/>
        <v>-237910.72944014985</v>
      </c>
      <c r="BI99" s="27">
        <f t="shared" si="54"/>
        <v>-158615.08331774781</v>
      </c>
      <c r="BJ99" s="27">
        <f t="shared" si="54"/>
        <v>-79307.54165887367</v>
      </c>
      <c r="BM99" s="22">
        <f t="shared" si="77"/>
        <v>2740858.8824002501</v>
      </c>
      <c r="BN99" s="22">
        <f t="shared" si="78"/>
        <v>2661555.3059202</v>
      </c>
      <c r="BO99" s="22">
        <f t="shared" si="78"/>
        <v>2582251.7294401499</v>
      </c>
      <c r="BP99" s="22">
        <f t="shared" si="78"/>
        <v>2502956.0833177478</v>
      </c>
      <c r="BQ99" s="22">
        <f t="shared" si="78"/>
        <v>2423648.5416588737</v>
      </c>
      <c r="BR99" s="22">
        <f t="shared" si="47"/>
        <v>2344341</v>
      </c>
      <c r="BU99" s="22">
        <f t="shared" si="79"/>
        <v>2740858.8824002501</v>
      </c>
      <c r="BV99" s="22">
        <f t="shared" si="55"/>
        <v>2661555.3059202</v>
      </c>
      <c r="BW99" s="22">
        <f t="shared" si="55"/>
        <v>2582251.7294401499</v>
      </c>
      <c r="BX99" s="22">
        <f t="shared" si="55"/>
        <v>2502956.0833177478</v>
      </c>
      <c r="BY99" s="22">
        <f t="shared" si="55"/>
        <v>2423648.5416588737</v>
      </c>
      <c r="BZ99" s="22">
        <f t="shared" si="55"/>
        <v>2344341</v>
      </c>
    </row>
    <row r="100" spans="1:78" x14ac:dyDescent="0.2">
      <c r="A100" s="40" t="s">
        <v>215</v>
      </c>
      <c r="B100" s="40"/>
      <c r="C100" s="41"/>
      <c r="D100" s="41"/>
      <c r="E100" s="41"/>
      <c r="F100" s="21">
        <v>4</v>
      </c>
      <c r="G100" s="44">
        <v>0</v>
      </c>
      <c r="H100" s="40">
        <v>74</v>
      </c>
      <c r="I100" s="21" t="s">
        <v>291</v>
      </c>
      <c r="J100" s="39"/>
      <c r="K100" s="45">
        <v>776.22</v>
      </c>
      <c r="L100" s="47"/>
      <c r="M100" s="42">
        <v>201</v>
      </c>
      <c r="N100" s="46">
        <f t="shared" si="56"/>
        <v>60.3</v>
      </c>
      <c r="O100" s="46">
        <f t="shared" si="57"/>
        <v>465.73</v>
      </c>
      <c r="P100" s="46">
        <f t="shared" si="58"/>
        <v>0</v>
      </c>
      <c r="Q100" s="46">
        <f t="shared" si="59"/>
        <v>0</v>
      </c>
      <c r="R100" s="37">
        <f t="shared" si="60"/>
        <v>0.26</v>
      </c>
      <c r="S100" s="37">
        <f t="shared" si="61"/>
        <v>0</v>
      </c>
      <c r="T100" s="46">
        <f t="shared" si="62"/>
        <v>0</v>
      </c>
      <c r="U100" s="46">
        <f t="shared" si="63"/>
        <v>0</v>
      </c>
      <c r="V100" s="42">
        <v>6</v>
      </c>
      <c r="W100" s="46">
        <f t="shared" si="64"/>
        <v>1.5</v>
      </c>
      <c r="X100" s="36">
        <f t="shared" si="65"/>
        <v>60.3</v>
      </c>
      <c r="Y100" s="25">
        <f t="shared" si="66"/>
        <v>838.02</v>
      </c>
      <c r="Z100" s="45">
        <v>2114937074</v>
      </c>
      <c r="AA100" s="42">
        <v>8279</v>
      </c>
      <c r="AB100" s="36">
        <f t="shared" si="48"/>
        <v>255458.04</v>
      </c>
      <c r="AC100" s="35">
        <f t="shared" si="49"/>
        <v>0.99589099999999997</v>
      </c>
      <c r="AD100" s="42">
        <v>112910</v>
      </c>
      <c r="AE100" s="35">
        <f t="shared" si="50"/>
        <v>0.81857500000000005</v>
      </c>
      <c r="AF100" s="35">
        <f t="shared" si="80"/>
        <v>5.7304000000000001E-2</v>
      </c>
      <c r="AG100" s="34">
        <f t="shared" si="51"/>
        <v>5.7304000000000001E-2</v>
      </c>
      <c r="AH100" s="33">
        <f t="shared" si="52"/>
        <v>0</v>
      </c>
      <c r="AI100" s="32">
        <f t="shared" si="67"/>
        <v>5.7304000000000001E-2</v>
      </c>
      <c r="AJ100" s="42">
        <v>772</v>
      </c>
      <c r="AK100" s="44">
        <v>13</v>
      </c>
      <c r="AL100" s="26">
        <f t="shared" si="68"/>
        <v>1003600</v>
      </c>
      <c r="AM100" s="42">
        <v>0</v>
      </c>
      <c r="AN100" s="44">
        <v>0</v>
      </c>
      <c r="AO100" s="26">
        <f t="shared" si="69"/>
        <v>0</v>
      </c>
      <c r="AP100" s="26">
        <f t="shared" si="53"/>
        <v>553452</v>
      </c>
      <c r="AQ100" s="26">
        <f t="shared" si="70"/>
        <v>1557052</v>
      </c>
      <c r="AR100" s="30">
        <v>1446598</v>
      </c>
      <c r="AS100" s="30">
        <f t="shared" si="83"/>
        <v>1557052</v>
      </c>
      <c r="AT100" s="42">
        <v>1309880</v>
      </c>
      <c r="AU100" s="26">
        <f t="shared" si="81"/>
        <v>247172</v>
      </c>
      <c r="AV100" s="43" t="str">
        <f t="shared" si="84"/>
        <v>Yes</v>
      </c>
      <c r="AW100" s="30">
        <f t="shared" si="71"/>
        <v>247172</v>
      </c>
      <c r="AX100" s="29">
        <f t="shared" si="72"/>
        <v>1557052</v>
      </c>
      <c r="AY100" s="28">
        <f t="shared" si="82"/>
        <v>1557052</v>
      </c>
      <c r="AZ100" s="42">
        <v>0</v>
      </c>
      <c r="BA100" s="26">
        <f t="shared" si="73"/>
        <v>247172</v>
      </c>
      <c r="BB100" s="21">
        <f t="shared" si="74"/>
        <v>1</v>
      </c>
      <c r="BC100" s="21">
        <f t="shared" si="75"/>
        <v>1</v>
      </c>
      <c r="BD100" s="27"/>
      <c r="BE100" s="27">
        <f t="shared" si="76"/>
        <v>0</v>
      </c>
      <c r="BF100" s="27">
        <f t="shared" si="54"/>
        <v>0</v>
      </c>
      <c r="BG100" s="27">
        <f t="shared" si="54"/>
        <v>0</v>
      </c>
      <c r="BH100" s="27">
        <f t="shared" si="54"/>
        <v>0</v>
      </c>
      <c r="BI100" s="27">
        <f t="shared" si="54"/>
        <v>0</v>
      </c>
      <c r="BJ100" s="27">
        <f t="shared" si="54"/>
        <v>0</v>
      </c>
      <c r="BM100" s="22">
        <f t="shared" si="77"/>
        <v>1557052</v>
      </c>
      <c r="BN100" s="22">
        <f t="shared" si="78"/>
        <v>1557052</v>
      </c>
      <c r="BO100" s="22">
        <f t="shared" si="78"/>
        <v>1557052</v>
      </c>
      <c r="BP100" s="22">
        <f t="shared" si="78"/>
        <v>1557052</v>
      </c>
      <c r="BQ100" s="22">
        <f t="shared" si="78"/>
        <v>1557052</v>
      </c>
      <c r="BR100" s="22">
        <f t="shared" si="47"/>
        <v>1557052</v>
      </c>
      <c r="BU100" s="22">
        <f t="shared" si="79"/>
        <v>1557052</v>
      </c>
      <c r="BV100" s="22">
        <f t="shared" si="55"/>
        <v>1557052</v>
      </c>
      <c r="BW100" s="22">
        <f t="shared" si="55"/>
        <v>1557052</v>
      </c>
      <c r="BX100" s="22">
        <f t="shared" si="55"/>
        <v>1557052</v>
      </c>
      <c r="BY100" s="22">
        <f t="shared" si="55"/>
        <v>1557052</v>
      </c>
      <c r="BZ100" s="22">
        <f t="shared" si="55"/>
        <v>1557052</v>
      </c>
    </row>
    <row r="101" spans="1:78" x14ac:dyDescent="0.2">
      <c r="A101" s="40" t="s">
        <v>211</v>
      </c>
      <c r="B101" s="40"/>
      <c r="C101" s="41"/>
      <c r="D101" s="41"/>
      <c r="E101" s="41"/>
      <c r="F101" s="21">
        <v>1</v>
      </c>
      <c r="G101" s="44">
        <v>0</v>
      </c>
      <c r="H101" s="40">
        <v>75</v>
      </c>
      <c r="I101" s="21" t="s">
        <v>292</v>
      </c>
      <c r="J101" s="39"/>
      <c r="K101" s="45">
        <v>228.45</v>
      </c>
      <c r="L101" s="47"/>
      <c r="M101" s="42">
        <v>34</v>
      </c>
      <c r="N101" s="46">
        <f t="shared" si="56"/>
        <v>10.199999999999999</v>
      </c>
      <c r="O101" s="46">
        <f t="shared" si="57"/>
        <v>137.07</v>
      </c>
      <c r="P101" s="46">
        <f t="shared" si="58"/>
        <v>0</v>
      </c>
      <c r="Q101" s="46">
        <f t="shared" si="59"/>
        <v>0</v>
      </c>
      <c r="R101" s="37">
        <f t="shared" si="60"/>
        <v>0.15</v>
      </c>
      <c r="S101" s="37">
        <f t="shared" si="61"/>
        <v>0</v>
      </c>
      <c r="T101" s="46">
        <f t="shared" si="62"/>
        <v>0</v>
      </c>
      <c r="U101" s="46">
        <f t="shared" si="63"/>
        <v>0</v>
      </c>
      <c r="V101" s="42">
        <v>3</v>
      </c>
      <c r="W101" s="46">
        <f t="shared" si="64"/>
        <v>0.75</v>
      </c>
      <c r="X101" s="36">
        <f t="shared" si="65"/>
        <v>10.199999999999999</v>
      </c>
      <c r="Y101" s="25">
        <f t="shared" si="66"/>
        <v>239.39999999999998</v>
      </c>
      <c r="Z101" s="45">
        <v>1037594229</v>
      </c>
      <c r="AA101" s="42">
        <v>2401</v>
      </c>
      <c r="AB101" s="36">
        <f t="shared" si="48"/>
        <v>432150.87</v>
      </c>
      <c r="AC101" s="35">
        <f t="shared" si="49"/>
        <v>1.6847190000000001</v>
      </c>
      <c r="AD101" s="42">
        <v>119352</v>
      </c>
      <c r="AE101" s="35">
        <f t="shared" si="50"/>
        <v>0.86527799999999999</v>
      </c>
      <c r="AF101" s="35">
        <f t="shared" si="80"/>
        <v>-0.43888700000000003</v>
      </c>
      <c r="AG101" s="34">
        <f t="shared" si="51"/>
        <v>0.01</v>
      </c>
      <c r="AH101" s="33">
        <f t="shared" si="52"/>
        <v>0</v>
      </c>
      <c r="AI101" s="32">
        <f t="shared" si="67"/>
        <v>0.01</v>
      </c>
      <c r="AJ101" s="42">
        <v>226</v>
      </c>
      <c r="AK101" s="44">
        <v>13</v>
      </c>
      <c r="AL101" s="26">
        <f t="shared" si="68"/>
        <v>293800</v>
      </c>
      <c r="AM101" s="42">
        <v>0</v>
      </c>
      <c r="AN101" s="44">
        <v>0</v>
      </c>
      <c r="AO101" s="26">
        <f t="shared" si="69"/>
        <v>0</v>
      </c>
      <c r="AP101" s="26">
        <f t="shared" si="53"/>
        <v>27591</v>
      </c>
      <c r="AQ101" s="26">
        <f t="shared" si="70"/>
        <v>321391</v>
      </c>
      <c r="AR101" s="30">
        <v>63069</v>
      </c>
      <c r="AS101" s="30">
        <f t="shared" si="83"/>
        <v>321391</v>
      </c>
      <c r="AT101" s="42">
        <v>254340</v>
      </c>
      <c r="AU101" s="26">
        <f t="shared" si="81"/>
        <v>67051</v>
      </c>
      <c r="AV101" s="43" t="str">
        <f t="shared" si="84"/>
        <v>Yes</v>
      </c>
      <c r="AW101" s="30">
        <f t="shared" si="71"/>
        <v>67051</v>
      </c>
      <c r="AX101" s="29">
        <f t="shared" si="72"/>
        <v>321391</v>
      </c>
      <c r="AY101" s="28">
        <f t="shared" si="82"/>
        <v>321391</v>
      </c>
      <c r="AZ101" s="42">
        <v>0</v>
      </c>
      <c r="BA101" s="26">
        <f t="shared" si="73"/>
        <v>0</v>
      </c>
      <c r="BB101" s="21">
        <f t="shared" si="74"/>
        <v>0</v>
      </c>
      <c r="BC101" s="21">
        <f t="shared" si="75"/>
        <v>1</v>
      </c>
      <c r="BD101" s="27"/>
      <c r="BE101" s="27">
        <f t="shared" si="76"/>
        <v>0</v>
      </c>
      <c r="BF101" s="27">
        <f t="shared" si="54"/>
        <v>0</v>
      </c>
      <c r="BG101" s="27">
        <f t="shared" si="54"/>
        <v>0</v>
      </c>
      <c r="BH101" s="27">
        <f t="shared" si="54"/>
        <v>0</v>
      </c>
      <c r="BI101" s="27">
        <f t="shared" si="54"/>
        <v>0</v>
      </c>
      <c r="BJ101" s="27">
        <f t="shared" si="54"/>
        <v>0</v>
      </c>
      <c r="BM101" s="22">
        <f t="shared" si="77"/>
        <v>321391</v>
      </c>
      <c r="BN101" s="22">
        <f t="shared" si="78"/>
        <v>321391</v>
      </c>
      <c r="BO101" s="22">
        <f t="shared" si="78"/>
        <v>321391</v>
      </c>
      <c r="BP101" s="22">
        <f t="shared" si="78"/>
        <v>321391</v>
      </c>
      <c r="BQ101" s="22">
        <f t="shared" si="78"/>
        <v>321391</v>
      </c>
      <c r="BR101" s="22">
        <f t="shared" si="47"/>
        <v>321391</v>
      </c>
      <c r="BU101" s="22">
        <f t="shared" si="79"/>
        <v>321391</v>
      </c>
      <c r="BV101" s="22">
        <f t="shared" si="55"/>
        <v>321391</v>
      </c>
      <c r="BW101" s="22">
        <f t="shared" si="55"/>
        <v>321391</v>
      </c>
      <c r="BX101" s="22">
        <f t="shared" si="55"/>
        <v>321391</v>
      </c>
      <c r="BY101" s="22">
        <f t="shared" si="55"/>
        <v>321391</v>
      </c>
      <c r="BZ101" s="22">
        <f t="shared" si="55"/>
        <v>321391</v>
      </c>
    </row>
    <row r="102" spans="1:78" x14ac:dyDescent="0.2">
      <c r="A102" s="40" t="s">
        <v>217</v>
      </c>
      <c r="B102" s="40"/>
      <c r="C102" s="41"/>
      <c r="D102" s="41"/>
      <c r="E102" s="41"/>
      <c r="F102" s="21">
        <v>2</v>
      </c>
      <c r="G102" s="44">
        <v>0</v>
      </c>
      <c r="H102" s="40">
        <v>76</v>
      </c>
      <c r="I102" s="21" t="s">
        <v>293</v>
      </c>
      <c r="J102" s="39"/>
      <c r="K102" s="45">
        <v>2464.3000000000002</v>
      </c>
      <c r="L102" s="47"/>
      <c r="M102" s="42">
        <v>118</v>
      </c>
      <c r="N102" s="46">
        <f t="shared" si="56"/>
        <v>35.4</v>
      </c>
      <c r="O102" s="46">
        <f t="shared" si="57"/>
        <v>1478.58</v>
      </c>
      <c r="P102" s="46">
        <f t="shared" si="58"/>
        <v>0</v>
      </c>
      <c r="Q102" s="46">
        <f t="shared" si="59"/>
        <v>0</v>
      </c>
      <c r="R102" s="37">
        <f t="shared" si="60"/>
        <v>0.05</v>
      </c>
      <c r="S102" s="37">
        <f t="shared" si="61"/>
        <v>0</v>
      </c>
      <c r="T102" s="46">
        <f t="shared" si="62"/>
        <v>0</v>
      </c>
      <c r="U102" s="46">
        <f t="shared" si="63"/>
        <v>0</v>
      </c>
      <c r="V102" s="42">
        <v>29</v>
      </c>
      <c r="W102" s="46">
        <f t="shared" si="64"/>
        <v>7.25</v>
      </c>
      <c r="X102" s="36">
        <f t="shared" si="65"/>
        <v>35.4</v>
      </c>
      <c r="Y102" s="25">
        <f t="shared" si="66"/>
        <v>2506.9500000000003</v>
      </c>
      <c r="Z102" s="45">
        <v>5777539267.3299999</v>
      </c>
      <c r="AA102" s="42">
        <v>17565</v>
      </c>
      <c r="AB102" s="36">
        <f t="shared" si="48"/>
        <v>328923.39</v>
      </c>
      <c r="AC102" s="35">
        <f t="shared" si="49"/>
        <v>1.282292</v>
      </c>
      <c r="AD102" s="42">
        <v>156171</v>
      </c>
      <c r="AE102" s="35">
        <f t="shared" si="50"/>
        <v>1.1322080000000001</v>
      </c>
      <c r="AF102" s="35">
        <f t="shared" si="80"/>
        <v>-0.23726700000000001</v>
      </c>
      <c r="AG102" s="34">
        <f t="shared" si="51"/>
        <v>0.01</v>
      </c>
      <c r="AH102" s="33">
        <f t="shared" si="52"/>
        <v>0</v>
      </c>
      <c r="AI102" s="32">
        <f t="shared" si="67"/>
        <v>0.01</v>
      </c>
      <c r="AJ102" s="42">
        <v>0</v>
      </c>
      <c r="AK102" s="44">
        <v>0</v>
      </c>
      <c r="AL102" s="26">
        <f t="shared" si="68"/>
        <v>0</v>
      </c>
      <c r="AM102" s="42">
        <v>0</v>
      </c>
      <c r="AN102" s="44">
        <v>0</v>
      </c>
      <c r="AO102" s="26">
        <f t="shared" si="69"/>
        <v>0</v>
      </c>
      <c r="AP102" s="26">
        <f t="shared" si="53"/>
        <v>288926</v>
      </c>
      <c r="AQ102" s="26">
        <f t="shared" si="70"/>
        <v>288926</v>
      </c>
      <c r="AR102" s="30">
        <v>446496</v>
      </c>
      <c r="AS102" s="30">
        <f t="shared" si="83"/>
        <v>288926</v>
      </c>
      <c r="AT102" s="42">
        <v>395466</v>
      </c>
      <c r="AU102" s="26">
        <f t="shared" si="81"/>
        <v>106540</v>
      </c>
      <c r="AV102" s="43" t="str">
        <f t="shared" si="84"/>
        <v>No</v>
      </c>
      <c r="AW102" s="30">
        <f t="shared" si="71"/>
        <v>15224.566000000001</v>
      </c>
      <c r="AX102" s="29">
        <f t="shared" si="72"/>
        <v>380241.43400000001</v>
      </c>
      <c r="AY102" s="28">
        <f t="shared" si="82"/>
        <v>380241.43400000001</v>
      </c>
      <c r="AZ102" s="42">
        <v>0</v>
      </c>
      <c r="BA102" s="26">
        <f t="shared" si="73"/>
        <v>0</v>
      </c>
      <c r="BB102" s="21">
        <f t="shared" si="74"/>
        <v>0</v>
      </c>
      <c r="BC102" s="21">
        <f t="shared" si="75"/>
        <v>0</v>
      </c>
      <c r="BD102" s="27"/>
      <c r="BE102" s="27">
        <f t="shared" si="76"/>
        <v>-91315.434000000008</v>
      </c>
      <c r="BF102" s="27">
        <f t="shared" si="54"/>
        <v>-76093.151152200007</v>
      </c>
      <c r="BG102" s="27">
        <f t="shared" si="54"/>
        <v>-60874.520921760006</v>
      </c>
      <c r="BH102" s="27">
        <f t="shared" si="54"/>
        <v>-45655.890691320004</v>
      </c>
      <c r="BI102" s="27">
        <f t="shared" si="54"/>
        <v>-30438.782323903055</v>
      </c>
      <c r="BJ102" s="27">
        <f t="shared" si="54"/>
        <v>-15219.391161951527</v>
      </c>
      <c r="BM102" s="22">
        <f t="shared" si="77"/>
        <v>365019.15115220001</v>
      </c>
      <c r="BN102" s="22">
        <f t="shared" si="78"/>
        <v>349800.52092176001</v>
      </c>
      <c r="BO102" s="22">
        <f t="shared" si="78"/>
        <v>334581.89069132</v>
      </c>
      <c r="BP102" s="22">
        <f t="shared" si="78"/>
        <v>319364.78232390305</v>
      </c>
      <c r="BQ102" s="22">
        <f t="shared" si="78"/>
        <v>304145.39116195153</v>
      </c>
      <c r="BR102" s="22">
        <f t="shared" si="47"/>
        <v>288926</v>
      </c>
      <c r="BU102" s="22">
        <f t="shared" si="79"/>
        <v>365019.15115220001</v>
      </c>
      <c r="BV102" s="22">
        <f t="shared" si="55"/>
        <v>349800.52092176001</v>
      </c>
      <c r="BW102" s="22">
        <f t="shared" si="55"/>
        <v>334581.89069132</v>
      </c>
      <c r="BX102" s="22">
        <f t="shared" si="55"/>
        <v>319364.78232390305</v>
      </c>
      <c r="BY102" s="22">
        <f t="shared" si="55"/>
        <v>304145.39116195153</v>
      </c>
      <c r="BZ102" s="22">
        <f t="shared" si="55"/>
        <v>288926</v>
      </c>
    </row>
    <row r="103" spans="1:78" x14ac:dyDescent="0.2">
      <c r="A103" s="40" t="s">
        <v>226</v>
      </c>
      <c r="B103" s="52">
        <v>1</v>
      </c>
      <c r="C103" s="41">
        <v>1</v>
      </c>
      <c r="D103" s="41">
        <v>0</v>
      </c>
      <c r="E103" s="41">
        <v>1</v>
      </c>
      <c r="F103" s="21">
        <v>9</v>
      </c>
      <c r="G103" s="44">
        <v>19</v>
      </c>
      <c r="H103" s="40">
        <v>77</v>
      </c>
      <c r="I103" s="21" t="s">
        <v>294</v>
      </c>
      <c r="J103" s="39"/>
      <c r="K103" s="45">
        <v>7469.44</v>
      </c>
      <c r="L103" s="48"/>
      <c r="M103" s="42">
        <v>4502</v>
      </c>
      <c r="N103" s="46">
        <f t="shared" si="56"/>
        <v>1350.6</v>
      </c>
      <c r="O103" s="46">
        <f t="shared" si="57"/>
        <v>4481.66</v>
      </c>
      <c r="P103" s="46">
        <f t="shared" si="58"/>
        <v>20.340000000000146</v>
      </c>
      <c r="Q103" s="46">
        <f t="shared" si="59"/>
        <v>3.05</v>
      </c>
      <c r="R103" s="37">
        <f t="shared" si="60"/>
        <v>0.6</v>
      </c>
      <c r="S103" s="37">
        <f t="shared" si="61"/>
        <v>0</v>
      </c>
      <c r="T103" s="46">
        <f t="shared" si="62"/>
        <v>0</v>
      </c>
      <c r="U103" s="46">
        <f t="shared" si="63"/>
        <v>0</v>
      </c>
      <c r="V103" s="42">
        <v>663</v>
      </c>
      <c r="W103" s="46">
        <f t="shared" si="64"/>
        <v>165.75</v>
      </c>
      <c r="X103" s="36">
        <f t="shared" si="65"/>
        <v>1350.6</v>
      </c>
      <c r="Y103" s="25">
        <f t="shared" si="66"/>
        <v>8988.8399999999983</v>
      </c>
      <c r="Z103" s="45">
        <v>7516649506.3299999</v>
      </c>
      <c r="AA103" s="42">
        <v>59461</v>
      </c>
      <c r="AB103" s="36">
        <f t="shared" si="48"/>
        <v>126413.1</v>
      </c>
      <c r="AC103" s="35">
        <f t="shared" si="49"/>
        <v>0.492815</v>
      </c>
      <c r="AD103" s="42">
        <v>85048</v>
      </c>
      <c r="AE103" s="35">
        <f t="shared" si="50"/>
        <v>0.61658100000000005</v>
      </c>
      <c r="AF103" s="35">
        <f t="shared" si="80"/>
        <v>0.470055</v>
      </c>
      <c r="AG103" s="34">
        <f t="shared" si="51"/>
        <v>0.470055</v>
      </c>
      <c r="AH103" s="33">
        <f t="shared" si="52"/>
        <v>0.03</v>
      </c>
      <c r="AI103" s="32">
        <f t="shared" si="67"/>
        <v>0.50005500000000003</v>
      </c>
      <c r="AJ103" s="42">
        <v>0</v>
      </c>
      <c r="AK103" s="44">
        <v>0</v>
      </c>
      <c r="AL103" s="26">
        <f t="shared" si="68"/>
        <v>0</v>
      </c>
      <c r="AM103" s="42">
        <v>0</v>
      </c>
      <c r="AN103" s="44">
        <v>0</v>
      </c>
      <c r="AO103" s="26">
        <f t="shared" si="69"/>
        <v>0</v>
      </c>
      <c r="AP103" s="26">
        <f t="shared" si="53"/>
        <v>51803888</v>
      </c>
      <c r="AQ103" s="26">
        <f t="shared" si="70"/>
        <v>51803888</v>
      </c>
      <c r="AR103" s="30">
        <v>34440424</v>
      </c>
      <c r="AS103" s="30">
        <f t="shared" si="83"/>
        <v>51803888</v>
      </c>
      <c r="AT103" s="42">
        <v>46222158</v>
      </c>
      <c r="AU103" s="26">
        <f t="shared" si="81"/>
        <v>5581730</v>
      </c>
      <c r="AV103" s="43" t="str">
        <f t="shared" si="84"/>
        <v>Yes</v>
      </c>
      <c r="AW103" s="30">
        <f t="shared" si="71"/>
        <v>5581730</v>
      </c>
      <c r="AX103" s="29">
        <f t="shared" si="72"/>
        <v>51803888</v>
      </c>
      <c r="AY103" s="28">
        <f t="shared" si="82"/>
        <v>51803888</v>
      </c>
      <c r="AZ103" s="42">
        <v>0</v>
      </c>
      <c r="BA103" s="26">
        <f t="shared" si="73"/>
        <v>5581730</v>
      </c>
      <c r="BB103" s="21">
        <f t="shared" si="74"/>
        <v>1</v>
      </c>
      <c r="BC103" s="21">
        <f t="shared" si="75"/>
        <v>1</v>
      </c>
      <c r="BD103" s="27"/>
      <c r="BE103" s="27">
        <f t="shared" si="76"/>
        <v>0</v>
      </c>
      <c r="BF103" s="27">
        <f t="shared" si="54"/>
        <v>0</v>
      </c>
      <c r="BG103" s="27">
        <f t="shared" si="54"/>
        <v>0</v>
      </c>
      <c r="BH103" s="27">
        <f t="shared" si="54"/>
        <v>0</v>
      </c>
      <c r="BI103" s="27">
        <f t="shared" si="54"/>
        <v>0</v>
      </c>
      <c r="BJ103" s="27">
        <f t="shared" si="54"/>
        <v>0</v>
      </c>
      <c r="BM103" s="22">
        <f t="shared" si="77"/>
        <v>51803888</v>
      </c>
      <c r="BN103" s="22">
        <f t="shared" si="78"/>
        <v>51803888</v>
      </c>
      <c r="BO103" s="22">
        <f t="shared" si="78"/>
        <v>51803888</v>
      </c>
      <c r="BP103" s="22">
        <f t="shared" si="78"/>
        <v>51803888</v>
      </c>
      <c r="BQ103" s="22">
        <f t="shared" si="78"/>
        <v>51803888</v>
      </c>
      <c r="BR103" s="22">
        <f t="shared" si="47"/>
        <v>51803888</v>
      </c>
      <c r="BU103" s="22">
        <f t="shared" si="79"/>
        <v>51803888</v>
      </c>
      <c r="BV103" s="22">
        <f t="shared" si="55"/>
        <v>51803888</v>
      </c>
      <c r="BW103" s="22">
        <f t="shared" si="55"/>
        <v>51803888</v>
      </c>
      <c r="BX103" s="22">
        <f t="shared" si="55"/>
        <v>51803888</v>
      </c>
      <c r="BY103" s="22">
        <f t="shared" si="55"/>
        <v>51803888</v>
      </c>
      <c r="BZ103" s="22">
        <f t="shared" si="55"/>
        <v>51803888</v>
      </c>
    </row>
    <row r="104" spans="1:78" x14ac:dyDescent="0.2">
      <c r="A104" s="40" t="s">
        <v>211</v>
      </c>
      <c r="B104" s="40"/>
      <c r="C104" s="41"/>
      <c r="D104" s="41"/>
      <c r="E104" s="41"/>
      <c r="F104" s="21">
        <v>8</v>
      </c>
      <c r="G104" s="44">
        <v>28</v>
      </c>
      <c r="H104" s="40">
        <v>78</v>
      </c>
      <c r="I104" s="21" t="s">
        <v>295</v>
      </c>
      <c r="J104" s="39"/>
      <c r="K104" s="45">
        <v>1505.93</v>
      </c>
      <c r="L104" s="50"/>
      <c r="M104" s="42">
        <v>464</v>
      </c>
      <c r="N104" s="46">
        <f t="shared" si="56"/>
        <v>139.19999999999999</v>
      </c>
      <c r="O104" s="46">
        <f t="shared" si="57"/>
        <v>903.56</v>
      </c>
      <c r="P104" s="46">
        <f t="shared" si="58"/>
        <v>0</v>
      </c>
      <c r="Q104" s="46">
        <f t="shared" si="59"/>
        <v>0</v>
      </c>
      <c r="R104" s="37">
        <f t="shared" si="60"/>
        <v>0.31</v>
      </c>
      <c r="S104" s="37">
        <f t="shared" si="61"/>
        <v>0</v>
      </c>
      <c r="T104" s="46">
        <f t="shared" si="62"/>
        <v>0</v>
      </c>
      <c r="U104" s="46">
        <f t="shared" si="63"/>
        <v>0</v>
      </c>
      <c r="V104" s="42">
        <v>91</v>
      </c>
      <c r="W104" s="46">
        <f t="shared" si="64"/>
        <v>22.75</v>
      </c>
      <c r="X104" s="36">
        <f t="shared" si="65"/>
        <v>139.19999999999999</v>
      </c>
      <c r="Y104" s="25">
        <f t="shared" si="66"/>
        <v>1667.88</v>
      </c>
      <c r="Z104" s="45">
        <v>2211107623</v>
      </c>
      <c r="AA104" s="42">
        <v>31949</v>
      </c>
      <c r="AB104" s="36">
        <f t="shared" si="48"/>
        <v>69207.41</v>
      </c>
      <c r="AC104" s="35">
        <f t="shared" si="49"/>
        <v>0.26980199999999999</v>
      </c>
      <c r="AD104" s="42">
        <v>64194</v>
      </c>
      <c r="AE104" s="35">
        <f t="shared" si="50"/>
        <v>0.465393</v>
      </c>
      <c r="AF104" s="35">
        <f t="shared" si="80"/>
        <v>0.67152100000000003</v>
      </c>
      <c r="AG104" s="34">
        <f t="shared" si="51"/>
        <v>0.67152100000000003</v>
      </c>
      <c r="AH104" s="33">
        <f t="shared" si="52"/>
        <v>0</v>
      </c>
      <c r="AI104" s="32">
        <f t="shared" si="67"/>
        <v>0.67152100000000003</v>
      </c>
      <c r="AJ104" s="42">
        <v>510</v>
      </c>
      <c r="AK104" s="44">
        <v>4</v>
      </c>
      <c r="AL104" s="26">
        <f t="shared" si="68"/>
        <v>204000</v>
      </c>
      <c r="AM104" s="42">
        <v>0</v>
      </c>
      <c r="AN104" s="44">
        <v>0</v>
      </c>
      <c r="AO104" s="26">
        <f t="shared" si="69"/>
        <v>0</v>
      </c>
      <c r="AP104" s="26">
        <f t="shared" si="53"/>
        <v>12908190</v>
      </c>
      <c r="AQ104" s="26">
        <f t="shared" si="70"/>
        <v>13112190</v>
      </c>
      <c r="AR104" s="30">
        <v>9947410</v>
      </c>
      <c r="AS104" s="30">
        <f t="shared" si="83"/>
        <v>13112190</v>
      </c>
      <c r="AT104" s="42">
        <v>11860593</v>
      </c>
      <c r="AU104" s="26">
        <f t="shared" si="81"/>
        <v>1251597</v>
      </c>
      <c r="AV104" s="43" t="str">
        <f t="shared" si="84"/>
        <v>Yes</v>
      </c>
      <c r="AW104" s="30">
        <f t="shared" si="71"/>
        <v>1251597</v>
      </c>
      <c r="AX104" s="29">
        <f t="shared" si="72"/>
        <v>13112190</v>
      </c>
      <c r="AY104" s="28">
        <f t="shared" si="82"/>
        <v>13112190</v>
      </c>
      <c r="AZ104" s="42">
        <v>0</v>
      </c>
      <c r="BA104" s="26">
        <f t="shared" si="73"/>
        <v>1251597</v>
      </c>
      <c r="BB104" s="21">
        <f t="shared" si="74"/>
        <v>1</v>
      </c>
      <c r="BC104" s="21">
        <f t="shared" si="75"/>
        <v>1</v>
      </c>
      <c r="BD104" s="27"/>
      <c r="BE104" s="27">
        <f t="shared" si="76"/>
        <v>0</v>
      </c>
      <c r="BF104" s="27">
        <f t="shared" si="54"/>
        <v>0</v>
      </c>
      <c r="BG104" s="27">
        <f t="shared" si="54"/>
        <v>0</v>
      </c>
      <c r="BH104" s="27">
        <f t="shared" si="54"/>
        <v>0</v>
      </c>
      <c r="BI104" s="27">
        <f t="shared" si="54"/>
        <v>0</v>
      </c>
      <c r="BJ104" s="27">
        <f t="shared" si="54"/>
        <v>0</v>
      </c>
      <c r="BM104" s="22">
        <f t="shared" si="77"/>
        <v>13112190</v>
      </c>
      <c r="BN104" s="22">
        <f t="shared" si="78"/>
        <v>13112190</v>
      </c>
      <c r="BO104" s="22">
        <f t="shared" si="78"/>
        <v>13112190</v>
      </c>
      <c r="BP104" s="22">
        <f t="shared" si="78"/>
        <v>13112190</v>
      </c>
      <c r="BQ104" s="22">
        <f t="shared" si="78"/>
        <v>13112190</v>
      </c>
      <c r="BR104" s="22">
        <f t="shared" si="47"/>
        <v>13112190</v>
      </c>
      <c r="BU104" s="22">
        <f t="shared" si="79"/>
        <v>13112190</v>
      </c>
      <c r="BV104" s="22">
        <f t="shared" si="55"/>
        <v>13112190</v>
      </c>
      <c r="BW104" s="22">
        <f t="shared" si="55"/>
        <v>13112190</v>
      </c>
      <c r="BX104" s="22">
        <f t="shared" si="55"/>
        <v>13112190</v>
      </c>
      <c r="BY104" s="22">
        <f t="shared" si="55"/>
        <v>13112190</v>
      </c>
      <c r="BZ104" s="22">
        <f t="shared" si="55"/>
        <v>13112190</v>
      </c>
    </row>
    <row r="105" spans="1:78" x14ac:dyDescent="0.2">
      <c r="A105" s="40" t="s">
        <v>211</v>
      </c>
      <c r="B105" s="40"/>
      <c r="C105" s="41"/>
      <c r="D105" s="41"/>
      <c r="E105" s="41"/>
      <c r="F105" s="21">
        <v>4</v>
      </c>
      <c r="G105" s="44">
        <v>0</v>
      </c>
      <c r="H105" s="40">
        <v>79</v>
      </c>
      <c r="I105" s="21" t="s">
        <v>296</v>
      </c>
      <c r="J105" s="39"/>
      <c r="K105" s="45">
        <v>850.66</v>
      </c>
      <c r="L105" s="47"/>
      <c r="M105" s="42">
        <v>152</v>
      </c>
      <c r="N105" s="46">
        <f t="shared" si="56"/>
        <v>45.6</v>
      </c>
      <c r="O105" s="46">
        <f t="shared" si="57"/>
        <v>510.4</v>
      </c>
      <c r="P105" s="46">
        <f t="shared" si="58"/>
        <v>0</v>
      </c>
      <c r="Q105" s="46">
        <f t="shared" si="59"/>
        <v>0</v>
      </c>
      <c r="R105" s="37">
        <f t="shared" si="60"/>
        <v>0.18</v>
      </c>
      <c r="S105" s="37">
        <f t="shared" si="61"/>
        <v>0</v>
      </c>
      <c r="T105" s="46">
        <f t="shared" si="62"/>
        <v>0</v>
      </c>
      <c r="U105" s="46">
        <f t="shared" si="63"/>
        <v>0</v>
      </c>
      <c r="V105" s="42">
        <v>8</v>
      </c>
      <c r="W105" s="46">
        <f t="shared" si="64"/>
        <v>2</v>
      </c>
      <c r="X105" s="36">
        <f t="shared" si="65"/>
        <v>45.6</v>
      </c>
      <c r="Y105" s="25">
        <f t="shared" si="66"/>
        <v>898.26</v>
      </c>
      <c r="Z105" s="45">
        <v>1063478548</v>
      </c>
      <c r="AA105" s="42">
        <v>6109</v>
      </c>
      <c r="AB105" s="36">
        <f t="shared" si="48"/>
        <v>174083.9</v>
      </c>
      <c r="AC105" s="35">
        <f t="shared" si="49"/>
        <v>0.67865699999999995</v>
      </c>
      <c r="AD105" s="42">
        <v>134643</v>
      </c>
      <c r="AE105" s="35">
        <f t="shared" si="50"/>
        <v>0.97613399999999995</v>
      </c>
      <c r="AF105" s="35">
        <f t="shared" si="80"/>
        <v>0.2321</v>
      </c>
      <c r="AG105" s="34">
        <f t="shared" si="51"/>
        <v>0.2321</v>
      </c>
      <c r="AH105" s="33">
        <f t="shared" si="52"/>
        <v>0</v>
      </c>
      <c r="AI105" s="32">
        <f t="shared" si="67"/>
        <v>0.2321</v>
      </c>
      <c r="AJ105" s="42">
        <v>388</v>
      </c>
      <c r="AK105" s="44">
        <v>6</v>
      </c>
      <c r="AL105" s="26">
        <f t="shared" si="68"/>
        <v>232800</v>
      </c>
      <c r="AM105" s="42">
        <v>0</v>
      </c>
      <c r="AN105" s="44">
        <v>0</v>
      </c>
      <c r="AO105" s="26">
        <f t="shared" si="69"/>
        <v>0</v>
      </c>
      <c r="AP105" s="26">
        <f t="shared" si="53"/>
        <v>2402803</v>
      </c>
      <c r="AQ105" s="26">
        <f t="shared" si="70"/>
        <v>2635603</v>
      </c>
      <c r="AR105" s="30">
        <v>3154015</v>
      </c>
      <c r="AS105" s="30">
        <f t="shared" si="83"/>
        <v>2635603</v>
      </c>
      <c r="AT105" s="42">
        <v>2952086</v>
      </c>
      <c r="AU105" s="26">
        <f t="shared" si="81"/>
        <v>316483</v>
      </c>
      <c r="AV105" s="43" t="str">
        <f t="shared" si="84"/>
        <v>No</v>
      </c>
      <c r="AW105" s="30">
        <f t="shared" si="71"/>
        <v>45225.420700000002</v>
      </c>
      <c r="AX105" s="29">
        <f t="shared" si="72"/>
        <v>2906860.5792999999</v>
      </c>
      <c r="AY105" s="28">
        <f t="shared" si="82"/>
        <v>2906860.5792999999</v>
      </c>
      <c r="AZ105" s="42">
        <v>0</v>
      </c>
      <c r="BA105" s="26">
        <f t="shared" si="73"/>
        <v>0</v>
      </c>
      <c r="BB105" s="21">
        <f t="shared" si="74"/>
        <v>0</v>
      </c>
      <c r="BC105" s="21">
        <f t="shared" si="75"/>
        <v>0</v>
      </c>
      <c r="BD105" s="27"/>
      <c r="BE105" s="27">
        <f t="shared" si="76"/>
        <v>-271257.57929999987</v>
      </c>
      <c r="BF105" s="27">
        <f t="shared" si="54"/>
        <v>-226038.94083068985</v>
      </c>
      <c r="BG105" s="27">
        <f t="shared" si="54"/>
        <v>-180831.15266455198</v>
      </c>
      <c r="BH105" s="27">
        <f t="shared" si="54"/>
        <v>-135623.3644984141</v>
      </c>
      <c r="BI105" s="27">
        <f t="shared" si="54"/>
        <v>-90420.09711109288</v>
      </c>
      <c r="BJ105" s="27">
        <f t="shared" si="54"/>
        <v>-45210.04855554644</v>
      </c>
      <c r="BM105" s="22">
        <f t="shared" si="77"/>
        <v>2861641.9408306899</v>
      </c>
      <c r="BN105" s="22">
        <f t="shared" si="78"/>
        <v>2816434.152664552</v>
      </c>
      <c r="BO105" s="22">
        <f t="shared" si="78"/>
        <v>2771226.3644984141</v>
      </c>
      <c r="BP105" s="22">
        <f t="shared" si="78"/>
        <v>2726023.0971110929</v>
      </c>
      <c r="BQ105" s="22">
        <f t="shared" si="78"/>
        <v>2680813.0485555464</v>
      </c>
      <c r="BR105" s="22">
        <f t="shared" si="47"/>
        <v>2635603</v>
      </c>
      <c r="BU105" s="22">
        <f t="shared" si="79"/>
        <v>2861641.9408306899</v>
      </c>
      <c r="BV105" s="22">
        <f t="shared" si="55"/>
        <v>2816434.152664552</v>
      </c>
      <c r="BW105" s="22">
        <f t="shared" si="55"/>
        <v>2771226.3644984141</v>
      </c>
      <c r="BX105" s="22">
        <f t="shared" si="55"/>
        <v>2726023.0971110929</v>
      </c>
      <c r="BY105" s="22">
        <f t="shared" si="55"/>
        <v>2680813.0485555464</v>
      </c>
      <c r="BZ105" s="22">
        <f t="shared" si="55"/>
        <v>2635603</v>
      </c>
    </row>
    <row r="106" spans="1:78" x14ac:dyDescent="0.2">
      <c r="A106" s="40" t="s">
        <v>213</v>
      </c>
      <c r="B106" s="40">
        <v>1</v>
      </c>
      <c r="C106" s="41">
        <v>1</v>
      </c>
      <c r="D106" s="41">
        <v>1</v>
      </c>
      <c r="E106" s="41">
        <v>0</v>
      </c>
      <c r="F106" s="21">
        <v>10</v>
      </c>
      <c r="G106" s="44">
        <v>11</v>
      </c>
      <c r="H106" s="40">
        <v>80</v>
      </c>
      <c r="I106" s="21" t="s">
        <v>297</v>
      </c>
      <c r="J106" s="39"/>
      <c r="K106" s="45">
        <v>8924.99</v>
      </c>
      <c r="L106" s="48"/>
      <c r="M106" s="42">
        <v>6905</v>
      </c>
      <c r="N106" s="46">
        <f t="shared" si="56"/>
        <v>2071.5</v>
      </c>
      <c r="O106" s="46">
        <f t="shared" si="57"/>
        <v>5354.99</v>
      </c>
      <c r="P106" s="46">
        <f t="shared" si="58"/>
        <v>1550.0100000000002</v>
      </c>
      <c r="Q106" s="46">
        <f t="shared" si="59"/>
        <v>232.5</v>
      </c>
      <c r="R106" s="37">
        <f t="shared" si="60"/>
        <v>0.77</v>
      </c>
      <c r="S106" s="37">
        <f t="shared" si="61"/>
        <v>0.17000000000000004</v>
      </c>
      <c r="T106" s="46">
        <f t="shared" si="62"/>
        <v>1517.25</v>
      </c>
      <c r="U106" s="46">
        <f t="shared" si="63"/>
        <v>227.59</v>
      </c>
      <c r="V106" s="42">
        <v>1757</v>
      </c>
      <c r="W106" s="46">
        <f t="shared" si="64"/>
        <v>439.25</v>
      </c>
      <c r="X106" s="36">
        <f t="shared" si="65"/>
        <v>2071.5</v>
      </c>
      <c r="Y106" s="25">
        <f t="shared" si="66"/>
        <v>11668.24</v>
      </c>
      <c r="Z106" s="45">
        <v>6160086857.3299999</v>
      </c>
      <c r="AA106" s="42">
        <v>60242</v>
      </c>
      <c r="AB106" s="36">
        <f t="shared" si="48"/>
        <v>102255.67999999999</v>
      </c>
      <c r="AC106" s="35">
        <f t="shared" si="49"/>
        <v>0.39863900000000002</v>
      </c>
      <c r="AD106" s="42">
        <v>63671</v>
      </c>
      <c r="AE106" s="35">
        <f t="shared" si="50"/>
        <v>0.46160200000000001</v>
      </c>
      <c r="AF106" s="35">
        <f t="shared" si="80"/>
        <v>0.58247199999999999</v>
      </c>
      <c r="AG106" s="34">
        <f t="shared" si="51"/>
        <v>0.58247199999999999</v>
      </c>
      <c r="AH106" s="33">
        <f t="shared" si="52"/>
        <v>0.04</v>
      </c>
      <c r="AI106" s="32">
        <f t="shared" si="67"/>
        <v>0.62247200000000003</v>
      </c>
      <c r="AJ106" s="42">
        <v>0</v>
      </c>
      <c r="AK106" s="44">
        <v>0</v>
      </c>
      <c r="AL106" s="26">
        <f t="shared" si="68"/>
        <v>0</v>
      </c>
      <c r="AM106" s="42">
        <v>0</v>
      </c>
      <c r="AN106" s="44">
        <v>0</v>
      </c>
      <c r="AO106" s="26">
        <f t="shared" si="69"/>
        <v>0</v>
      </c>
      <c r="AP106" s="26">
        <f t="shared" si="53"/>
        <v>83707835</v>
      </c>
      <c r="AQ106" s="26">
        <f t="shared" si="70"/>
        <v>83707835</v>
      </c>
      <c r="AR106" s="30">
        <v>60258395</v>
      </c>
      <c r="AS106" s="30">
        <f t="shared" si="83"/>
        <v>83707835</v>
      </c>
      <c r="AT106" s="42">
        <v>79454514</v>
      </c>
      <c r="AU106" s="26">
        <f t="shared" si="81"/>
        <v>4253321</v>
      </c>
      <c r="AV106" s="43" t="str">
        <f t="shared" si="84"/>
        <v>Yes</v>
      </c>
      <c r="AW106" s="30">
        <f t="shared" si="71"/>
        <v>4253321</v>
      </c>
      <c r="AX106" s="29">
        <f t="shared" si="72"/>
        <v>83707835</v>
      </c>
      <c r="AY106" s="28">
        <f t="shared" si="82"/>
        <v>83707835</v>
      </c>
      <c r="AZ106" s="42">
        <v>0</v>
      </c>
      <c r="BA106" s="26">
        <f t="shared" si="73"/>
        <v>4253321</v>
      </c>
      <c r="BB106" s="21">
        <f t="shared" si="74"/>
        <v>1</v>
      </c>
      <c r="BC106" s="21">
        <f t="shared" si="75"/>
        <v>1</v>
      </c>
      <c r="BD106" s="27"/>
      <c r="BE106" s="27">
        <f t="shared" si="76"/>
        <v>0</v>
      </c>
      <c r="BF106" s="27">
        <f t="shared" si="54"/>
        <v>0</v>
      </c>
      <c r="BG106" s="27">
        <f t="shared" si="54"/>
        <v>0</v>
      </c>
      <c r="BH106" s="27">
        <f t="shared" si="54"/>
        <v>0</v>
      </c>
      <c r="BI106" s="27">
        <f t="shared" si="54"/>
        <v>0</v>
      </c>
      <c r="BJ106" s="27">
        <f t="shared" si="54"/>
        <v>0</v>
      </c>
      <c r="BM106" s="22">
        <f t="shared" si="77"/>
        <v>83707835</v>
      </c>
      <c r="BN106" s="22">
        <f t="shared" si="78"/>
        <v>83707835</v>
      </c>
      <c r="BO106" s="22">
        <f t="shared" si="78"/>
        <v>83707835</v>
      </c>
      <c r="BP106" s="22">
        <f t="shared" si="78"/>
        <v>83707835</v>
      </c>
      <c r="BQ106" s="22">
        <f t="shared" si="78"/>
        <v>83707835</v>
      </c>
      <c r="BR106" s="22">
        <f t="shared" si="47"/>
        <v>83707835</v>
      </c>
      <c r="BU106" s="22">
        <f t="shared" si="79"/>
        <v>83707835</v>
      </c>
      <c r="BV106" s="22">
        <f t="shared" si="55"/>
        <v>83707835</v>
      </c>
      <c r="BW106" s="22">
        <f t="shared" si="55"/>
        <v>83707835</v>
      </c>
      <c r="BX106" s="22">
        <f t="shared" si="55"/>
        <v>83707835</v>
      </c>
      <c r="BY106" s="22">
        <f t="shared" si="55"/>
        <v>83707835</v>
      </c>
      <c r="BZ106" s="22">
        <f t="shared" si="55"/>
        <v>83707835</v>
      </c>
    </row>
    <row r="107" spans="1:78" x14ac:dyDescent="0.2">
      <c r="A107" s="40" t="s">
        <v>217</v>
      </c>
      <c r="B107" s="40"/>
      <c r="C107" s="41"/>
      <c r="D107" s="41"/>
      <c r="E107" s="41"/>
      <c r="F107" s="21">
        <v>3</v>
      </c>
      <c r="G107" s="44">
        <v>0</v>
      </c>
      <c r="H107" s="40">
        <v>81</v>
      </c>
      <c r="I107" s="21" t="s">
        <v>298</v>
      </c>
      <c r="J107" s="39"/>
      <c r="K107" s="45">
        <v>1182.45</v>
      </c>
      <c r="L107" s="47"/>
      <c r="M107" s="42">
        <v>194</v>
      </c>
      <c r="N107" s="46">
        <f t="shared" si="56"/>
        <v>58.2</v>
      </c>
      <c r="O107" s="46">
        <f t="shared" si="57"/>
        <v>709.47</v>
      </c>
      <c r="P107" s="46">
        <f t="shared" si="58"/>
        <v>0</v>
      </c>
      <c r="Q107" s="46">
        <f t="shared" si="59"/>
        <v>0</v>
      </c>
      <c r="R107" s="37">
        <f t="shared" si="60"/>
        <v>0.16</v>
      </c>
      <c r="S107" s="37">
        <f t="shared" si="61"/>
        <v>0</v>
      </c>
      <c r="T107" s="46">
        <f t="shared" si="62"/>
        <v>0</v>
      </c>
      <c r="U107" s="46">
        <f t="shared" si="63"/>
        <v>0</v>
      </c>
      <c r="V107" s="42">
        <v>30</v>
      </c>
      <c r="W107" s="46">
        <f t="shared" si="64"/>
        <v>7.5</v>
      </c>
      <c r="X107" s="36">
        <f t="shared" si="65"/>
        <v>58.2</v>
      </c>
      <c r="Y107" s="25">
        <f t="shared" si="66"/>
        <v>1248.1500000000001</v>
      </c>
      <c r="Z107" s="45">
        <v>1779825887.6700001</v>
      </c>
      <c r="AA107" s="42">
        <v>7807</v>
      </c>
      <c r="AB107" s="36">
        <f t="shared" si="48"/>
        <v>227978.21</v>
      </c>
      <c r="AC107" s="35">
        <f t="shared" si="49"/>
        <v>0.88876200000000005</v>
      </c>
      <c r="AD107" s="42">
        <v>135114</v>
      </c>
      <c r="AE107" s="35">
        <f t="shared" si="50"/>
        <v>0.979549</v>
      </c>
      <c r="AF107" s="35">
        <f t="shared" si="80"/>
        <v>8.4001999999999993E-2</v>
      </c>
      <c r="AG107" s="34">
        <f t="shared" si="51"/>
        <v>8.4001999999999993E-2</v>
      </c>
      <c r="AH107" s="33">
        <f t="shared" si="52"/>
        <v>0</v>
      </c>
      <c r="AI107" s="32">
        <f t="shared" si="67"/>
        <v>8.4001999999999993E-2</v>
      </c>
      <c r="AJ107" s="42">
        <v>1182</v>
      </c>
      <c r="AK107" s="44">
        <v>13</v>
      </c>
      <c r="AL107" s="26">
        <f t="shared" si="68"/>
        <v>1536600</v>
      </c>
      <c r="AM107" s="42">
        <v>0</v>
      </c>
      <c r="AN107" s="44">
        <v>0</v>
      </c>
      <c r="AO107" s="26">
        <f t="shared" si="69"/>
        <v>0</v>
      </c>
      <c r="AP107" s="26">
        <f t="shared" si="53"/>
        <v>1208363</v>
      </c>
      <c r="AQ107" s="26">
        <f t="shared" si="70"/>
        <v>2744963</v>
      </c>
      <c r="AR107" s="30">
        <v>855086</v>
      </c>
      <c r="AS107" s="30">
        <f t="shared" si="83"/>
        <v>2744963</v>
      </c>
      <c r="AT107" s="42">
        <v>2182673</v>
      </c>
      <c r="AU107" s="26">
        <f t="shared" si="81"/>
        <v>562290</v>
      </c>
      <c r="AV107" s="43" t="str">
        <f t="shared" si="84"/>
        <v>Yes</v>
      </c>
      <c r="AW107" s="30">
        <f t="shared" si="71"/>
        <v>562290</v>
      </c>
      <c r="AX107" s="29">
        <f t="shared" si="72"/>
        <v>2744963</v>
      </c>
      <c r="AY107" s="28">
        <f t="shared" si="82"/>
        <v>2744963</v>
      </c>
      <c r="AZ107" s="42">
        <v>0</v>
      </c>
      <c r="BA107" s="26">
        <f t="shared" si="73"/>
        <v>562290</v>
      </c>
      <c r="BB107" s="21">
        <f t="shared" si="74"/>
        <v>1</v>
      </c>
      <c r="BC107" s="21">
        <f t="shared" si="75"/>
        <v>1</v>
      </c>
      <c r="BD107" s="27"/>
      <c r="BE107" s="27">
        <f t="shared" si="76"/>
        <v>0</v>
      </c>
      <c r="BF107" s="27">
        <f t="shared" si="54"/>
        <v>0</v>
      </c>
      <c r="BG107" s="27">
        <f t="shared" si="54"/>
        <v>0</v>
      </c>
      <c r="BH107" s="27">
        <f t="shared" si="54"/>
        <v>0</v>
      </c>
      <c r="BI107" s="27">
        <f t="shared" si="54"/>
        <v>0</v>
      </c>
      <c r="BJ107" s="27">
        <f t="shared" si="54"/>
        <v>0</v>
      </c>
      <c r="BM107" s="22">
        <f t="shared" si="77"/>
        <v>2744963</v>
      </c>
      <c r="BN107" s="22">
        <f t="shared" si="78"/>
        <v>2744963</v>
      </c>
      <c r="BO107" s="22">
        <f t="shared" si="78"/>
        <v>2744963</v>
      </c>
      <c r="BP107" s="22">
        <f t="shared" si="78"/>
        <v>2744963</v>
      </c>
      <c r="BQ107" s="22">
        <f t="shared" si="78"/>
        <v>2744963</v>
      </c>
      <c r="BR107" s="22">
        <f t="shared" si="47"/>
        <v>2744963</v>
      </c>
      <c r="BU107" s="22">
        <f t="shared" si="79"/>
        <v>2744963</v>
      </c>
      <c r="BV107" s="22">
        <f t="shared" si="55"/>
        <v>2744963</v>
      </c>
      <c r="BW107" s="22">
        <f t="shared" si="55"/>
        <v>2744963</v>
      </c>
      <c r="BX107" s="22">
        <f t="shared" si="55"/>
        <v>2744963</v>
      </c>
      <c r="BY107" s="22">
        <f t="shared" si="55"/>
        <v>2744963</v>
      </c>
      <c r="BZ107" s="22">
        <f t="shared" si="55"/>
        <v>2744963</v>
      </c>
    </row>
    <row r="108" spans="1:78" x14ac:dyDescent="0.2">
      <c r="A108" s="40" t="s">
        <v>211</v>
      </c>
      <c r="B108" s="40"/>
      <c r="C108" s="41"/>
      <c r="D108" s="41"/>
      <c r="E108" s="41"/>
      <c r="F108" s="21">
        <v>6</v>
      </c>
      <c r="G108" s="44">
        <v>0</v>
      </c>
      <c r="H108" s="40">
        <v>82</v>
      </c>
      <c r="I108" s="21" t="s">
        <v>299</v>
      </c>
      <c r="J108" s="39"/>
      <c r="K108" s="45">
        <v>461.06</v>
      </c>
      <c r="L108" s="47"/>
      <c r="M108" s="42">
        <v>92</v>
      </c>
      <c r="N108" s="46">
        <f t="shared" si="56"/>
        <v>27.6</v>
      </c>
      <c r="O108" s="46">
        <f t="shared" si="57"/>
        <v>276.64</v>
      </c>
      <c r="P108" s="46">
        <f t="shared" si="58"/>
        <v>0</v>
      </c>
      <c r="Q108" s="46">
        <f t="shared" si="59"/>
        <v>0</v>
      </c>
      <c r="R108" s="37">
        <f t="shared" si="60"/>
        <v>0.2</v>
      </c>
      <c r="S108" s="37">
        <f t="shared" si="61"/>
        <v>0</v>
      </c>
      <c r="T108" s="46">
        <f t="shared" si="62"/>
        <v>0</v>
      </c>
      <c r="U108" s="46">
        <f t="shared" si="63"/>
        <v>0</v>
      </c>
      <c r="V108" s="42">
        <v>6</v>
      </c>
      <c r="W108" s="46">
        <f t="shared" si="64"/>
        <v>1.5</v>
      </c>
      <c r="X108" s="36">
        <f t="shared" si="65"/>
        <v>27.6</v>
      </c>
      <c r="Y108" s="25">
        <f t="shared" si="66"/>
        <v>490.16</v>
      </c>
      <c r="Z108" s="45">
        <v>808479812.33000004</v>
      </c>
      <c r="AA108" s="42">
        <v>4248</v>
      </c>
      <c r="AB108" s="36">
        <f t="shared" si="48"/>
        <v>190320.11</v>
      </c>
      <c r="AC108" s="35">
        <f t="shared" si="49"/>
        <v>0.741954</v>
      </c>
      <c r="AD108" s="42">
        <v>102083</v>
      </c>
      <c r="AE108" s="35">
        <f t="shared" si="50"/>
        <v>0.74008099999999999</v>
      </c>
      <c r="AF108" s="35">
        <f t="shared" si="80"/>
        <v>0.258608</v>
      </c>
      <c r="AG108" s="34">
        <f t="shared" si="51"/>
        <v>0.258608</v>
      </c>
      <c r="AH108" s="33">
        <f t="shared" si="52"/>
        <v>0</v>
      </c>
      <c r="AI108" s="32">
        <f t="shared" si="67"/>
        <v>0.258608</v>
      </c>
      <c r="AJ108" s="42">
        <v>461</v>
      </c>
      <c r="AK108" s="44">
        <v>13</v>
      </c>
      <c r="AL108" s="26">
        <f t="shared" si="68"/>
        <v>599300</v>
      </c>
      <c r="AM108" s="42">
        <v>0</v>
      </c>
      <c r="AN108" s="44">
        <v>0</v>
      </c>
      <c r="AO108" s="26">
        <f t="shared" si="69"/>
        <v>0</v>
      </c>
      <c r="AP108" s="26">
        <f t="shared" si="53"/>
        <v>1460901</v>
      </c>
      <c r="AQ108" s="26">
        <f t="shared" si="70"/>
        <v>2060201</v>
      </c>
      <c r="AR108" s="30">
        <v>2099315</v>
      </c>
      <c r="AS108" s="30">
        <f t="shared" si="83"/>
        <v>2060201</v>
      </c>
      <c r="AT108" s="42">
        <v>2100359</v>
      </c>
      <c r="AU108" s="26">
        <f t="shared" si="81"/>
        <v>40158</v>
      </c>
      <c r="AV108" s="43" t="str">
        <f t="shared" si="84"/>
        <v>No</v>
      </c>
      <c r="AW108" s="30">
        <f t="shared" si="71"/>
        <v>5738.5781999999999</v>
      </c>
      <c r="AX108" s="29">
        <f t="shared" si="72"/>
        <v>2094620.4217999999</v>
      </c>
      <c r="AY108" s="28">
        <f t="shared" si="82"/>
        <v>2094620.4217999999</v>
      </c>
      <c r="AZ108" s="42">
        <v>0</v>
      </c>
      <c r="BA108" s="26">
        <f t="shared" si="73"/>
        <v>0</v>
      </c>
      <c r="BB108" s="21">
        <f t="shared" si="74"/>
        <v>0</v>
      </c>
      <c r="BC108" s="21">
        <f t="shared" si="75"/>
        <v>0</v>
      </c>
      <c r="BD108" s="27"/>
      <c r="BE108" s="27">
        <f t="shared" si="76"/>
        <v>-34419.421799999895</v>
      </c>
      <c r="BF108" s="27">
        <f t="shared" si="54"/>
        <v>-28681.70418593986</v>
      </c>
      <c r="BG108" s="27">
        <f t="shared" si="54"/>
        <v>-22945.363348751795</v>
      </c>
      <c r="BH108" s="27">
        <f t="shared" si="54"/>
        <v>-17209.022511563729</v>
      </c>
      <c r="BI108" s="27">
        <f t="shared" si="54"/>
        <v>-11473.255308459513</v>
      </c>
      <c r="BJ108" s="27">
        <f t="shared" si="54"/>
        <v>-5736.6276542297564</v>
      </c>
      <c r="BM108" s="22">
        <f t="shared" si="77"/>
        <v>2088882.7041859399</v>
      </c>
      <c r="BN108" s="22">
        <f t="shared" si="78"/>
        <v>2083146.3633487518</v>
      </c>
      <c r="BO108" s="22">
        <f t="shared" si="78"/>
        <v>2077410.0225115637</v>
      </c>
      <c r="BP108" s="22">
        <f t="shared" si="78"/>
        <v>2071674.2553084595</v>
      </c>
      <c r="BQ108" s="22">
        <f t="shared" si="78"/>
        <v>2065937.6276542298</v>
      </c>
      <c r="BR108" s="22">
        <f t="shared" si="47"/>
        <v>2060201</v>
      </c>
      <c r="BU108" s="22">
        <f t="shared" si="79"/>
        <v>2088882.7041859399</v>
      </c>
      <c r="BV108" s="22">
        <f t="shared" si="55"/>
        <v>2083146.3633487518</v>
      </c>
      <c r="BW108" s="22">
        <f t="shared" si="55"/>
        <v>2077410.0225115637</v>
      </c>
      <c r="BX108" s="22">
        <f t="shared" si="55"/>
        <v>2071674.2553084595</v>
      </c>
      <c r="BY108" s="22">
        <f t="shared" si="55"/>
        <v>2065937.6276542298</v>
      </c>
      <c r="BZ108" s="22">
        <f t="shared" si="55"/>
        <v>2060201</v>
      </c>
    </row>
    <row r="109" spans="1:78" x14ac:dyDescent="0.2">
      <c r="A109" s="40" t="s">
        <v>226</v>
      </c>
      <c r="B109" s="40"/>
      <c r="C109" s="41">
        <v>1</v>
      </c>
      <c r="D109" s="41">
        <v>1</v>
      </c>
      <c r="E109" s="41"/>
      <c r="F109" s="21">
        <v>9</v>
      </c>
      <c r="G109" s="44">
        <v>21</v>
      </c>
      <c r="H109" s="40">
        <v>83</v>
      </c>
      <c r="I109" s="21" t="s">
        <v>300</v>
      </c>
      <c r="J109" s="39"/>
      <c r="K109" s="45">
        <v>4515</v>
      </c>
      <c r="L109" s="48"/>
      <c r="M109" s="42">
        <v>2322</v>
      </c>
      <c r="N109" s="46">
        <f t="shared" si="56"/>
        <v>696.6</v>
      </c>
      <c r="O109" s="46">
        <f t="shared" si="57"/>
        <v>2709</v>
      </c>
      <c r="P109" s="46">
        <f t="shared" si="58"/>
        <v>0</v>
      </c>
      <c r="Q109" s="46">
        <f t="shared" si="59"/>
        <v>0</v>
      </c>
      <c r="R109" s="37">
        <f t="shared" si="60"/>
        <v>0.51</v>
      </c>
      <c r="S109" s="37">
        <f t="shared" si="61"/>
        <v>0</v>
      </c>
      <c r="T109" s="46">
        <f t="shared" si="62"/>
        <v>0</v>
      </c>
      <c r="U109" s="46">
        <f t="shared" si="63"/>
        <v>0</v>
      </c>
      <c r="V109" s="42">
        <v>300</v>
      </c>
      <c r="W109" s="46">
        <f t="shared" si="64"/>
        <v>75</v>
      </c>
      <c r="X109" s="36">
        <f t="shared" si="65"/>
        <v>696.6</v>
      </c>
      <c r="Y109" s="25">
        <f t="shared" si="66"/>
        <v>5286.6</v>
      </c>
      <c r="Z109" s="45">
        <v>6665957132.3299999</v>
      </c>
      <c r="AA109" s="42">
        <v>48729</v>
      </c>
      <c r="AB109" s="36">
        <f t="shared" si="48"/>
        <v>136796.51</v>
      </c>
      <c r="AC109" s="35">
        <f t="shared" si="49"/>
        <v>0.53329400000000005</v>
      </c>
      <c r="AD109" s="42">
        <v>75120</v>
      </c>
      <c r="AE109" s="35">
        <f t="shared" si="50"/>
        <v>0.54460500000000001</v>
      </c>
      <c r="AF109" s="35">
        <f t="shared" si="80"/>
        <v>0.46331299999999997</v>
      </c>
      <c r="AG109" s="34">
        <f t="shared" si="51"/>
        <v>0.46331299999999997</v>
      </c>
      <c r="AH109" s="33">
        <f t="shared" si="52"/>
        <v>0</v>
      </c>
      <c r="AI109" s="32">
        <f t="shared" si="67"/>
        <v>0.46331299999999997</v>
      </c>
      <c r="AJ109" s="42">
        <v>0</v>
      </c>
      <c r="AK109" s="44">
        <v>0</v>
      </c>
      <c r="AL109" s="26">
        <f t="shared" si="68"/>
        <v>0</v>
      </c>
      <c r="AM109" s="42">
        <v>0</v>
      </c>
      <c r="AN109" s="44">
        <v>0</v>
      </c>
      <c r="AO109" s="26">
        <f t="shared" si="69"/>
        <v>0</v>
      </c>
      <c r="AP109" s="26">
        <f t="shared" si="53"/>
        <v>28228765</v>
      </c>
      <c r="AQ109" s="26">
        <f t="shared" si="70"/>
        <v>28228765</v>
      </c>
      <c r="AR109" s="30">
        <v>19515825</v>
      </c>
      <c r="AS109" s="30">
        <f t="shared" si="83"/>
        <v>28228765</v>
      </c>
      <c r="AT109" s="42">
        <v>25404320</v>
      </c>
      <c r="AU109" s="26">
        <f t="shared" si="81"/>
        <v>2824445</v>
      </c>
      <c r="AV109" s="43" t="str">
        <f t="shared" si="84"/>
        <v>Yes</v>
      </c>
      <c r="AW109" s="30">
        <f t="shared" si="71"/>
        <v>2824445</v>
      </c>
      <c r="AX109" s="29">
        <f t="shared" si="72"/>
        <v>28228765</v>
      </c>
      <c r="AY109" s="28">
        <f t="shared" si="82"/>
        <v>28228765</v>
      </c>
      <c r="AZ109" s="42">
        <v>0</v>
      </c>
      <c r="BA109" s="26">
        <f t="shared" si="73"/>
        <v>2824445</v>
      </c>
      <c r="BB109" s="21">
        <f t="shared" si="74"/>
        <v>1</v>
      </c>
      <c r="BC109" s="21">
        <f t="shared" si="75"/>
        <v>1</v>
      </c>
      <c r="BD109" s="27"/>
      <c r="BE109" s="27">
        <f t="shared" si="76"/>
        <v>0</v>
      </c>
      <c r="BF109" s="27">
        <f t="shared" si="54"/>
        <v>0</v>
      </c>
      <c r="BG109" s="27">
        <f t="shared" si="54"/>
        <v>0</v>
      </c>
      <c r="BH109" s="27">
        <f t="shared" si="54"/>
        <v>0</v>
      </c>
      <c r="BI109" s="27">
        <f t="shared" si="54"/>
        <v>0</v>
      </c>
      <c r="BJ109" s="27">
        <f t="shared" si="54"/>
        <v>0</v>
      </c>
      <c r="BM109" s="22">
        <f t="shared" si="77"/>
        <v>28228765</v>
      </c>
      <c r="BN109" s="22">
        <f t="shared" si="78"/>
        <v>28228765</v>
      </c>
      <c r="BO109" s="22">
        <f t="shared" si="78"/>
        <v>28228765</v>
      </c>
      <c r="BP109" s="22">
        <f t="shared" si="78"/>
        <v>28228765</v>
      </c>
      <c r="BQ109" s="22">
        <f t="shared" si="78"/>
        <v>28228765</v>
      </c>
      <c r="BR109" s="22">
        <f t="shared" si="47"/>
        <v>28228765</v>
      </c>
      <c r="BU109" s="22">
        <f t="shared" si="79"/>
        <v>28228765</v>
      </c>
      <c r="BV109" s="22">
        <f t="shared" si="55"/>
        <v>28228765</v>
      </c>
      <c r="BW109" s="22">
        <f t="shared" si="55"/>
        <v>28228765</v>
      </c>
      <c r="BX109" s="22">
        <f t="shared" si="55"/>
        <v>28228765</v>
      </c>
      <c r="BY109" s="22">
        <f t="shared" si="55"/>
        <v>28228765</v>
      </c>
      <c r="BZ109" s="22">
        <f t="shared" si="55"/>
        <v>28228765</v>
      </c>
    </row>
    <row r="110" spans="1:78" x14ac:dyDescent="0.2">
      <c r="A110" s="40" t="s">
        <v>221</v>
      </c>
      <c r="B110" s="40"/>
      <c r="C110" s="41"/>
      <c r="D110" s="41"/>
      <c r="E110" s="41"/>
      <c r="F110" s="21">
        <v>6</v>
      </c>
      <c r="G110" s="44">
        <v>0</v>
      </c>
      <c r="H110" s="40">
        <v>84</v>
      </c>
      <c r="I110" s="21" t="s">
        <v>301</v>
      </c>
      <c r="J110" s="39"/>
      <c r="K110" s="45">
        <v>5213.25</v>
      </c>
      <c r="L110" s="47"/>
      <c r="M110" s="42">
        <v>1589</v>
      </c>
      <c r="N110" s="46">
        <f t="shared" si="56"/>
        <v>476.7</v>
      </c>
      <c r="O110" s="46">
        <f t="shared" si="57"/>
        <v>3127.95</v>
      </c>
      <c r="P110" s="46">
        <f t="shared" si="58"/>
        <v>0</v>
      </c>
      <c r="Q110" s="46">
        <f t="shared" si="59"/>
        <v>0</v>
      </c>
      <c r="R110" s="37">
        <f t="shared" si="60"/>
        <v>0.3</v>
      </c>
      <c r="S110" s="37">
        <f t="shared" si="61"/>
        <v>0</v>
      </c>
      <c r="T110" s="46">
        <f t="shared" si="62"/>
        <v>0</v>
      </c>
      <c r="U110" s="46">
        <f t="shared" si="63"/>
        <v>0</v>
      </c>
      <c r="V110" s="42">
        <v>152</v>
      </c>
      <c r="W110" s="46">
        <f t="shared" si="64"/>
        <v>38</v>
      </c>
      <c r="X110" s="36">
        <f t="shared" si="65"/>
        <v>476.7</v>
      </c>
      <c r="Y110" s="25">
        <f t="shared" si="66"/>
        <v>5727.95</v>
      </c>
      <c r="Z110" s="45">
        <v>12295511927.33</v>
      </c>
      <c r="AA110" s="42">
        <v>52679</v>
      </c>
      <c r="AB110" s="36">
        <f t="shared" si="48"/>
        <v>233404.43</v>
      </c>
      <c r="AC110" s="35">
        <f t="shared" si="49"/>
        <v>0.90991599999999995</v>
      </c>
      <c r="AD110" s="42">
        <v>104441</v>
      </c>
      <c r="AE110" s="35">
        <f t="shared" si="50"/>
        <v>0.75717599999999996</v>
      </c>
      <c r="AF110" s="35">
        <f t="shared" si="80"/>
        <v>0.135906</v>
      </c>
      <c r="AG110" s="34">
        <f t="shared" si="51"/>
        <v>0.135906</v>
      </c>
      <c r="AH110" s="33">
        <f t="shared" si="52"/>
        <v>0</v>
      </c>
      <c r="AI110" s="32">
        <f t="shared" si="67"/>
        <v>0.135906</v>
      </c>
      <c r="AJ110" s="42">
        <v>0</v>
      </c>
      <c r="AK110" s="44">
        <v>0</v>
      </c>
      <c r="AL110" s="26">
        <f t="shared" si="68"/>
        <v>0</v>
      </c>
      <c r="AM110" s="42">
        <v>0</v>
      </c>
      <c r="AN110" s="44">
        <v>0</v>
      </c>
      <c r="AO110" s="26">
        <f t="shared" si="69"/>
        <v>0</v>
      </c>
      <c r="AP110" s="26">
        <f t="shared" si="53"/>
        <v>8971783</v>
      </c>
      <c r="AQ110" s="26">
        <f t="shared" si="70"/>
        <v>8971783</v>
      </c>
      <c r="AR110" s="30">
        <v>10849101</v>
      </c>
      <c r="AS110" s="30">
        <f t="shared" si="83"/>
        <v>8971783</v>
      </c>
      <c r="AT110" s="42">
        <v>9673235</v>
      </c>
      <c r="AU110" s="26">
        <f t="shared" si="81"/>
        <v>701452</v>
      </c>
      <c r="AV110" s="43" t="str">
        <f t="shared" si="84"/>
        <v>No</v>
      </c>
      <c r="AW110" s="30">
        <f t="shared" si="71"/>
        <v>100237.4908</v>
      </c>
      <c r="AX110" s="29">
        <f t="shared" si="72"/>
        <v>9572997.5091999993</v>
      </c>
      <c r="AY110" s="28">
        <f t="shared" si="82"/>
        <v>9572997.5091999993</v>
      </c>
      <c r="AZ110" s="42">
        <v>0</v>
      </c>
      <c r="BA110" s="26">
        <f t="shared" si="73"/>
        <v>0</v>
      </c>
      <c r="BB110" s="21">
        <f t="shared" si="74"/>
        <v>0</v>
      </c>
      <c r="BC110" s="21">
        <f t="shared" si="75"/>
        <v>0</v>
      </c>
      <c r="BD110" s="27"/>
      <c r="BE110" s="27">
        <f t="shared" si="76"/>
        <v>-601214.50919999927</v>
      </c>
      <c r="BF110" s="27">
        <f t="shared" si="54"/>
        <v>-500992.05051635951</v>
      </c>
      <c r="BG110" s="27">
        <f t="shared" si="54"/>
        <v>-400793.64041308686</v>
      </c>
      <c r="BH110" s="27">
        <f t="shared" si="54"/>
        <v>-300595.23030981421</v>
      </c>
      <c r="BI110" s="27">
        <f t="shared" si="54"/>
        <v>-200406.84004755318</v>
      </c>
      <c r="BJ110" s="27">
        <f t="shared" si="54"/>
        <v>-100203.42002377659</v>
      </c>
      <c r="BM110" s="22">
        <f t="shared" si="77"/>
        <v>9472775.0505163595</v>
      </c>
      <c r="BN110" s="22">
        <f t="shared" si="78"/>
        <v>9372576.6404130869</v>
      </c>
      <c r="BO110" s="22">
        <f t="shared" si="78"/>
        <v>9272378.2303098142</v>
      </c>
      <c r="BP110" s="22">
        <f t="shared" si="78"/>
        <v>9172189.8400475532</v>
      </c>
      <c r="BQ110" s="22">
        <f t="shared" si="78"/>
        <v>9071986.4200237766</v>
      </c>
      <c r="BR110" s="22">
        <f t="shared" si="47"/>
        <v>8971783</v>
      </c>
      <c r="BU110" s="22">
        <f t="shared" si="79"/>
        <v>9472775.0505163595</v>
      </c>
      <c r="BV110" s="22">
        <f t="shared" si="55"/>
        <v>9372576.6404130869</v>
      </c>
      <c r="BW110" s="22">
        <f t="shared" si="55"/>
        <v>9272378.2303098142</v>
      </c>
      <c r="BX110" s="22">
        <f t="shared" si="55"/>
        <v>9172189.8400475532</v>
      </c>
      <c r="BY110" s="22">
        <f t="shared" si="55"/>
        <v>9071986.4200237766</v>
      </c>
      <c r="BZ110" s="22">
        <f t="shared" si="55"/>
        <v>8971783</v>
      </c>
    </row>
    <row r="111" spans="1:78" x14ac:dyDescent="0.2">
      <c r="A111" s="40" t="s">
        <v>217</v>
      </c>
      <c r="B111" s="40"/>
      <c r="C111" s="41"/>
      <c r="D111" s="41"/>
      <c r="E111" s="41"/>
      <c r="F111" s="21">
        <v>3</v>
      </c>
      <c r="G111" s="44">
        <v>0</v>
      </c>
      <c r="H111" s="40">
        <v>85</v>
      </c>
      <c r="I111" s="21" t="s">
        <v>302</v>
      </c>
      <c r="J111" s="39"/>
      <c r="K111" s="45">
        <v>3473.73</v>
      </c>
      <c r="L111" s="47"/>
      <c r="M111" s="42">
        <v>457</v>
      </c>
      <c r="N111" s="46">
        <f t="shared" si="56"/>
        <v>137.1</v>
      </c>
      <c r="O111" s="46">
        <f t="shared" si="57"/>
        <v>2084.2399999999998</v>
      </c>
      <c r="P111" s="46">
        <f t="shared" si="58"/>
        <v>0</v>
      </c>
      <c r="Q111" s="46">
        <f t="shared" si="59"/>
        <v>0</v>
      </c>
      <c r="R111" s="37">
        <f t="shared" si="60"/>
        <v>0.13</v>
      </c>
      <c r="S111" s="37">
        <f t="shared" si="61"/>
        <v>0</v>
      </c>
      <c r="T111" s="46">
        <f t="shared" si="62"/>
        <v>0</v>
      </c>
      <c r="U111" s="46">
        <f t="shared" si="63"/>
        <v>0</v>
      </c>
      <c r="V111" s="42">
        <v>80</v>
      </c>
      <c r="W111" s="46">
        <f t="shared" si="64"/>
        <v>20</v>
      </c>
      <c r="X111" s="36">
        <f t="shared" si="65"/>
        <v>137.1</v>
      </c>
      <c r="Y111" s="25">
        <f t="shared" si="66"/>
        <v>3630.83</v>
      </c>
      <c r="Z111" s="45">
        <v>4182740420</v>
      </c>
      <c r="AA111" s="42">
        <v>18796</v>
      </c>
      <c r="AB111" s="36">
        <f t="shared" si="48"/>
        <v>222533.54</v>
      </c>
      <c r="AC111" s="35">
        <f t="shared" si="49"/>
        <v>0.86753599999999997</v>
      </c>
      <c r="AD111" s="42">
        <v>145714</v>
      </c>
      <c r="AE111" s="35">
        <f t="shared" si="50"/>
        <v>1.056397</v>
      </c>
      <c r="AF111" s="35">
        <f t="shared" si="80"/>
        <v>7.5805999999999998E-2</v>
      </c>
      <c r="AG111" s="34">
        <f t="shared" si="51"/>
        <v>7.5805999999999998E-2</v>
      </c>
      <c r="AH111" s="33">
        <f t="shared" si="52"/>
        <v>0</v>
      </c>
      <c r="AI111" s="32">
        <f t="shared" si="67"/>
        <v>7.5805999999999998E-2</v>
      </c>
      <c r="AJ111" s="42">
        <v>0</v>
      </c>
      <c r="AK111" s="44">
        <v>0</v>
      </c>
      <c r="AL111" s="26">
        <f t="shared" si="68"/>
        <v>0</v>
      </c>
      <c r="AM111" s="42">
        <v>0</v>
      </c>
      <c r="AN111" s="44">
        <v>0</v>
      </c>
      <c r="AO111" s="26">
        <f t="shared" si="69"/>
        <v>0</v>
      </c>
      <c r="AP111" s="26">
        <f t="shared" si="53"/>
        <v>3172126</v>
      </c>
      <c r="AQ111" s="26">
        <f t="shared" si="70"/>
        <v>3172126</v>
      </c>
      <c r="AR111" s="30">
        <v>6394518</v>
      </c>
      <c r="AS111" s="30">
        <f t="shared" si="83"/>
        <v>3172126</v>
      </c>
      <c r="AT111" s="42">
        <v>5272935</v>
      </c>
      <c r="AU111" s="26">
        <f t="shared" si="81"/>
        <v>2100809</v>
      </c>
      <c r="AV111" s="43" t="str">
        <f t="shared" si="84"/>
        <v>No</v>
      </c>
      <c r="AW111" s="30">
        <f t="shared" si="71"/>
        <v>300205.60609999998</v>
      </c>
      <c r="AX111" s="29">
        <f t="shared" si="72"/>
        <v>4972729.3938999996</v>
      </c>
      <c r="AY111" s="28">
        <f t="shared" si="82"/>
        <v>4972729.3938999996</v>
      </c>
      <c r="AZ111" s="42">
        <v>0</v>
      </c>
      <c r="BA111" s="26">
        <f t="shared" si="73"/>
        <v>0</v>
      </c>
      <c r="BB111" s="21">
        <f t="shared" si="74"/>
        <v>0</v>
      </c>
      <c r="BC111" s="21">
        <f t="shared" si="75"/>
        <v>0</v>
      </c>
      <c r="BD111" s="27"/>
      <c r="BE111" s="27">
        <f t="shared" si="76"/>
        <v>-1800603.3938999996</v>
      </c>
      <c r="BF111" s="27">
        <f t="shared" si="54"/>
        <v>-1500442.8081368692</v>
      </c>
      <c r="BG111" s="27">
        <f t="shared" si="54"/>
        <v>-1200354.2465094952</v>
      </c>
      <c r="BH111" s="27">
        <f t="shared" si="54"/>
        <v>-900265.68488212116</v>
      </c>
      <c r="BI111" s="27">
        <f t="shared" si="54"/>
        <v>-600207.13211091002</v>
      </c>
      <c r="BJ111" s="27">
        <f t="shared" si="54"/>
        <v>-300103.56605545525</v>
      </c>
      <c r="BM111" s="22">
        <f t="shared" si="77"/>
        <v>4672568.8081368692</v>
      </c>
      <c r="BN111" s="22">
        <f t="shared" si="78"/>
        <v>4372480.2465094952</v>
      </c>
      <c r="BO111" s="22">
        <f t="shared" si="78"/>
        <v>4072391.6848821212</v>
      </c>
      <c r="BP111" s="22">
        <f t="shared" si="78"/>
        <v>3772333.13211091</v>
      </c>
      <c r="BQ111" s="22">
        <f t="shared" si="78"/>
        <v>3472229.5660554552</v>
      </c>
      <c r="BR111" s="22">
        <f t="shared" si="47"/>
        <v>3172126</v>
      </c>
      <c r="BU111" s="22">
        <f t="shared" si="79"/>
        <v>4672568.8081368692</v>
      </c>
      <c r="BV111" s="22">
        <f t="shared" si="55"/>
        <v>4372480.2465094952</v>
      </c>
      <c r="BW111" s="22">
        <f t="shared" si="55"/>
        <v>4072391.6848821212</v>
      </c>
      <c r="BX111" s="22">
        <f t="shared" si="55"/>
        <v>3772333.13211091</v>
      </c>
      <c r="BY111" s="22">
        <f t="shared" si="55"/>
        <v>3472229.5660554552</v>
      </c>
      <c r="BZ111" s="22">
        <f t="shared" si="55"/>
        <v>3172126</v>
      </c>
    </row>
    <row r="112" spans="1:78" x14ac:dyDescent="0.2">
      <c r="A112" s="40" t="s">
        <v>238</v>
      </c>
      <c r="B112" s="40"/>
      <c r="C112" s="41"/>
      <c r="D112" s="41"/>
      <c r="E112" s="41"/>
      <c r="F112" s="21">
        <v>8</v>
      </c>
      <c r="G112" s="44">
        <v>0</v>
      </c>
      <c r="H112" s="40">
        <v>86</v>
      </c>
      <c r="I112" s="21" t="s">
        <v>303</v>
      </c>
      <c r="J112" s="39"/>
      <c r="K112" s="45">
        <v>2173.06</v>
      </c>
      <c r="L112" s="48"/>
      <c r="M112" s="42">
        <v>972</v>
      </c>
      <c r="N112" s="46">
        <f t="shared" si="56"/>
        <v>291.60000000000002</v>
      </c>
      <c r="O112" s="46">
        <f t="shared" si="57"/>
        <v>1303.8399999999999</v>
      </c>
      <c r="P112" s="46">
        <f t="shared" si="58"/>
        <v>0</v>
      </c>
      <c r="Q112" s="46">
        <f t="shared" si="59"/>
        <v>0</v>
      </c>
      <c r="R112" s="37">
        <f t="shared" si="60"/>
        <v>0.45</v>
      </c>
      <c r="S112" s="37">
        <f t="shared" si="61"/>
        <v>0</v>
      </c>
      <c r="T112" s="46">
        <f t="shared" si="62"/>
        <v>0</v>
      </c>
      <c r="U112" s="46">
        <f t="shared" si="63"/>
        <v>0</v>
      </c>
      <c r="V112" s="42">
        <v>104</v>
      </c>
      <c r="W112" s="46">
        <f t="shared" si="64"/>
        <v>26</v>
      </c>
      <c r="X112" s="36">
        <f t="shared" si="65"/>
        <v>291.60000000000002</v>
      </c>
      <c r="Y112" s="25">
        <f t="shared" si="66"/>
        <v>2490.66</v>
      </c>
      <c r="Z112" s="45">
        <v>2492936848.6700001</v>
      </c>
      <c r="AA112" s="42">
        <v>17891</v>
      </c>
      <c r="AB112" s="36">
        <f t="shared" si="48"/>
        <v>139340.26999999999</v>
      </c>
      <c r="AC112" s="35">
        <f t="shared" si="49"/>
        <v>0.543211</v>
      </c>
      <c r="AD112" s="42">
        <v>84710</v>
      </c>
      <c r="AE112" s="35">
        <f t="shared" si="50"/>
        <v>0.61412999999999995</v>
      </c>
      <c r="AF112" s="35">
        <f t="shared" si="80"/>
        <v>0.43551299999999998</v>
      </c>
      <c r="AG112" s="34">
        <f t="shared" si="51"/>
        <v>0.43551299999999998</v>
      </c>
      <c r="AH112" s="33">
        <f t="shared" si="52"/>
        <v>0</v>
      </c>
      <c r="AI112" s="32">
        <f t="shared" si="67"/>
        <v>0.43551299999999998</v>
      </c>
      <c r="AJ112" s="42">
        <v>0</v>
      </c>
      <c r="AK112" s="44">
        <v>0</v>
      </c>
      <c r="AL112" s="26">
        <f t="shared" si="68"/>
        <v>0</v>
      </c>
      <c r="AM112" s="42">
        <v>0</v>
      </c>
      <c r="AN112" s="44">
        <v>0</v>
      </c>
      <c r="AO112" s="26">
        <f t="shared" si="69"/>
        <v>0</v>
      </c>
      <c r="AP112" s="26">
        <f t="shared" si="53"/>
        <v>12501338</v>
      </c>
      <c r="AQ112" s="26">
        <f t="shared" si="70"/>
        <v>12501338</v>
      </c>
      <c r="AR112" s="30">
        <v>12589621</v>
      </c>
      <c r="AS112" s="30">
        <f t="shared" si="83"/>
        <v>12501338</v>
      </c>
      <c r="AT112" s="42">
        <v>12802864</v>
      </c>
      <c r="AU112" s="26">
        <f t="shared" si="81"/>
        <v>301526</v>
      </c>
      <c r="AV112" s="43" t="str">
        <f t="shared" si="84"/>
        <v>No</v>
      </c>
      <c r="AW112" s="30">
        <f t="shared" si="71"/>
        <v>43088.065399999999</v>
      </c>
      <c r="AX112" s="29">
        <f t="shared" si="72"/>
        <v>12759775.934599999</v>
      </c>
      <c r="AY112" s="28">
        <f t="shared" si="82"/>
        <v>12759775.934599999</v>
      </c>
      <c r="AZ112" s="42">
        <v>0</v>
      </c>
      <c r="BA112" s="26">
        <f t="shared" si="73"/>
        <v>0</v>
      </c>
      <c r="BB112" s="21">
        <f t="shared" si="74"/>
        <v>0</v>
      </c>
      <c r="BC112" s="21">
        <f t="shared" si="75"/>
        <v>0</v>
      </c>
      <c r="BD112" s="27"/>
      <c r="BE112" s="27">
        <f t="shared" si="76"/>
        <v>-258437.93459999934</v>
      </c>
      <c r="BF112" s="27">
        <f t="shared" si="54"/>
        <v>-215356.3309021797</v>
      </c>
      <c r="BG112" s="27">
        <f t="shared" si="54"/>
        <v>-172285.06472174451</v>
      </c>
      <c r="BH112" s="27">
        <f t="shared" si="54"/>
        <v>-129213.79854130745</v>
      </c>
      <c r="BI112" s="27">
        <f t="shared" si="54"/>
        <v>-86146.839487489313</v>
      </c>
      <c r="BJ112" s="27">
        <f t="shared" si="54"/>
        <v>-43073.419743744656</v>
      </c>
      <c r="BM112" s="22">
        <f t="shared" si="77"/>
        <v>12716694.33090218</v>
      </c>
      <c r="BN112" s="22">
        <f t="shared" si="78"/>
        <v>12673623.064721745</v>
      </c>
      <c r="BO112" s="22">
        <f t="shared" si="78"/>
        <v>12630551.798541307</v>
      </c>
      <c r="BP112" s="22">
        <f t="shared" si="78"/>
        <v>12587484.839487489</v>
      </c>
      <c r="BQ112" s="22">
        <f t="shared" si="78"/>
        <v>12544411.419743745</v>
      </c>
      <c r="BR112" s="22">
        <f t="shared" si="47"/>
        <v>12501338</v>
      </c>
      <c r="BU112" s="22">
        <f t="shared" si="79"/>
        <v>12716694.33090218</v>
      </c>
      <c r="BV112" s="22">
        <f t="shared" si="55"/>
        <v>12673623.064721745</v>
      </c>
      <c r="BW112" s="22">
        <f t="shared" si="55"/>
        <v>12630551.798541307</v>
      </c>
      <c r="BX112" s="22">
        <f t="shared" si="55"/>
        <v>12587484.839487489</v>
      </c>
      <c r="BY112" s="22">
        <f t="shared" si="55"/>
        <v>12544411.419743745</v>
      </c>
      <c r="BZ112" s="22">
        <f t="shared" si="55"/>
        <v>12501338</v>
      </c>
    </row>
    <row r="113" spans="1:78" x14ac:dyDescent="0.2">
      <c r="A113" s="40" t="s">
        <v>215</v>
      </c>
      <c r="B113" s="40"/>
      <c r="C113" s="41"/>
      <c r="D113" s="41"/>
      <c r="E113" s="41"/>
      <c r="F113" s="21">
        <v>3</v>
      </c>
      <c r="G113" s="44">
        <v>0</v>
      </c>
      <c r="H113" s="40">
        <v>87</v>
      </c>
      <c r="I113" s="21" t="s">
        <v>304</v>
      </c>
      <c r="J113" s="39"/>
      <c r="K113" s="45">
        <v>219.2</v>
      </c>
      <c r="L113" s="47"/>
      <c r="M113" s="42">
        <v>65</v>
      </c>
      <c r="N113" s="46">
        <f t="shared" si="56"/>
        <v>19.5</v>
      </c>
      <c r="O113" s="46">
        <f t="shared" si="57"/>
        <v>131.52000000000001</v>
      </c>
      <c r="P113" s="46">
        <f t="shared" si="58"/>
        <v>0</v>
      </c>
      <c r="Q113" s="46">
        <f t="shared" si="59"/>
        <v>0</v>
      </c>
      <c r="R113" s="37">
        <f t="shared" si="60"/>
        <v>0.3</v>
      </c>
      <c r="S113" s="37">
        <f t="shared" si="61"/>
        <v>0</v>
      </c>
      <c r="T113" s="46">
        <f t="shared" si="62"/>
        <v>0</v>
      </c>
      <c r="U113" s="46">
        <f t="shared" si="63"/>
        <v>0</v>
      </c>
      <c r="V113" s="42">
        <v>9</v>
      </c>
      <c r="W113" s="46">
        <f t="shared" si="64"/>
        <v>2.25</v>
      </c>
      <c r="X113" s="36">
        <f t="shared" si="65"/>
        <v>19.5</v>
      </c>
      <c r="Y113" s="25">
        <f t="shared" si="66"/>
        <v>240.95</v>
      </c>
      <c r="Z113" s="45">
        <v>677036558.66999996</v>
      </c>
      <c r="AA113" s="42">
        <v>2267</v>
      </c>
      <c r="AB113" s="36">
        <f t="shared" si="48"/>
        <v>298648.68</v>
      </c>
      <c r="AC113" s="35">
        <f t="shared" si="49"/>
        <v>1.1642669999999999</v>
      </c>
      <c r="AD113" s="42">
        <v>101638</v>
      </c>
      <c r="AE113" s="35">
        <f t="shared" si="50"/>
        <v>0.73685500000000004</v>
      </c>
      <c r="AF113" s="35">
        <f t="shared" si="80"/>
        <v>-3.6042999999999999E-2</v>
      </c>
      <c r="AG113" s="34">
        <f t="shared" si="51"/>
        <v>0.01</v>
      </c>
      <c r="AH113" s="33">
        <f t="shared" si="52"/>
        <v>0</v>
      </c>
      <c r="AI113" s="32">
        <f t="shared" si="67"/>
        <v>0.01</v>
      </c>
      <c r="AJ113" s="42">
        <v>218</v>
      </c>
      <c r="AK113" s="44">
        <v>13</v>
      </c>
      <c r="AL113" s="26">
        <f t="shared" si="68"/>
        <v>283400</v>
      </c>
      <c r="AM113" s="42">
        <v>0</v>
      </c>
      <c r="AN113" s="44">
        <v>0</v>
      </c>
      <c r="AO113" s="26">
        <f t="shared" si="69"/>
        <v>0</v>
      </c>
      <c r="AP113" s="26">
        <f t="shared" si="53"/>
        <v>27769</v>
      </c>
      <c r="AQ113" s="26">
        <f t="shared" si="70"/>
        <v>311169</v>
      </c>
      <c r="AR113" s="30">
        <v>102178</v>
      </c>
      <c r="AS113" s="30">
        <f t="shared" si="83"/>
        <v>311169</v>
      </c>
      <c r="AT113" s="42">
        <v>250614</v>
      </c>
      <c r="AU113" s="26">
        <f t="shared" si="81"/>
        <v>60555</v>
      </c>
      <c r="AV113" s="43" t="str">
        <f t="shared" si="84"/>
        <v>Yes</v>
      </c>
      <c r="AW113" s="30">
        <f t="shared" si="71"/>
        <v>60555</v>
      </c>
      <c r="AX113" s="29">
        <f t="shared" si="72"/>
        <v>311169</v>
      </c>
      <c r="AY113" s="28">
        <f t="shared" si="82"/>
        <v>311169</v>
      </c>
      <c r="AZ113" s="42">
        <v>0</v>
      </c>
      <c r="BA113" s="26">
        <f t="shared" si="73"/>
        <v>0</v>
      </c>
      <c r="BB113" s="21">
        <f t="shared" si="74"/>
        <v>0</v>
      </c>
      <c r="BC113" s="21">
        <f t="shared" si="75"/>
        <v>1</v>
      </c>
      <c r="BD113" s="27"/>
      <c r="BE113" s="27">
        <f t="shared" si="76"/>
        <v>0</v>
      </c>
      <c r="BF113" s="27">
        <f t="shared" si="54"/>
        <v>0</v>
      </c>
      <c r="BG113" s="27">
        <f t="shared" si="54"/>
        <v>0</v>
      </c>
      <c r="BH113" s="27">
        <f t="shared" si="54"/>
        <v>0</v>
      </c>
      <c r="BI113" s="27">
        <f t="shared" si="54"/>
        <v>0</v>
      </c>
      <c r="BJ113" s="27">
        <f t="shared" si="54"/>
        <v>0</v>
      </c>
      <c r="BM113" s="22">
        <f t="shared" si="77"/>
        <v>311169</v>
      </c>
      <c r="BN113" s="22">
        <f t="shared" si="78"/>
        <v>311169</v>
      </c>
      <c r="BO113" s="22">
        <f t="shared" si="78"/>
        <v>311169</v>
      </c>
      <c r="BP113" s="22">
        <f t="shared" si="78"/>
        <v>311169</v>
      </c>
      <c r="BQ113" s="22">
        <f t="shared" si="78"/>
        <v>311169</v>
      </c>
      <c r="BR113" s="22">
        <f t="shared" si="47"/>
        <v>311169</v>
      </c>
      <c r="BU113" s="22">
        <f t="shared" si="79"/>
        <v>311169</v>
      </c>
      <c r="BV113" s="22">
        <f t="shared" si="55"/>
        <v>311169</v>
      </c>
      <c r="BW113" s="22">
        <f t="shared" si="55"/>
        <v>311169</v>
      </c>
      <c r="BX113" s="22">
        <f t="shared" si="55"/>
        <v>311169</v>
      </c>
      <c r="BY113" s="22">
        <f t="shared" si="55"/>
        <v>311169</v>
      </c>
      <c r="BZ113" s="22">
        <f t="shared" si="55"/>
        <v>311169</v>
      </c>
    </row>
    <row r="114" spans="1:78" x14ac:dyDescent="0.2">
      <c r="A114" s="40" t="s">
        <v>226</v>
      </c>
      <c r="B114" s="40"/>
      <c r="C114" s="41">
        <v>1</v>
      </c>
      <c r="D114" s="41">
        <v>1</v>
      </c>
      <c r="E114" s="41"/>
      <c r="F114" s="21">
        <v>10</v>
      </c>
      <c r="G114" s="44">
        <v>16</v>
      </c>
      <c r="H114" s="40">
        <v>88</v>
      </c>
      <c r="I114" s="21" t="s">
        <v>305</v>
      </c>
      <c r="J114" s="39"/>
      <c r="K114" s="45">
        <v>4523.99</v>
      </c>
      <c r="L114" s="48"/>
      <c r="M114" s="42">
        <v>2586</v>
      </c>
      <c r="N114" s="46">
        <f t="shared" si="56"/>
        <v>775.8</v>
      </c>
      <c r="O114" s="46">
        <f t="shared" si="57"/>
        <v>2714.39</v>
      </c>
      <c r="P114" s="46">
        <f t="shared" si="58"/>
        <v>0</v>
      </c>
      <c r="Q114" s="46">
        <f t="shared" si="59"/>
        <v>0</v>
      </c>
      <c r="R114" s="37">
        <f t="shared" si="60"/>
        <v>0.56999999999999995</v>
      </c>
      <c r="S114" s="37">
        <f t="shared" si="61"/>
        <v>0</v>
      </c>
      <c r="T114" s="46">
        <f t="shared" si="62"/>
        <v>0</v>
      </c>
      <c r="U114" s="46">
        <f t="shared" si="63"/>
        <v>0</v>
      </c>
      <c r="V114" s="42">
        <v>579</v>
      </c>
      <c r="W114" s="46">
        <f t="shared" si="64"/>
        <v>144.75</v>
      </c>
      <c r="X114" s="36">
        <f t="shared" si="65"/>
        <v>775.8</v>
      </c>
      <c r="Y114" s="25">
        <f t="shared" si="66"/>
        <v>5444.54</v>
      </c>
      <c r="Z114" s="45">
        <v>3392398724.6700001</v>
      </c>
      <c r="AA114" s="42">
        <v>31705</v>
      </c>
      <c r="AB114" s="36">
        <f t="shared" si="48"/>
        <v>106998.86</v>
      </c>
      <c r="AC114" s="35">
        <f t="shared" si="49"/>
        <v>0.41713</v>
      </c>
      <c r="AD114" s="42">
        <v>91145</v>
      </c>
      <c r="AE114" s="35">
        <f t="shared" si="50"/>
        <v>0.66078300000000001</v>
      </c>
      <c r="AF114" s="35">
        <f t="shared" si="80"/>
        <v>0.50977399999999995</v>
      </c>
      <c r="AG114" s="34">
        <f t="shared" si="51"/>
        <v>0.50977399999999995</v>
      </c>
      <c r="AH114" s="33">
        <f t="shared" si="52"/>
        <v>0.03</v>
      </c>
      <c r="AI114" s="32">
        <f t="shared" si="67"/>
        <v>0.53977399999999998</v>
      </c>
      <c r="AJ114" s="42">
        <v>0</v>
      </c>
      <c r="AK114" s="44">
        <v>0</v>
      </c>
      <c r="AL114" s="26">
        <f t="shared" si="68"/>
        <v>0</v>
      </c>
      <c r="AM114" s="42">
        <v>0</v>
      </c>
      <c r="AN114" s="44">
        <v>0</v>
      </c>
      <c r="AO114" s="26">
        <f t="shared" si="69"/>
        <v>0</v>
      </c>
      <c r="AP114" s="26">
        <f t="shared" si="53"/>
        <v>33869914</v>
      </c>
      <c r="AQ114" s="26">
        <f t="shared" si="70"/>
        <v>33869914</v>
      </c>
      <c r="AR114" s="30">
        <v>30280380</v>
      </c>
      <c r="AS114" s="30">
        <f t="shared" si="83"/>
        <v>34096586</v>
      </c>
      <c r="AT114" s="42">
        <v>34096586</v>
      </c>
      <c r="AU114" s="26">
        <f t="shared" si="81"/>
        <v>226672</v>
      </c>
      <c r="AV114" s="43" t="str">
        <f t="shared" si="84"/>
        <v>No</v>
      </c>
      <c r="AW114" s="30">
        <f t="shared" si="71"/>
        <v>32391.428800000002</v>
      </c>
      <c r="AX114" s="29">
        <f t="shared" si="72"/>
        <v>34064194.571199998</v>
      </c>
      <c r="AY114" s="28">
        <f t="shared" si="82"/>
        <v>34096586</v>
      </c>
      <c r="AZ114" s="42">
        <v>0</v>
      </c>
      <c r="BA114" s="26">
        <f t="shared" si="73"/>
        <v>0</v>
      </c>
      <c r="BB114" s="21">
        <f t="shared" si="74"/>
        <v>0</v>
      </c>
      <c r="BC114" s="21">
        <f t="shared" si="75"/>
        <v>0</v>
      </c>
      <c r="BD114" s="27"/>
      <c r="BE114" s="27">
        <f t="shared" si="76"/>
        <v>-226672</v>
      </c>
      <c r="BF114" s="27">
        <f t="shared" si="54"/>
        <v>-226672</v>
      </c>
      <c r="BG114" s="27">
        <f t="shared" si="54"/>
        <v>-226672</v>
      </c>
      <c r="BH114" s="27">
        <f t="shared" si="54"/>
        <v>-226672</v>
      </c>
      <c r="BI114" s="27">
        <f t="shared" si="54"/>
        <v>-226672</v>
      </c>
      <c r="BJ114" s="27">
        <f t="shared" si="54"/>
        <v>-226672</v>
      </c>
      <c r="BM114" s="22">
        <f t="shared" si="77"/>
        <v>34058799.777599998</v>
      </c>
      <c r="BN114" s="22">
        <f t="shared" si="78"/>
        <v>34051251.600000001</v>
      </c>
      <c r="BO114" s="22">
        <f t="shared" si="78"/>
        <v>34039918</v>
      </c>
      <c r="BP114" s="22">
        <f t="shared" si="78"/>
        <v>34021036.222400002</v>
      </c>
      <c r="BQ114" s="22">
        <f t="shared" si="78"/>
        <v>33983250</v>
      </c>
      <c r="BR114" s="22">
        <f t="shared" si="47"/>
        <v>33869914</v>
      </c>
      <c r="BU114" s="22">
        <f t="shared" si="79"/>
        <v>34096586</v>
      </c>
      <c r="BV114" s="22">
        <f t="shared" si="55"/>
        <v>34096586</v>
      </c>
      <c r="BW114" s="22">
        <f t="shared" si="55"/>
        <v>34096586</v>
      </c>
      <c r="BX114" s="22">
        <f t="shared" si="55"/>
        <v>34096586</v>
      </c>
      <c r="BY114" s="22">
        <f t="shared" si="55"/>
        <v>34096586</v>
      </c>
      <c r="BZ114" s="22">
        <f t="shared" si="55"/>
        <v>34096586</v>
      </c>
    </row>
    <row r="115" spans="1:78" x14ac:dyDescent="0.2">
      <c r="A115" s="40" t="s">
        <v>231</v>
      </c>
      <c r="B115" s="40">
        <v>1</v>
      </c>
      <c r="C115" s="41">
        <v>1</v>
      </c>
      <c r="D115" s="41">
        <v>0</v>
      </c>
      <c r="E115" s="41">
        <v>1</v>
      </c>
      <c r="F115" s="21">
        <v>10</v>
      </c>
      <c r="G115" s="44">
        <v>3</v>
      </c>
      <c r="H115" s="40">
        <v>89</v>
      </c>
      <c r="I115" s="21" t="s">
        <v>5</v>
      </c>
      <c r="J115" s="39"/>
      <c r="K115" s="45">
        <v>11306.81</v>
      </c>
      <c r="L115" s="48"/>
      <c r="M115" s="42">
        <v>8444</v>
      </c>
      <c r="N115" s="46">
        <f t="shared" si="56"/>
        <v>2533.1999999999998</v>
      </c>
      <c r="O115" s="46">
        <f t="shared" si="57"/>
        <v>6784.09</v>
      </c>
      <c r="P115" s="46">
        <f t="shared" si="58"/>
        <v>1659.9099999999999</v>
      </c>
      <c r="Q115" s="46">
        <f t="shared" si="59"/>
        <v>248.99</v>
      </c>
      <c r="R115" s="37">
        <f t="shared" si="60"/>
        <v>0.75</v>
      </c>
      <c r="S115" s="37">
        <f t="shared" si="61"/>
        <v>0.15000000000000002</v>
      </c>
      <c r="T115" s="46">
        <f t="shared" si="62"/>
        <v>1696.02</v>
      </c>
      <c r="U115" s="46">
        <f t="shared" si="63"/>
        <v>254.4</v>
      </c>
      <c r="V115" s="42">
        <v>2183</v>
      </c>
      <c r="W115" s="46">
        <f t="shared" si="64"/>
        <v>545.75</v>
      </c>
      <c r="X115" s="36">
        <f t="shared" si="65"/>
        <v>2533.1999999999998</v>
      </c>
      <c r="Y115" s="25">
        <f t="shared" si="66"/>
        <v>14634.749999999998</v>
      </c>
      <c r="Z115" s="45">
        <v>5555599808</v>
      </c>
      <c r="AA115" s="42">
        <v>74396</v>
      </c>
      <c r="AB115" s="36">
        <f t="shared" si="48"/>
        <v>74676.06</v>
      </c>
      <c r="AC115" s="35">
        <f t="shared" si="49"/>
        <v>0.29112100000000002</v>
      </c>
      <c r="AD115" s="42">
        <v>53766</v>
      </c>
      <c r="AE115" s="35">
        <f t="shared" si="50"/>
        <v>0.389793</v>
      </c>
      <c r="AF115" s="35">
        <f t="shared" si="80"/>
        <v>0.67927700000000002</v>
      </c>
      <c r="AG115" s="34">
        <f t="shared" si="51"/>
        <v>0.67927700000000002</v>
      </c>
      <c r="AH115" s="33">
        <f t="shared" si="52"/>
        <v>0.06</v>
      </c>
      <c r="AI115" s="32">
        <f t="shared" si="67"/>
        <v>0.73927699999999996</v>
      </c>
      <c r="AJ115" s="42">
        <v>0</v>
      </c>
      <c r="AK115" s="44">
        <v>0</v>
      </c>
      <c r="AL115" s="26">
        <f t="shared" si="68"/>
        <v>0</v>
      </c>
      <c r="AM115" s="42">
        <v>0</v>
      </c>
      <c r="AN115" s="44">
        <v>0</v>
      </c>
      <c r="AO115" s="26">
        <f t="shared" si="69"/>
        <v>0</v>
      </c>
      <c r="AP115" s="26">
        <f t="shared" si="53"/>
        <v>124690520</v>
      </c>
      <c r="AQ115" s="26">
        <f t="shared" si="70"/>
        <v>124690520</v>
      </c>
      <c r="AR115" s="30">
        <v>86195269</v>
      </c>
      <c r="AS115" s="30">
        <f t="shared" si="83"/>
        <v>124690520</v>
      </c>
      <c r="AT115" s="42">
        <v>115859537</v>
      </c>
      <c r="AU115" s="26">
        <f t="shared" si="81"/>
        <v>8830983</v>
      </c>
      <c r="AV115" s="43" t="str">
        <f t="shared" si="84"/>
        <v>Yes</v>
      </c>
      <c r="AW115" s="30">
        <f t="shared" si="71"/>
        <v>8830983</v>
      </c>
      <c r="AX115" s="29">
        <f t="shared" si="72"/>
        <v>124690520</v>
      </c>
      <c r="AY115" s="28">
        <f t="shared" si="82"/>
        <v>124690520</v>
      </c>
      <c r="AZ115" s="42">
        <v>0</v>
      </c>
      <c r="BA115" s="26">
        <f t="shared" si="73"/>
        <v>8830983</v>
      </c>
      <c r="BB115" s="21">
        <f t="shared" si="74"/>
        <v>1</v>
      </c>
      <c r="BC115" s="21">
        <f t="shared" si="75"/>
        <v>1</v>
      </c>
      <c r="BD115" s="27"/>
      <c r="BE115" s="27">
        <f t="shared" si="76"/>
        <v>0</v>
      </c>
      <c r="BF115" s="27">
        <f t="shared" si="54"/>
        <v>0</v>
      </c>
      <c r="BG115" s="27">
        <f t="shared" si="54"/>
        <v>0</v>
      </c>
      <c r="BH115" s="27">
        <f t="shared" si="54"/>
        <v>0</v>
      </c>
      <c r="BI115" s="27">
        <f t="shared" si="54"/>
        <v>0</v>
      </c>
      <c r="BJ115" s="27">
        <f t="shared" si="54"/>
        <v>0</v>
      </c>
      <c r="BM115" s="22">
        <f t="shared" si="77"/>
        <v>124690520</v>
      </c>
      <c r="BN115" s="22">
        <f t="shared" si="78"/>
        <v>124690520</v>
      </c>
      <c r="BO115" s="22">
        <f t="shared" si="78"/>
        <v>124690520</v>
      </c>
      <c r="BP115" s="22">
        <f t="shared" si="78"/>
        <v>124690520</v>
      </c>
      <c r="BQ115" s="22">
        <f t="shared" si="78"/>
        <v>124690520</v>
      </c>
      <c r="BR115" s="22">
        <f t="shared" si="47"/>
        <v>124690520</v>
      </c>
      <c r="BU115" s="22">
        <f t="shared" si="79"/>
        <v>124690520</v>
      </c>
      <c r="BV115" s="22">
        <f t="shared" si="55"/>
        <v>124690520</v>
      </c>
      <c r="BW115" s="22">
        <f t="shared" si="55"/>
        <v>124690520</v>
      </c>
      <c r="BX115" s="22">
        <f t="shared" si="55"/>
        <v>124690520</v>
      </c>
      <c r="BY115" s="22">
        <f t="shared" si="55"/>
        <v>124690520</v>
      </c>
      <c r="BZ115" s="22">
        <f t="shared" si="55"/>
        <v>124690520</v>
      </c>
    </row>
    <row r="116" spans="1:78" x14ac:dyDescent="0.2">
      <c r="A116" s="40" t="s">
        <v>252</v>
      </c>
      <c r="B116" s="40"/>
      <c r="C116" s="41"/>
      <c r="D116" s="41"/>
      <c r="E116" s="41"/>
      <c r="F116" s="21">
        <v>1</v>
      </c>
      <c r="G116" s="44">
        <v>0</v>
      </c>
      <c r="H116" s="40">
        <v>90</v>
      </c>
      <c r="I116" s="21" t="s">
        <v>306</v>
      </c>
      <c r="J116" s="39"/>
      <c r="K116" s="45">
        <v>4100.7299999999996</v>
      </c>
      <c r="L116" s="47"/>
      <c r="M116" s="42">
        <v>7</v>
      </c>
      <c r="N116" s="46">
        <f t="shared" si="56"/>
        <v>2.1</v>
      </c>
      <c r="O116" s="46">
        <f t="shared" si="57"/>
        <v>2460.44</v>
      </c>
      <c r="P116" s="46">
        <f t="shared" si="58"/>
        <v>0</v>
      </c>
      <c r="Q116" s="46">
        <f t="shared" si="59"/>
        <v>0</v>
      </c>
      <c r="R116" s="37">
        <f t="shared" si="60"/>
        <v>0</v>
      </c>
      <c r="S116" s="37">
        <f t="shared" si="61"/>
        <v>0</v>
      </c>
      <c r="T116" s="46">
        <f t="shared" si="62"/>
        <v>0</v>
      </c>
      <c r="U116" s="46">
        <f t="shared" si="63"/>
        <v>0</v>
      </c>
      <c r="V116" s="42">
        <v>19</v>
      </c>
      <c r="W116" s="46">
        <f t="shared" si="64"/>
        <v>4.75</v>
      </c>
      <c r="X116" s="36">
        <f t="shared" si="65"/>
        <v>2.1</v>
      </c>
      <c r="Y116" s="25">
        <f t="shared" si="66"/>
        <v>4107.58</v>
      </c>
      <c r="Z116" s="45">
        <v>13738416545.67</v>
      </c>
      <c r="AA116" s="42">
        <v>20775</v>
      </c>
      <c r="AB116" s="36">
        <f t="shared" si="48"/>
        <v>661295.62</v>
      </c>
      <c r="AC116" s="35">
        <f t="shared" si="49"/>
        <v>2.5780280000000002</v>
      </c>
      <c r="AD116" s="42">
        <v>250000</v>
      </c>
      <c r="AE116" s="35">
        <f t="shared" si="50"/>
        <v>1.812449</v>
      </c>
      <c r="AF116" s="35">
        <f t="shared" si="80"/>
        <v>-1.3483540000000001</v>
      </c>
      <c r="AG116" s="34">
        <f t="shared" si="51"/>
        <v>0.01</v>
      </c>
      <c r="AH116" s="33">
        <f t="shared" si="52"/>
        <v>0</v>
      </c>
      <c r="AI116" s="32">
        <f t="shared" si="67"/>
        <v>0.01</v>
      </c>
      <c r="AJ116" s="42">
        <v>0</v>
      </c>
      <c r="AK116" s="44">
        <v>0</v>
      </c>
      <c r="AL116" s="26">
        <f t="shared" si="68"/>
        <v>0</v>
      </c>
      <c r="AM116" s="42">
        <v>0</v>
      </c>
      <c r="AN116" s="44">
        <v>0</v>
      </c>
      <c r="AO116" s="26">
        <f t="shared" si="69"/>
        <v>0</v>
      </c>
      <c r="AP116" s="26">
        <f t="shared" si="53"/>
        <v>473399</v>
      </c>
      <c r="AQ116" s="26">
        <f t="shared" si="70"/>
        <v>473399</v>
      </c>
      <c r="AR116" s="30">
        <v>339590</v>
      </c>
      <c r="AS116" s="30">
        <f t="shared" si="83"/>
        <v>473399</v>
      </c>
      <c r="AT116" s="42">
        <v>454820</v>
      </c>
      <c r="AU116" s="26">
        <f t="shared" si="81"/>
        <v>18579</v>
      </c>
      <c r="AV116" s="43" t="str">
        <f t="shared" si="84"/>
        <v>Yes</v>
      </c>
      <c r="AW116" s="30">
        <f t="shared" si="71"/>
        <v>18579</v>
      </c>
      <c r="AX116" s="29">
        <f t="shared" si="72"/>
        <v>473399</v>
      </c>
      <c r="AY116" s="28">
        <f t="shared" si="82"/>
        <v>473399</v>
      </c>
      <c r="AZ116" s="42">
        <v>0</v>
      </c>
      <c r="BA116" s="26">
        <f t="shared" si="73"/>
        <v>0</v>
      </c>
      <c r="BB116" s="21">
        <f t="shared" si="74"/>
        <v>0</v>
      </c>
      <c r="BC116" s="21">
        <f t="shared" si="75"/>
        <v>1</v>
      </c>
      <c r="BD116" s="27"/>
      <c r="BE116" s="27">
        <f t="shared" si="76"/>
        <v>0</v>
      </c>
      <c r="BF116" s="27">
        <f t="shared" si="54"/>
        <v>0</v>
      </c>
      <c r="BG116" s="27">
        <f t="shared" si="54"/>
        <v>0</v>
      </c>
      <c r="BH116" s="27">
        <f t="shared" si="54"/>
        <v>0</v>
      </c>
      <c r="BI116" s="27">
        <f t="shared" si="54"/>
        <v>0</v>
      </c>
      <c r="BJ116" s="27">
        <f t="shared" si="54"/>
        <v>0</v>
      </c>
      <c r="BM116" s="22">
        <f t="shared" si="77"/>
        <v>473399</v>
      </c>
      <c r="BN116" s="22">
        <f t="shared" si="78"/>
        <v>473399</v>
      </c>
      <c r="BO116" s="22">
        <f t="shared" si="78"/>
        <v>473399</v>
      </c>
      <c r="BP116" s="22">
        <f t="shared" si="78"/>
        <v>473399</v>
      </c>
      <c r="BQ116" s="22">
        <f t="shared" si="78"/>
        <v>473399</v>
      </c>
      <c r="BR116" s="22">
        <f t="shared" si="47"/>
        <v>473399</v>
      </c>
      <c r="BU116" s="22">
        <f t="shared" si="79"/>
        <v>473399</v>
      </c>
      <c r="BV116" s="22">
        <f t="shared" si="55"/>
        <v>473399</v>
      </c>
      <c r="BW116" s="22">
        <f t="shared" si="55"/>
        <v>473399</v>
      </c>
      <c r="BX116" s="22">
        <f t="shared" si="55"/>
        <v>473399</v>
      </c>
      <c r="BY116" s="22">
        <f t="shared" si="55"/>
        <v>473399</v>
      </c>
      <c r="BZ116" s="22">
        <f t="shared" si="55"/>
        <v>473399</v>
      </c>
    </row>
    <row r="117" spans="1:78" x14ac:dyDescent="0.2">
      <c r="A117" s="40" t="s">
        <v>217</v>
      </c>
      <c r="B117" s="40"/>
      <c r="C117" s="41"/>
      <c r="D117" s="41"/>
      <c r="E117" s="41"/>
      <c r="F117" s="21">
        <v>3</v>
      </c>
      <c r="G117" s="44">
        <v>0</v>
      </c>
      <c r="H117" s="40">
        <v>91</v>
      </c>
      <c r="I117" s="21" t="s">
        <v>307</v>
      </c>
      <c r="J117" s="39"/>
      <c r="K117" s="45">
        <v>2087.44</v>
      </c>
      <c r="L117" s="47"/>
      <c r="M117" s="42">
        <v>399</v>
      </c>
      <c r="N117" s="46">
        <f t="shared" si="56"/>
        <v>119.7</v>
      </c>
      <c r="O117" s="46">
        <f t="shared" si="57"/>
        <v>1252.46</v>
      </c>
      <c r="P117" s="46">
        <f t="shared" si="58"/>
        <v>0</v>
      </c>
      <c r="Q117" s="46">
        <f t="shared" si="59"/>
        <v>0</v>
      </c>
      <c r="R117" s="37">
        <f t="shared" si="60"/>
        <v>0.19</v>
      </c>
      <c r="S117" s="37">
        <f t="shared" si="61"/>
        <v>0</v>
      </c>
      <c r="T117" s="46">
        <f t="shared" si="62"/>
        <v>0</v>
      </c>
      <c r="U117" s="46">
        <f t="shared" si="63"/>
        <v>0</v>
      </c>
      <c r="V117" s="42">
        <v>91</v>
      </c>
      <c r="W117" s="46">
        <f t="shared" si="64"/>
        <v>22.75</v>
      </c>
      <c r="X117" s="36">
        <f t="shared" si="65"/>
        <v>119.7</v>
      </c>
      <c r="Y117" s="25">
        <f t="shared" si="66"/>
        <v>2229.89</v>
      </c>
      <c r="Z117" s="45">
        <v>3410273579.6700001</v>
      </c>
      <c r="AA117" s="42">
        <v>13536</v>
      </c>
      <c r="AB117" s="36">
        <f t="shared" si="48"/>
        <v>251941.02</v>
      </c>
      <c r="AC117" s="35">
        <f t="shared" si="49"/>
        <v>0.98218000000000005</v>
      </c>
      <c r="AD117" s="42">
        <v>140844</v>
      </c>
      <c r="AE117" s="35">
        <f t="shared" si="50"/>
        <v>1.0210900000000001</v>
      </c>
      <c r="AF117" s="35">
        <f t="shared" si="80"/>
        <v>6.1469999999999997E-3</v>
      </c>
      <c r="AG117" s="34">
        <f t="shared" si="51"/>
        <v>0.01</v>
      </c>
      <c r="AH117" s="33">
        <f t="shared" si="52"/>
        <v>0</v>
      </c>
      <c r="AI117" s="32">
        <f t="shared" si="67"/>
        <v>0.01</v>
      </c>
      <c r="AJ117" s="42">
        <v>0</v>
      </c>
      <c r="AK117" s="44">
        <v>0</v>
      </c>
      <c r="AL117" s="26">
        <f t="shared" si="68"/>
        <v>0</v>
      </c>
      <c r="AM117" s="42">
        <v>0</v>
      </c>
      <c r="AN117" s="44">
        <v>0</v>
      </c>
      <c r="AO117" s="26">
        <f t="shared" si="69"/>
        <v>0</v>
      </c>
      <c r="AP117" s="26">
        <f t="shared" si="53"/>
        <v>256995</v>
      </c>
      <c r="AQ117" s="26">
        <f t="shared" si="70"/>
        <v>256995</v>
      </c>
      <c r="AR117" s="30">
        <v>4338569</v>
      </c>
      <c r="AS117" s="30">
        <f t="shared" si="83"/>
        <v>256995</v>
      </c>
      <c r="AT117" s="42">
        <v>3481120</v>
      </c>
      <c r="AU117" s="26">
        <f t="shared" si="81"/>
        <v>3224125</v>
      </c>
      <c r="AV117" s="43" t="str">
        <f t="shared" si="84"/>
        <v>No</v>
      </c>
      <c r="AW117" s="30">
        <f t="shared" si="71"/>
        <v>460727.46250000002</v>
      </c>
      <c r="AX117" s="29">
        <f t="shared" si="72"/>
        <v>3020392.5375000001</v>
      </c>
      <c r="AY117" s="28">
        <f t="shared" si="82"/>
        <v>3020392.5375000001</v>
      </c>
      <c r="AZ117" s="42">
        <v>0</v>
      </c>
      <c r="BA117" s="26">
        <f t="shared" si="73"/>
        <v>0</v>
      </c>
      <c r="BB117" s="21">
        <f t="shared" si="74"/>
        <v>0</v>
      </c>
      <c r="BC117" s="21">
        <f t="shared" si="75"/>
        <v>0</v>
      </c>
      <c r="BD117" s="27"/>
      <c r="BE117" s="27">
        <f t="shared" si="76"/>
        <v>-2763397.5375000001</v>
      </c>
      <c r="BF117" s="27">
        <f t="shared" si="54"/>
        <v>-2302739.1679987502</v>
      </c>
      <c r="BG117" s="27">
        <f t="shared" si="54"/>
        <v>-1842191.3343990003</v>
      </c>
      <c r="BH117" s="27">
        <f t="shared" si="54"/>
        <v>-1381643.5007992503</v>
      </c>
      <c r="BI117" s="27">
        <f t="shared" si="54"/>
        <v>-921141.72198286024</v>
      </c>
      <c r="BJ117" s="27">
        <f t="shared" si="54"/>
        <v>-460570.86099143012</v>
      </c>
      <c r="BM117" s="22">
        <f t="shared" si="77"/>
        <v>2559734.1679987502</v>
      </c>
      <c r="BN117" s="22">
        <f t="shared" si="78"/>
        <v>2099186.3343990003</v>
      </c>
      <c r="BO117" s="22">
        <f t="shared" si="78"/>
        <v>1638638.5007992503</v>
      </c>
      <c r="BP117" s="22">
        <f t="shared" si="78"/>
        <v>1178136.7219828602</v>
      </c>
      <c r="BQ117" s="22">
        <f t="shared" si="78"/>
        <v>717565.86099143012</v>
      </c>
      <c r="BR117" s="22">
        <f t="shared" si="47"/>
        <v>256995</v>
      </c>
      <c r="BU117" s="22">
        <f t="shared" si="79"/>
        <v>2559734.1679987502</v>
      </c>
      <c r="BV117" s="22">
        <f t="shared" si="55"/>
        <v>2099186.3343990003</v>
      </c>
      <c r="BW117" s="22">
        <f t="shared" si="55"/>
        <v>1638638.5007992503</v>
      </c>
      <c r="BX117" s="22">
        <f t="shared" si="55"/>
        <v>1178136.7219828602</v>
      </c>
      <c r="BY117" s="22">
        <f t="shared" si="55"/>
        <v>717565.86099143012</v>
      </c>
      <c r="BZ117" s="22">
        <f t="shared" si="55"/>
        <v>256995</v>
      </c>
    </row>
    <row r="118" spans="1:78" x14ac:dyDescent="0.2">
      <c r="A118" s="40" t="s">
        <v>211</v>
      </c>
      <c r="B118" s="40"/>
      <c r="C118" s="41"/>
      <c r="D118" s="41"/>
      <c r="E118" s="41"/>
      <c r="F118" s="21">
        <v>5</v>
      </c>
      <c r="G118" s="44">
        <v>0</v>
      </c>
      <c r="H118" s="40">
        <v>92</v>
      </c>
      <c r="I118" s="21" t="s">
        <v>308</v>
      </c>
      <c r="J118" s="39"/>
      <c r="K118" s="45">
        <v>832.18</v>
      </c>
      <c r="L118" s="47"/>
      <c r="M118" s="42">
        <v>163</v>
      </c>
      <c r="N118" s="46">
        <f t="shared" si="56"/>
        <v>48.9</v>
      </c>
      <c r="O118" s="46">
        <f t="shared" si="57"/>
        <v>499.31</v>
      </c>
      <c r="P118" s="46">
        <f t="shared" si="58"/>
        <v>0</v>
      </c>
      <c r="Q118" s="46">
        <f t="shared" si="59"/>
        <v>0</v>
      </c>
      <c r="R118" s="37">
        <f t="shared" si="60"/>
        <v>0.2</v>
      </c>
      <c r="S118" s="37">
        <f t="shared" si="61"/>
        <v>0</v>
      </c>
      <c r="T118" s="46">
        <f t="shared" si="62"/>
        <v>0</v>
      </c>
      <c r="U118" s="46">
        <f t="shared" si="63"/>
        <v>0</v>
      </c>
      <c r="V118" s="42">
        <v>8</v>
      </c>
      <c r="W118" s="46">
        <f t="shared" si="64"/>
        <v>2</v>
      </c>
      <c r="X118" s="36">
        <f t="shared" si="65"/>
        <v>48.9</v>
      </c>
      <c r="Y118" s="25">
        <f t="shared" si="66"/>
        <v>883.07999999999993</v>
      </c>
      <c r="Z118" s="45">
        <v>1238829106.6700001</v>
      </c>
      <c r="AA118" s="42">
        <v>6698</v>
      </c>
      <c r="AB118" s="36">
        <f t="shared" si="48"/>
        <v>184955.08</v>
      </c>
      <c r="AC118" s="35">
        <f t="shared" si="49"/>
        <v>0.72103799999999996</v>
      </c>
      <c r="AD118" s="42">
        <v>102522</v>
      </c>
      <c r="AE118" s="35">
        <f t="shared" si="50"/>
        <v>0.74326400000000004</v>
      </c>
      <c r="AF118" s="35">
        <f t="shared" si="80"/>
        <v>0.27229399999999998</v>
      </c>
      <c r="AG118" s="34">
        <f t="shared" si="51"/>
        <v>0.27229399999999998</v>
      </c>
      <c r="AH118" s="33">
        <f t="shared" si="52"/>
        <v>0</v>
      </c>
      <c r="AI118" s="32">
        <f t="shared" si="67"/>
        <v>0.27229399999999998</v>
      </c>
      <c r="AJ118" s="42">
        <v>406</v>
      </c>
      <c r="AK118" s="44">
        <v>6</v>
      </c>
      <c r="AL118" s="26">
        <f t="shared" si="68"/>
        <v>243600</v>
      </c>
      <c r="AM118" s="42">
        <v>0</v>
      </c>
      <c r="AN118" s="44">
        <v>0</v>
      </c>
      <c r="AO118" s="26">
        <f t="shared" si="69"/>
        <v>0</v>
      </c>
      <c r="AP118" s="26">
        <f t="shared" si="53"/>
        <v>2771271</v>
      </c>
      <c r="AQ118" s="26">
        <f t="shared" si="70"/>
        <v>3014871</v>
      </c>
      <c r="AR118" s="30">
        <v>3113169</v>
      </c>
      <c r="AS118" s="30">
        <f t="shared" si="83"/>
        <v>3014871</v>
      </c>
      <c r="AT118" s="42">
        <v>2918203</v>
      </c>
      <c r="AU118" s="26">
        <f t="shared" si="81"/>
        <v>96668</v>
      </c>
      <c r="AV118" s="43" t="str">
        <f t="shared" si="84"/>
        <v>Yes</v>
      </c>
      <c r="AW118" s="30">
        <f t="shared" si="71"/>
        <v>96668</v>
      </c>
      <c r="AX118" s="29">
        <f t="shared" si="72"/>
        <v>3014871</v>
      </c>
      <c r="AY118" s="28">
        <f t="shared" si="82"/>
        <v>3014871</v>
      </c>
      <c r="AZ118" s="42">
        <v>0</v>
      </c>
      <c r="BA118" s="26">
        <f t="shared" si="73"/>
        <v>0</v>
      </c>
      <c r="BB118" s="21">
        <f t="shared" si="74"/>
        <v>0</v>
      </c>
      <c r="BC118" s="21">
        <f t="shared" si="75"/>
        <v>1</v>
      </c>
      <c r="BD118" s="27"/>
      <c r="BE118" s="27">
        <f t="shared" si="76"/>
        <v>0</v>
      </c>
      <c r="BF118" s="27">
        <f t="shared" si="54"/>
        <v>0</v>
      </c>
      <c r="BG118" s="27">
        <f t="shared" si="54"/>
        <v>0</v>
      </c>
      <c r="BH118" s="27">
        <f t="shared" si="54"/>
        <v>0</v>
      </c>
      <c r="BI118" s="27">
        <f t="shared" si="54"/>
        <v>0</v>
      </c>
      <c r="BJ118" s="27">
        <f t="shared" si="54"/>
        <v>0</v>
      </c>
      <c r="BM118" s="22">
        <f t="shared" si="77"/>
        <v>3014871</v>
      </c>
      <c r="BN118" s="22">
        <f t="shared" si="78"/>
        <v>3014871</v>
      </c>
      <c r="BO118" s="22">
        <f t="shared" si="78"/>
        <v>3014871</v>
      </c>
      <c r="BP118" s="22">
        <f t="shared" si="78"/>
        <v>3014871</v>
      </c>
      <c r="BQ118" s="22">
        <f t="shared" si="78"/>
        <v>3014871</v>
      </c>
      <c r="BR118" s="22">
        <f t="shared" si="47"/>
        <v>3014871</v>
      </c>
      <c r="BU118" s="22">
        <f t="shared" si="79"/>
        <v>3014871</v>
      </c>
      <c r="BV118" s="22">
        <f t="shared" si="55"/>
        <v>3014871</v>
      </c>
      <c r="BW118" s="22">
        <f t="shared" si="55"/>
        <v>3014871</v>
      </c>
      <c r="BX118" s="22">
        <f t="shared" si="55"/>
        <v>3014871</v>
      </c>
      <c r="BY118" s="22">
        <f t="shared" si="55"/>
        <v>3014871</v>
      </c>
      <c r="BZ118" s="22">
        <f t="shared" si="55"/>
        <v>3014871</v>
      </c>
    </row>
    <row r="119" spans="1:78" x14ac:dyDescent="0.2">
      <c r="A119" s="40" t="s">
        <v>231</v>
      </c>
      <c r="B119" s="40">
        <v>1</v>
      </c>
      <c r="C119" s="41">
        <v>1</v>
      </c>
      <c r="D119" s="41">
        <v>0</v>
      </c>
      <c r="E119" s="41">
        <v>1</v>
      </c>
      <c r="F119" s="21">
        <v>10</v>
      </c>
      <c r="G119" s="44">
        <v>5</v>
      </c>
      <c r="H119" s="40">
        <v>93</v>
      </c>
      <c r="I119" s="21" t="s">
        <v>6</v>
      </c>
      <c r="J119" s="39"/>
      <c r="K119" s="45">
        <v>16946</v>
      </c>
      <c r="L119" s="48"/>
      <c r="M119" s="42">
        <v>13174</v>
      </c>
      <c r="N119" s="46">
        <f t="shared" si="56"/>
        <v>3952.2</v>
      </c>
      <c r="O119" s="46">
        <f t="shared" si="57"/>
        <v>10167.6</v>
      </c>
      <c r="P119" s="46">
        <f t="shared" si="58"/>
        <v>3006.3999999999996</v>
      </c>
      <c r="Q119" s="46">
        <f t="shared" si="59"/>
        <v>450.96</v>
      </c>
      <c r="R119" s="37">
        <f t="shared" si="60"/>
        <v>0.78</v>
      </c>
      <c r="S119" s="37">
        <f t="shared" si="61"/>
        <v>0.18000000000000005</v>
      </c>
      <c r="T119" s="46">
        <f t="shared" si="62"/>
        <v>3050.28</v>
      </c>
      <c r="U119" s="46">
        <f t="shared" si="63"/>
        <v>457.54</v>
      </c>
      <c r="V119" s="42">
        <v>4376</v>
      </c>
      <c r="W119" s="46">
        <f t="shared" si="64"/>
        <v>1094</v>
      </c>
      <c r="X119" s="36">
        <f t="shared" si="65"/>
        <v>3952.2</v>
      </c>
      <c r="Y119" s="25">
        <f t="shared" si="66"/>
        <v>22443.16</v>
      </c>
      <c r="Z119" s="45">
        <v>14314904628.67</v>
      </c>
      <c r="AA119" s="42">
        <v>138915</v>
      </c>
      <c r="AB119" s="36">
        <f t="shared" si="48"/>
        <v>103047.94</v>
      </c>
      <c r="AC119" s="35">
        <f t="shared" si="49"/>
        <v>0.401727</v>
      </c>
      <c r="AD119" s="42">
        <v>54305</v>
      </c>
      <c r="AE119" s="35">
        <f t="shared" si="50"/>
        <v>0.39369999999999999</v>
      </c>
      <c r="AF119" s="35">
        <f t="shared" si="80"/>
        <v>0.60068100000000002</v>
      </c>
      <c r="AG119" s="34">
        <f t="shared" si="51"/>
        <v>0.60068100000000002</v>
      </c>
      <c r="AH119" s="33">
        <f t="shared" si="52"/>
        <v>0.06</v>
      </c>
      <c r="AI119" s="32">
        <f t="shared" si="67"/>
        <v>0.66068100000000007</v>
      </c>
      <c r="AJ119" s="42">
        <v>0</v>
      </c>
      <c r="AK119" s="44">
        <v>0</v>
      </c>
      <c r="AL119" s="26">
        <f t="shared" si="68"/>
        <v>0</v>
      </c>
      <c r="AM119" s="42">
        <v>0</v>
      </c>
      <c r="AN119" s="44">
        <v>0</v>
      </c>
      <c r="AO119" s="26">
        <f t="shared" si="69"/>
        <v>0</v>
      </c>
      <c r="AP119" s="26">
        <f t="shared" si="53"/>
        <v>170890042</v>
      </c>
      <c r="AQ119" s="26">
        <f t="shared" si="70"/>
        <v>170890042</v>
      </c>
      <c r="AR119" s="30">
        <v>154301977</v>
      </c>
      <c r="AS119" s="30">
        <f t="shared" si="83"/>
        <v>170890042</v>
      </c>
      <c r="AT119" s="42">
        <v>169238796</v>
      </c>
      <c r="AU119" s="26">
        <f t="shared" si="81"/>
        <v>1651246</v>
      </c>
      <c r="AV119" s="43" t="str">
        <f t="shared" si="84"/>
        <v>Yes</v>
      </c>
      <c r="AW119" s="30">
        <f t="shared" si="71"/>
        <v>1651246</v>
      </c>
      <c r="AX119" s="29">
        <f t="shared" si="72"/>
        <v>170890042</v>
      </c>
      <c r="AY119" s="28">
        <f t="shared" si="82"/>
        <v>170890042</v>
      </c>
      <c r="AZ119" s="42">
        <v>0</v>
      </c>
      <c r="BA119" s="26">
        <f t="shared" si="73"/>
        <v>1651246</v>
      </c>
      <c r="BB119" s="21">
        <f t="shared" si="74"/>
        <v>1</v>
      </c>
      <c r="BC119" s="21">
        <f t="shared" si="75"/>
        <v>1</v>
      </c>
      <c r="BD119" s="27"/>
      <c r="BE119" s="27">
        <f t="shared" si="76"/>
        <v>0</v>
      </c>
      <c r="BF119" s="27">
        <f t="shared" si="54"/>
        <v>0</v>
      </c>
      <c r="BG119" s="27">
        <f t="shared" si="54"/>
        <v>0</v>
      </c>
      <c r="BH119" s="27">
        <f t="shared" si="54"/>
        <v>0</v>
      </c>
      <c r="BI119" s="27">
        <f t="shared" si="54"/>
        <v>0</v>
      </c>
      <c r="BJ119" s="27">
        <f t="shared" si="54"/>
        <v>0</v>
      </c>
      <c r="BM119" s="22">
        <f t="shared" si="77"/>
        <v>170890042</v>
      </c>
      <c r="BN119" s="22">
        <f t="shared" si="78"/>
        <v>170890042</v>
      </c>
      <c r="BO119" s="22">
        <f t="shared" si="78"/>
        <v>170890042</v>
      </c>
      <c r="BP119" s="22">
        <f t="shared" si="78"/>
        <v>170890042</v>
      </c>
      <c r="BQ119" s="22">
        <f t="shared" si="78"/>
        <v>170890042</v>
      </c>
      <c r="BR119" s="22">
        <f t="shared" si="47"/>
        <v>170890042</v>
      </c>
      <c r="BU119" s="22">
        <f t="shared" si="79"/>
        <v>170890042</v>
      </c>
      <c r="BV119" s="22">
        <f t="shared" si="55"/>
        <v>170890042</v>
      </c>
      <c r="BW119" s="22">
        <f t="shared" si="55"/>
        <v>170890042</v>
      </c>
      <c r="BX119" s="22">
        <f t="shared" si="55"/>
        <v>170890042</v>
      </c>
      <c r="BY119" s="22">
        <f t="shared" si="55"/>
        <v>170890042</v>
      </c>
      <c r="BZ119" s="22">
        <f t="shared" si="55"/>
        <v>170890042</v>
      </c>
    </row>
    <row r="120" spans="1:78" x14ac:dyDescent="0.2">
      <c r="A120" s="40" t="s">
        <v>221</v>
      </c>
      <c r="B120" s="40"/>
      <c r="C120" s="41"/>
      <c r="D120" s="41"/>
      <c r="E120" s="41"/>
      <c r="F120" s="21">
        <v>7</v>
      </c>
      <c r="G120" s="44">
        <v>36</v>
      </c>
      <c r="H120" s="40">
        <v>94</v>
      </c>
      <c r="I120" s="21" t="s">
        <v>309</v>
      </c>
      <c r="J120" s="39"/>
      <c r="K120" s="45">
        <v>3892.13</v>
      </c>
      <c r="L120" s="47"/>
      <c r="M120" s="42">
        <v>1374</v>
      </c>
      <c r="N120" s="46">
        <f t="shared" si="56"/>
        <v>412.2</v>
      </c>
      <c r="O120" s="46">
        <f t="shared" si="57"/>
        <v>2335.2800000000002</v>
      </c>
      <c r="P120" s="46">
        <f t="shared" si="58"/>
        <v>0</v>
      </c>
      <c r="Q120" s="46">
        <f t="shared" si="59"/>
        <v>0</v>
      </c>
      <c r="R120" s="37">
        <f t="shared" si="60"/>
        <v>0.35</v>
      </c>
      <c r="S120" s="37">
        <f t="shared" si="61"/>
        <v>0</v>
      </c>
      <c r="T120" s="46">
        <f t="shared" si="62"/>
        <v>0</v>
      </c>
      <c r="U120" s="46">
        <f t="shared" si="63"/>
        <v>0</v>
      </c>
      <c r="V120" s="42">
        <v>348</v>
      </c>
      <c r="W120" s="46">
        <f t="shared" si="64"/>
        <v>87</v>
      </c>
      <c r="X120" s="36">
        <f t="shared" si="65"/>
        <v>412.2</v>
      </c>
      <c r="Y120" s="25">
        <f t="shared" si="66"/>
        <v>4391.33</v>
      </c>
      <c r="Z120" s="45">
        <v>4966252557.6700001</v>
      </c>
      <c r="AA120" s="42">
        <v>30356</v>
      </c>
      <c r="AB120" s="36">
        <f t="shared" si="48"/>
        <v>163600.35999999999</v>
      </c>
      <c r="AC120" s="35">
        <f t="shared" si="49"/>
        <v>0.63778800000000002</v>
      </c>
      <c r="AD120" s="42">
        <v>100239</v>
      </c>
      <c r="AE120" s="35">
        <f t="shared" si="50"/>
        <v>0.72671200000000002</v>
      </c>
      <c r="AF120" s="35">
        <f t="shared" si="80"/>
        <v>0.33553500000000003</v>
      </c>
      <c r="AG120" s="34">
        <f t="shared" si="51"/>
        <v>0.33553500000000003</v>
      </c>
      <c r="AH120" s="33">
        <f t="shared" si="52"/>
        <v>0</v>
      </c>
      <c r="AI120" s="32">
        <f t="shared" si="67"/>
        <v>0.33553500000000003</v>
      </c>
      <c r="AJ120" s="42">
        <v>0</v>
      </c>
      <c r="AK120" s="44">
        <v>0</v>
      </c>
      <c r="AL120" s="26">
        <f t="shared" si="68"/>
        <v>0</v>
      </c>
      <c r="AM120" s="42">
        <v>0</v>
      </c>
      <c r="AN120" s="44">
        <v>0</v>
      </c>
      <c r="AO120" s="26">
        <f t="shared" si="69"/>
        <v>0</v>
      </c>
      <c r="AP120" s="26">
        <f t="shared" si="53"/>
        <v>16981453</v>
      </c>
      <c r="AQ120" s="26">
        <f t="shared" si="70"/>
        <v>16981453</v>
      </c>
      <c r="AR120" s="30">
        <v>12983806</v>
      </c>
      <c r="AS120" s="30">
        <f t="shared" si="83"/>
        <v>16981453</v>
      </c>
      <c r="AT120" s="42">
        <v>16720241</v>
      </c>
      <c r="AU120" s="26">
        <f t="shared" si="81"/>
        <v>261212</v>
      </c>
      <c r="AV120" s="43" t="str">
        <f t="shared" si="84"/>
        <v>Yes</v>
      </c>
      <c r="AW120" s="30">
        <f t="shared" si="71"/>
        <v>261212</v>
      </c>
      <c r="AX120" s="29">
        <f t="shared" si="72"/>
        <v>16981453</v>
      </c>
      <c r="AY120" s="28">
        <f t="shared" si="82"/>
        <v>16981453</v>
      </c>
      <c r="AZ120" s="42">
        <v>0</v>
      </c>
      <c r="BA120" s="26">
        <f t="shared" si="73"/>
        <v>261212</v>
      </c>
      <c r="BB120" s="21">
        <f t="shared" si="74"/>
        <v>1</v>
      </c>
      <c r="BC120" s="21">
        <f t="shared" si="75"/>
        <v>1</v>
      </c>
      <c r="BD120" s="27"/>
      <c r="BE120" s="27">
        <f t="shared" si="76"/>
        <v>0</v>
      </c>
      <c r="BF120" s="27">
        <f t="shared" si="54"/>
        <v>0</v>
      </c>
      <c r="BG120" s="27">
        <f t="shared" si="54"/>
        <v>0</v>
      </c>
      <c r="BH120" s="27">
        <f t="shared" si="54"/>
        <v>0</v>
      </c>
      <c r="BI120" s="27">
        <f t="shared" si="54"/>
        <v>0</v>
      </c>
      <c r="BJ120" s="27">
        <f t="shared" si="54"/>
        <v>0</v>
      </c>
      <c r="BM120" s="22">
        <f t="shared" si="77"/>
        <v>16981453</v>
      </c>
      <c r="BN120" s="22">
        <f t="shared" si="78"/>
        <v>16981453</v>
      </c>
      <c r="BO120" s="22">
        <f t="shared" si="78"/>
        <v>16981453</v>
      </c>
      <c r="BP120" s="22">
        <f t="shared" si="78"/>
        <v>16981453</v>
      </c>
      <c r="BQ120" s="22">
        <f t="shared" si="78"/>
        <v>16981453</v>
      </c>
      <c r="BR120" s="22">
        <f t="shared" si="47"/>
        <v>16981453</v>
      </c>
      <c r="BU120" s="22">
        <f t="shared" si="79"/>
        <v>16981453</v>
      </c>
      <c r="BV120" s="22">
        <f t="shared" si="55"/>
        <v>16981453</v>
      </c>
      <c r="BW120" s="22">
        <f t="shared" si="55"/>
        <v>16981453</v>
      </c>
      <c r="BX120" s="22">
        <f t="shared" si="55"/>
        <v>16981453</v>
      </c>
      <c r="BY120" s="22">
        <f t="shared" si="55"/>
        <v>16981453</v>
      </c>
      <c r="BZ120" s="22">
        <f t="shared" si="55"/>
        <v>16981453</v>
      </c>
    </row>
    <row r="121" spans="1:78" x14ac:dyDescent="0.2">
      <c r="A121" s="40" t="s">
        <v>231</v>
      </c>
      <c r="B121" s="40">
        <v>1</v>
      </c>
      <c r="C121" s="41">
        <v>1</v>
      </c>
      <c r="D121" s="41">
        <v>0</v>
      </c>
      <c r="E121" s="41">
        <v>1</v>
      </c>
      <c r="F121" s="21">
        <v>10</v>
      </c>
      <c r="G121" s="44">
        <v>12</v>
      </c>
      <c r="H121" s="40">
        <v>95</v>
      </c>
      <c r="I121" s="21" t="s">
        <v>310</v>
      </c>
      <c r="J121" s="39"/>
      <c r="K121" s="45">
        <v>3095.76</v>
      </c>
      <c r="L121" s="48"/>
      <c r="M121" s="42">
        <v>2656</v>
      </c>
      <c r="N121" s="46">
        <f t="shared" si="56"/>
        <v>796.8</v>
      </c>
      <c r="O121" s="46">
        <f t="shared" si="57"/>
        <v>1857.46</v>
      </c>
      <c r="P121" s="46">
        <f t="shared" si="58"/>
        <v>798.54</v>
      </c>
      <c r="Q121" s="46">
        <f t="shared" si="59"/>
        <v>119.78</v>
      </c>
      <c r="R121" s="37">
        <f t="shared" si="60"/>
        <v>0.86</v>
      </c>
      <c r="S121" s="37">
        <f t="shared" si="61"/>
        <v>0.26</v>
      </c>
      <c r="T121" s="46">
        <f t="shared" si="62"/>
        <v>804.9</v>
      </c>
      <c r="U121" s="46">
        <f t="shared" si="63"/>
        <v>120.74</v>
      </c>
      <c r="V121" s="42">
        <v>995</v>
      </c>
      <c r="W121" s="46">
        <f t="shared" si="64"/>
        <v>248.75</v>
      </c>
      <c r="X121" s="36">
        <f t="shared" si="65"/>
        <v>796.8</v>
      </c>
      <c r="Y121" s="25">
        <f t="shared" si="66"/>
        <v>4261.09</v>
      </c>
      <c r="Z121" s="45">
        <v>3174456633.3299999</v>
      </c>
      <c r="AA121" s="42">
        <v>27980</v>
      </c>
      <c r="AB121" s="36">
        <f t="shared" si="48"/>
        <v>113454.49</v>
      </c>
      <c r="AC121" s="35">
        <f t="shared" si="49"/>
        <v>0.442297</v>
      </c>
      <c r="AD121" s="42">
        <v>56237</v>
      </c>
      <c r="AE121" s="35">
        <f t="shared" si="50"/>
        <v>0.40770699999999999</v>
      </c>
      <c r="AF121" s="35">
        <f t="shared" si="80"/>
        <v>0.56808000000000003</v>
      </c>
      <c r="AG121" s="34">
        <f t="shared" si="51"/>
        <v>0.56808000000000003</v>
      </c>
      <c r="AH121" s="33">
        <f t="shared" si="52"/>
        <v>0.04</v>
      </c>
      <c r="AI121" s="32">
        <f t="shared" si="67"/>
        <v>0.60808000000000006</v>
      </c>
      <c r="AJ121" s="42">
        <v>0</v>
      </c>
      <c r="AK121" s="44">
        <v>0</v>
      </c>
      <c r="AL121" s="26">
        <f t="shared" si="68"/>
        <v>0</v>
      </c>
      <c r="AM121" s="42">
        <v>0</v>
      </c>
      <c r="AN121" s="44">
        <v>0</v>
      </c>
      <c r="AO121" s="26">
        <f t="shared" si="69"/>
        <v>0</v>
      </c>
      <c r="AP121" s="26">
        <f t="shared" si="53"/>
        <v>29862239</v>
      </c>
      <c r="AQ121" s="26">
        <f t="shared" si="70"/>
        <v>29862239</v>
      </c>
      <c r="AR121" s="30">
        <v>25806077</v>
      </c>
      <c r="AS121" s="30">
        <f t="shared" si="83"/>
        <v>31150657</v>
      </c>
      <c r="AT121" s="42">
        <v>31150657</v>
      </c>
      <c r="AU121" s="26">
        <f t="shared" si="81"/>
        <v>1288418</v>
      </c>
      <c r="AV121" s="43" t="str">
        <f t="shared" si="84"/>
        <v>No</v>
      </c>
      <c r="AW121" s="30">
        <f t="shared" si="71"/>
        <v>184114.93220000001</v>
      </c>
      <c r="AX121" s="29">
        <f t="shared" si="72"/>
        <v>30966542.0678</v>
      </c>
      <c r="AY121" s="28">
        <f t="shared" si="82"/>
        <v>31150657</v>
      </c>
      <c r="AZ121" s="42">
        <v>0</v>
      </c>
      <c r="BA121" s="26">
        <f t="shared" si="73"/>
        <v>0</v>
      </c>
      <c r="BB121" s="21">
        <f t="shared" si="74"/>
        <v>0</v>
      </c>
      <c r="BC121" s="21">
        <f t="shared" si="75"/>
        <v>0</v>
      </c>
      <c r="BD121" s="27"/>
      <c r="BE121" s="27">
        <f t="shared" si="76"/>
        <v>-1288418</v>
      </c>
      <c r="BF121" s="27">
        <f t="shared" si="54"/>
        <v>-1288418</v>
      </c>
      <c r="BG121" s="27">
        <f t="shared" si="54"/>
        <v>-1288418</v>
      </c>
      <c r="BH121" s="27">
        <f t="shared" si="54"/>
        <v>-1288418</v>
      </c>
      <c r="BI121" s="27">
        <f t="shared" si="54"/>
        <v>-1288418</v>
      </c>
      <c r="BJ121" s="27">
        <f t="shared" si="54"/>
        <v>-1288418</v>
      </c>
      <c r="BM121" s="22">
        <f t="shared" si="77"/>
        <v>30935877.7194</v>
      </c>
      <c r="BN121" s="22">
        <f t="shared" si="78"/>
        <v>30892973.399999999</v>
      </c>
      <c r="BO121" s="22">
        <f t="shared" si="78"/>
        <v>30828552.5</v>
      </c>
      <c r="BP121" s="22">
        <f t="shared" si="78"/>
        <v>30721227.2806</v>
      </c>
      <c r="BQ121" s="22">
        <f t="shared" si="78"/>
        <v>30506448</v>
      </c>
      <c r="BR121" s="22">
        <f t="shared" si="47"/>
        <v>29862239</v>
      </c>
      <c r="BU121" s="22">
        <f t="shared" si="79"/>
        <v>31150657</v>
      </c>
      <c r="BV121" s="22">
        <f t="shared" si="55"/>
        <v>31150657</v>
      </c>
      <c r="BW121" s="22">
        <f t="shared" si="55"/>
        <v>31150657</v>
      </c>
      <c r="BX121" s="22">
        <f t="shared" si="55"/>
        <v>31150657</v>
      </c>
      <c r="BY121" s="22">
        <f t="shared" si="55"/>
        <v>31150657</v>
      </c>
      <c r="BZ121" s="22">
        <f t="shared" si="55"/>
        <v>31150657</v>
      </c>
    </row>
    <row r="122" spans="1:78" x14ac:dyDescent="0.2">
      <c r="A122" s="40" t="s">
        <v>221</v>
      </c>
      <c r="B122" s="40"/>
      <c r="C122" s="41"/>
      <c r="D122" s="41"/>
      <c r="E122" s="41"/>
      <c r="F122" s="21">
        <v>5</v>
      </c>
      <c r="G122" s="44">
        <v>0</v>
      </c>
      <c r="H122" s="40">
        <v>96</v>
      </c>
      <c r="I122" s="21" t="s">
        <v>311</v>
      </c>
      <c r="J122" s="39"/>
      <c r="K122" s="45">
        <v>3526.99</v>
      </c>
      <c r="L122" s="47"/>
      <c r="M122" s="42">
        <v>1128</v>
      </c>
      <c r="N122" s="46">
        <f t="shared" si="56"/>
        <v>338.4</v>
      </c>
      <c r="O122" s="46">
        <f t="shared" si="57"/>
        <v>2116.19</v>
      </c>
      <c r="P122" s="46">
        <f t="shared" si="58"/>
        <v>0</v>
      </c>
      <c r="Q122" s="46">
        <f t="shared" si="59"/>
        <v>0</v>
      </c>
      <c r="R122" s="37">
        <f t="shared" si="60"/>
        <v>0.32</v>
      </c>
      <c r="S122" s="37">
        <f t="shared" si="61"/>
        <v>0</v>
      </c>
      <c r="T122" s="46">
        <f t="shared" si="62"/>
        <v>0</v>
      </c>
      <c r="U122" s="46">
        <f t="shared" si="63"/>
        <v>0</v>
      </c>
      <c r="V122" s="42">
        <v>325</v>
      </c>
      <c r="W122" s="46">
        <f t="shared" si="64"/>
        <v>81.25</v>
      </c>
      <c r="X122" s="36">
        <f t="shared" si="65"/>
        <v>338.4</v>
      </c>
      <c r="Y122" s="25">
        <f t="shared" si="66"/>
        <v>3946.64</v>
      </c>
      <c r="Z122" s="45">
        <v>5493022556.3299999</v>
      </c>
      <c r="AA122" s="42">
        <v>28275</v>
      </c>
      <c r="AB122" s="36">
        <f t="shared" si="48"/>
        <v>194271.35</v>
      </c>
      <c r="AC122" s="35">
        <f t="shared" si="49"/>
        <v>0.75735699999999995</v>
      </c>
      <c r="AD122" s="42">
        <v>98313</v>
      </c>
      <c r="AE122" s="35">
        <f t="shared" si="50"/>
        <v>0.71274899999999997</v>
      </c>
      <c r="AF122" s="35">
        <f t="shared" si="80"/>
        <v>0.256025</v>
      </c>
      <c r="AG122" s="34">
        <f t="shared" si="51"/>
        <v>0.256025</v>
      </c>
      <c r="AH122" s="33">
        <f t="shared" si="52"/>
        <v>0</v>
      </c>
      <c r="AI122" s="32">
        <f t="shared" si="67"/>
        <v>0.256025</v>
      </c>
      <c r="AJ122" s="42">
        <v>0</v>
      </c>
      <c r="AK122" s="44">
        <v>0</v>
      </c>
      <c r="AL122" s="26">
        <f t="shared" si="68"/>
        <v>0</v>
      </c>
      <c r="AM122" s="42">
        <v>0</v>
      </c>
      <c r="AN122" s="44">
        <v>0</v>
      </c>
      <c r="AO122" s="26">
        <f t="shared" si="69"/>
        <v>0</v>
      </c>
      <c r="AP122" s="26">
        <f t="shared" si="53"/>
        <v>11645304</v>
      </c>
      <c r="AQ122" s="26">
        <f t="shared" si="70"/>
        <v>11645304</v>
      </c>
      <c r="AR122" s="30">
        <v>11832806</v>
      </c>
      <c r="AS122" s="30">
        <f t="shared" si="83"/>
        <v>11645304</v>
      </c>
      <c r="AT122" s="42">
        <v>11554609</v>
      </c>
      <c r="AU122" s="26">
        <f t="shared" si="81"/>
        <v>90695</v>
      </c>
      <c r="AV122" s="43" t="str">
        <f t="shared" si="84"/>
        <v>Yes</v>
      </c>
      <c r="AW122" s="30">
        <f t="shared" si="71"/>
        <v>90695</v>
      </c>
      <c r="AX122" s="29">
        <f t="shared" si="72"/>
        <v>11645304</v>
      </c>
      <c r="AY122" s="28">
        <f t="shared" si="82"/>
        <v>11645304</v>
      </c>
      <c r="AZ122" s="42">
        <v>0</v>
      </c>
      <c r="BA122" s="26">
        <f t="shared" si="73"/>
        <v>0</v>
      </c>
      <c r="BB122" s="21">
        <f t="shared" si="74"/>
        <v>0</v>
      </c>
      <c r="BC122" s="21">
        <f t="shared" si="75"/>
        <v>1</v>
      </c>
      <c r="BD122" s="27"/>
      <c r="BE122" s="27">
        <f t="shared" si="76"/>
        <v>0</v>
      </c>
      <c r="BF122" s="27">
        <f t="shared" si="54"/>
        <v>0</v>
      </c>
      <c r="BG122" s="27">
        <f t="shared" si="54"/>
        <v>0</v>
      </c>
      <c r="BH122" s="27">
        <f t="shared" si="54"/>
        <v>0</v>
      </c>
      <c r="BI122" s="27">
        <f t="shared" si="54"/>
        <v>0</v>
      </c>
      <c r="BJ122" s="27">
        <f t="shared" si="54"/>
        <v>0</v>
      </c>
      <c r="BM122" s="22">
        <f t="shared" si="77"/>
        <v>11645304</v>
      </c>
      <c r="BN122" s="22">
        <f t="shared" si="78"/>
        <v>11645304</v>
      </c>
      <c r="BO122" s="22">
        <f t="shared" si="78"/>
        <v>11645304</v>
      </c>
      <c r="BP122" s="22">
        <f t="shared" si="78"/>
        <v>11645304</v>
      </c>
      <c r="BQ122" s="22">
        <f t="shared" si="78"/>
        <v>11645304</v>
      </c>
      <c r="BR122" s="22">
        <f t="shared" si="47"/>
        <v>11645304</v>
      </c>
      <c r="BU122" s="22">
        <f t="shared" si="79"/>
        <v>11645304</v>
      </c>
      <c r="BV122" s="22">
        <f t="shared" si="55"/>
        <v>11645304</v>
      </c>
      <c r="BW122" s="22">
        <f t="shared" si="55"/>
        <v>11645304</v>
      </c>
      <c r="BX122" s="22">
        <f t="shared" si="55"/>
        <v>11645304</v>
      </c>
      <c r="BY122" s="22">
        <f t="shared" si="55"/>
        <v>11645304</v>
      </c>
      <c r="BZ122" s="22">
        <f t="shared" si="55"/>
        <v>11645304</v>
      </c>
    </row>
    <row r="123" spans="1:78" x14ac:dyDescent="0.2">
      <c r="A123" s="40" t="s">
        <v>217</v>
      </c>
      <c r="B123" s="40"/>
      <c r="C123" s="41"/>
      <c r="D123" s="41"/>
      <c r="E123" s="41"/>
      <c r="F123" s="21">
        <v>3</v>
      </c>
      <c r="G123" s="44">
        <v>0</v>
      </c>
      <c r="H123" s="40">
        <v>97</v>
      </c>
      <c r="I123" s="21" t="s">
        <v>312</v>
      </c>
      <c r="J123" s="39"/>
      <c r="K123" s="45">
        <v>3956.29</v>
      </c>
      <c r="L123" s="47"/>
      <c r="M123" s="42">
        <v>601</v>
      </c>
      <c r="N123" s="46">
        <f t="shared" si="56"/>
        <v>180.3</v>
      </c>
      <c r="O123" s="46">
        <f t="shared" si="57"/>
        <v>2373.77</v>
      </c>
      <c r="P123" s="46">
        <f t="shared" si="58"/>
        <v>0</v>
      </c>
      <c r="Q123" s="46">
        <f t="shared" si="59"/>
        <v>0</v>
      </c>
      <c r="R123" s="37">
        <f t="shared" si="60"/>
        <v>0.15</v>
      </c>
      <c r="S123" s="37">
        <f t="shared" si="61"/>
        <v>0</v>
      </c>
      <c r="T123" s="46">
        <f t="shared" si="62"/>
        <v>0</v>
      </c>
      <c r="U123" s="46">
        <f t="shared" si="63"/>
        <v>0</v>
      </c>
      <c r="V123" s="42">
        <v>71</v>
      </c>
      <c r="W123" s="46">
        <f t="shared" si="64"/>
        <v>17.75</v>
      </c>
      <c r="X123" s="36">
        <f t="shared" si="65"/>
        <v>180.3</v>
      </c>
      <c r="Y123" s="25">
        <f t="shared" si="66"/>
        <v>4154.34</v>
      </c>
      <c r="Z123" s="45">
        <v>6286773373.3299999</v>
      </c>
      <c r="AA123" s="42">
        <v>27577</v>
      </c>
      <c r="AB123" s="36">
        <f t="shared" si="48"/>
        <v>227971.62</v>
      </c>
      <c r="AC123" s="35">
        <f t="shared" si="49"/>
        <v>0.88873599999999997</v>
      </c>
      <c r="AD123" s="42">
        <v>142039</v>
      </c>
      <c r="AE123" s="35">
        <f t="shared" si="50"/>
        <v>1.0297540000000001</v>
      </c>
      <c r="AF123" s="35">
        <f t="shared" si="80"/>
        <v>6.8959000000000006E-2</v>
      </c>
      <c r="AG123" s="34">
        <f t="shared" si="51"/>
        <v>6.8959000000000006E-2</v>
      </c>
      <c r="AH123" s="33">
        <f t="shared" si="52"/>
        <v>0</v>
      </c>
      <c r="AI123" s="32">
        <f t="shared" si="67"/>
        <v>6.8959000000000006E-2</v>
      </c>
      <c r="AJ123" s="42">
        <v>0</v>
      </c>
      <c r="AK123" s="44">
        <v>0</v>
      </c>
      <c r="AL123" s="26">
        <f t="shared" si="68"/>
        <v>0</v>
      </c>
      <c r="AM123" s="42">
        <v>0</v>
      </c>
      <c r="AN123" s="44">
        <v>0</v>
      </c>
      <c r="AO123" s="26">
        <f t="shared" si="69"/>
        <v>0</v>
      </c>
      <c r="AP123" s="26">
        <f t="shared" si="53"/>
        <v>3301672</v>
      </c>
      <c r="AQ123" s="26">
        <f t="shared" si="70"/>
        <v>3301672</v>
      </c>
      <c r="AR123" s="30">
        <v>4893944</v>
      </c>
      <c r="AS123" s="30">
        <f t="shared" si="83"/>
        <v>3301672</v>
      </c>
      <c r="AT123" s="42">
        <v>4495691</v>
      </c>
      <c r="AU123" s="26">
        <f t="shared" si="81"/>
        <v>1194019</v>
      </c>
      <c r="AV123" s="43" t="str">
        <f t="shared" si="84"/>
        <v>No</v>
      </c>
      <c r="AW123" s="30">
        <f t="shared" si="71"/>
        <v>170625.31510000001</v>
      </c>
      <c r="AX123" s="29">
        <f t="shared" si="72"/>
        <v>4325065.6848999998</v>
      </c>
      <c r="AY123" s="28">
        <f t="shared" si="82"/>
        <v>4325065.6848999998</v>
      </c>
      <c r="AZ123" s="42">
        <v>0</v>
      </c>
      <c r="BA123" s="26">
        <f t="shared" si="73"/>
        <v>0</v>
      </c>
      <c r="BB123" s="21">
        <f t="shared" si="74"/>
        <v>0</v>
      </c>
      <c r="BC123" s="21">
        <f t="shared" si="75"/>
        <v>0</v>
      </c>
      <c r="BD123" s="27"/>
      <c r="BE123" s="27">
        <f t="shared" si="76"/>
        <v>-1023393.6848999998</v>
      </c>
      <c r="BF123" s="27">
        <f t="shared" si="54"/>
        <v>-852793.95762716979</v>
      </c>
      <c r="BG123" s="27">
        <f t="shared" si="54"/>
        <v>-682235.16610173602</v>
      </c>
      <c r="BH123" s="27">
        <f t="shared" si="54"/>
        <v>-511676.37457630225</v>
      </c>
      <c r="BI123" s="27">
        <f t="shared" si="54"/>
        <v>-341134.63893002085</v>
      </c>
      <c r="BJ123" s="27">
        <f t="shared" si="54"/>
        <v>-170567.31946501043</v>
      </c>
      <c r="BM123" s="22">
        <f t="shared" si="77"/>
        <v>4154465.9576271698</v>
      </c>
      <c r="BN123" s="22">
        <f t="shared" si="78"/>
        <v>3983907.166101736</v>
      </c>
      <c r="BO123" s="22">
        <f t="shared" si="78"/>
        <v>3813348.3745763022</v>
      </c>
      <c r="BP123" s="22">
        <f t="shared" si="78"/>
        <v>3642806.6389300209</v>
      </c>
      <c r="BQ123" s="22">
        <f t="shared" si="78"/>
        <v>3472239.3194650104</v>
      </c>
      <c r="BR123" s="22">
        <f t="shared" si="47"/>
        <v>3301672</v>
      </c>
      <c r="BU123" s="22">
        <f t="shared" si="79"/>
        <v>4154465.9576271698</v>
      </c>
      <c r="BV123" s="22">
        <f t="shared" si="55"/>
        <v>3983907.166101736</v>
      </c>
      <c r="BW123" s="22">
        <f t="shared" si="55"/>
        <v>3813348.3745763022</v>
      </c>
      <c r="BX123" s="22">
        <f t="shared" si="55"/>
        <v>3642806.6389300209</v>
      </c>
      <c r="BY123" s="22">
        <f t="shared" si="55"/>
        <v>3472239.3194650104</v>
      </c>
      <c r="BZ123" s="22">
        <f t="shared" si="55"/>
        <v>3301672</v>
      </c>
    </row>
    <row r="124" spans="1:78" x14ac:dyDescent="0.2">
      <c r="A124" s="40" t="s">
        <v>215</v>
      </c>
      <c r="B124" s="40"/>
      <c r="C124" s="41"/>
      <c r="D124" s="41"/>
      <c r="E124" s="41"/>
      <c r="F124" s="21">
        <v>2</v>
      </c>
      <c r="G124" s="44">
        <v>0</v>
      </c>
      <c r="H124" s="40">
        <v>98</v>
      </c>
      <c r="I124" s="21" t="s">
        <v>313</v>
      </c>
      <c r="J124" s="39"/>
      <c r="K124" s="45">
        <v>124.42</v>
      </c>
      <c r="L124" s="47"/>
      <c r="M124" s="42">
        <v>41</v>
      </c>
      <c r="N124" s="46">
        <f t="shared" si="56"/>
        <v>12.3</v>
      </c>
      <c r="O124" s="46">
        <f t="shared" si="57"/>
        <v>74.650000000000006</v>
      </c>
      <c r="P124" s="46">
        <f t="shared" si="58"/>
        <v>0</v>
      </c>
      <c r="Q124" s="46">
        <f t="shared" si="59"/>
        <v>0</v>
      </c>
      <c r="R124" s="37">
        <f t="shared" si="60"/>
        <v>0.33</v>
      </c>
      <c r="S124" s="37">
        <f t="shared" si="61"/>
        <v>0</v>
      </c>
      <c r="T124" s="46">
        <f t="shared" si="62"/>
        <v>0</v>
      </c>
      <c r="U124" s="46">
        <f t="shared" si="63"/>
        <v>0</v>
      </c>
      <c r="V124" s="42">
        <v>2</v>
      </c>
      <c r="W124" s="46">
        <f t="shared" si="64"/>
        <v>0.5</v>
      </c>
      <c r="X124" s="36">
        <f t="shared" si="65"/>
        <v>12.3</v>
      </c>
      <c r="Y124" s="25">
        <f t="shared" si="66"/>
        <v>137.22</v>
      </c>
      <c r="Z124" s="45">
        <v>524407684.32999998</v>
      </c>
      <c r="AA124" s="42">
        <v>1594</v>
      </c>
      <c r="AB124" s="36">
        <f t="shared" si="48"/>
        <v>328988.51</v>
      </c>
      <c r="AC124" s="35">
        <f t="shared" si="49"/>
        <v>1.282545</v>
      </c>
      <c r="AD124" s="42">
        <v>92500</v>
      </c>
      <c r="AE124" s="35">
        <f t="shared" si="50"/>
        <v>0.67060600000000004</v>
      </c>
      <c r="AF124" s="35">
        <f t="shared" si="80"/>
        <v>-9.8962999999999995E-2</v>
      </c>
      <c r="AG124" s="34">
        <f t="shared" si="51"/>
        <v>0.01</v>
      </c>
      <c r="AH124" s="33">
        <f t="shared" si="52"/>
        <v>0</v>
      </c>
      <c r="AI124" s="32">
        <f t="shared" si="67"/>
        <v>0.01</v>
      </c>
      <c r="AJ124" s="42">
        <v>66</v>
      </c>
      <c r="AK124" s="44">
        <v>6</v>
      </c>
      <c r="AL124" s="26">
        <f t="shared" si="68"/>
        <v>39600</v>
      </c>
      <c r="AM124" s="42">
        <v>0</v>
      </c>
      <c r="AN124" s="44">
        <v>0</v>
      </c>
      <c r="AO124" s="26">
        <f t="shared" si="69"/>
        <v>0</v>
      </c>
      <c r="AP124" s="26">
        <f t="shared" si="53"/>
        <v>15815</v>
      </c>
      <c r="AQ124" s="26">
        <f t="shared" si="70"/>
        <v>55415</v>
      </c>
      <c r="AR124" s="30">
        <v>25815</v>
      </c>
      <c r="AS124" s="30">
        <f t="shared" si="83"/>
        <v>55415</v>
      </c>
      <c r="AT124" s="42">
        <v>53125</v>
      </c>
      <c r="AU124" s="26">
        <f t="shared" si="81"/>
        <v>2290</v>
      </c>
      <c r="AV124" s="43" t="str">
        <f t="shared" si="84"/>
        <v>Yes</v>
      </c>
      <c r="AW124" s="30">
        <f t="shared" si="71"/>
        <v>2290</v>
      </c>
      <c r="AX124" s="29">
        <f t="shared" si="72"/>
        <v>55415</v>
      </c>
      <c r="AY124" s="28">
        <f t="shared" si="82"/>
        <v>55415</v>
      </c>
      <c r="AZ124" s="42">
        <v>0</v>
      </c>
      <c r="BA124" s="26">
        <f t="shared" si="73"/>
        <v>0</v>
      </c>
      <c r="BB124" s="21">
        <f t="shared" si="74"/>
        <v>0</v>
      </c>
      <c r="BC124" s="21">
        <f t="shared" si="75"/>
        <v>1</v>
      </c>
      <c r="BD124" s="27"/>
      <c r="BE124" s="27">
        <f t="shared" si="76"/>
        <v>0</v>
      </c>
      <c r="BF124" s="27">
        <f t="shared" si="54"/>
        <v>0</v>
      </c>
      <c r="BG124" s="27">
        <f t="shared" si="54"/>
        <v>0</v>
      </c>
      <c r="BH124" s="27">
        <f t="shared" si="54"/>
        <v>0</v>
      </c>
      <c r="BI124" s="27">
        <f t="shared" si="54"/>
        <v>0</v>
      </c>
      <c r="BJ124" s="27">
        <f t="shared" si="54"/>
        <v>0</v>
      </c>
      <c r="BM124" s="22">
        <f t="shared" si="77"/>
        <v>55415</v>
      </c>
      <c r="BN124" s="22">
        <f t="shared" si="78"/>
        <v>55415</v>
      </c>
      <c r="BO124" s="22">
        <f t="shared" si="78"/>
        <v>55415</v>
      </c>
      <c r="BP124" s="22">
        <f t="shared" si="78"/>
        <v>55415</v>
      </c>
      <c r="BQ124" s="22">
        <f t="shared" si="78"/>
        <v>55415</v>
      </c>
      <c r="BR124" s="22">
        <f t="shared" si="47"/>
        <v>55415</v>
      </c>
      <c r="BU124" s="22">
        <f t="shared" si="79"/>
        <v>55415</v>
      </c>
      <c r="BV124" s="22">
        <f t="shared" si="55"/>
        <v>55415</v>
      </c>
      <c r="BW124" s="22">
        <f t="shared" si="55"/>
        <v>55415</v>
      </c>
      <c r="BX124" s="22">
        <f t="shared" si="55"/>
        <v>55415</v>
      </c>
      <c r="BY124" s="22">
        <f t="shared" si="55"/>
        <v>55415</v>
      </c>
      <c r="BZ124" s="22">
        <f t="shared" si="55"/>
        <v>55415</v>
      </c>
    </row>
    <row r="125" spans="1:78" x14ac:dyDescent="0.2">
      <c r="A125" s="40" t="s">
        <v>215</v>
      </c>
      <c r="B125" s="40"/>
      <c r="C125" s="41"/>
      <c r="D125" s="41"/>
      <c r="E125" s="41"/>
      <c r="F125" s="21">
        <v>6</v>
      </c>
      <c r="G125" s="44">
        <v>0</v>
      </c>
      <c r="H125" s="40">
        <v>99</v>
      </c>
      <c r="I125" s="21" t="s">
        <v>314</v>
      </c>
      <c r="J125" s="39"/>
      <c r="K125" s="45">
        <v>1576.13</v>
      </c>
      <c r="L125" s="47"/>
      <c r="M125" s="42">
        <v>331</v>
      </c>
      <c r="N125" s="46">
        <f t="shared" si="56"/>
        <v>99.3</v>
      </c>
      <c r="O125" s="46">
        <f t="shared" si="57"/>
        <v>945.68</v>
      </c>
      <c r="P125" s="46">
        <f t="shared" si="58"/>
        <v>0</v>
      </c>
      <c r="Q125" s="46">
        <f t="shared" si="59"/>
        <v>0</v>
      </c>
      <c r="R125" s="37">
        <f t="shared" si="60"/>
        <v>0.21</v>
      </c>
      <c r="S125" s="37">
        <f t="shared" si="61"/>
        <v>0</v>
      </c>
      <c r="T125" s="46">
        <f t="shared" si="62"/>
        <v>0</v>
      </c>
      <c r="U125" s="46">
        <f t="shared" si="63"/>
        <v>0</v>
      </c>
      <c r="V125" s="42">
        <v>26</v>
      </c>
      <c r="W125" s="46">
        <f t="shared" si="64"/>
        <v>6.5</v>
      </c>
      <c r="X125" s="36">
        <f t="shared" si="65"/>
        <v>99.3</v>
      </c>
      <c r="Y125" s="25">
        <f t="shared" si="66"/>
        <v>1681.93</v>
      </c>
      <c r="Z125" s="45">
        <v>2295315303</v>
      </c>
      <c r="AA125" s="42">
        <v>13464</v>
      </c>
      <c r="AB125" s="36">
        <f t="shared" si="48"/>
        <v>170477.96</v>
      </c>
      <c r="AC125" s="35">
        <f t="shared" si="49"/>
        <v>0.66459999999999997</v>
      </c>
      <c r="AD125" s="42">
        <v>114167</v>
      </c>
      <c r="AE125" s="35">
        <f t="shared" si="50"/>
        <v>0.82768799999999998</v>
      </c>
      <c r="AF125" s="35">
        <f t="shared" si="80"/>
        <v>0.28647400000000001</v>
      </c>
      <c r="AG125" s="34">
        <f t="shared" si="51"/>
        <v>0.28647400000000001</v>
      </c>
      <c r="AH125" s="33">
        <f t="shared" si="52"/>
        <v>0</v>
      </c>
      <c r="AI125" s="32">
        <f t="shared" si="67"/>
        <v>0.28647400000000001</v>
      </c>
      <c r="AJ125" s="42">
        <v>0</v>
      </c>
      <c r="AK125" s="44">
        <v>0</v>
      </c>
      <c r="AL125" s="26">
        <f t="shared" si="68"/>
        <v>0</v>
      </c>
      <c r="AM125" s="42">
        <v>0</v>
      </c>
      <c r="AN125" s="44">
        <v>0</v>
      </c>
      <c r="AO125" s="26">
        <f t="shared" si="69"/>
        <v>0</v>
      </c>
      <c r="AP125" s="26">
        <f t="shared" si="53"/>
        <v>5553082</v>
      </c>
      <c r="AQ125" s="26">
        <f t="shared" si="70"/>
        <v>5553082</v>
      </c>
      <c r="AR125" s="30">
        <v>8076776</v>
      </c>
      <c r="AS125" s="30">
        <f t="shared" si="83"/>
        <v>5553082</v>
      </c>
      <c r="AT125" s="42">
        <v>7331325</v>
      </c>
      <c r="AU125" s="26">
        <f t="shared" si="81"/>
        <v>1778243</v>
      </c>
      <c r="AV125" s="43" t="str">
        <f t="shared" si="84"/>
        <v>No</v>
      </c>
      <c r="AW125" s="30">
        <f t="shared" si="71"/>
        <v>254110.9247</v>
      </c>
      <c r="AX125" s="29">
        <f t="shared" si="72"/>
        <v>7077214.0752999997</v>
      </c>
      <c r="AY125" s="28">
        <f t="shared" si="82"/>
        <v>7077214.0752999997</v>
      </c>
      <c r="AZ125" s="42">
        <v>0</v>
      </c>
      <c r="BA125" s="26">
        <f t="shared" si="73"/>
        <v>0</v>
      </c>
      <c r="BB125" s="21">
        <f t="shared" si="74"/>
        <v>0</v>
      </c>
      <c r="BC125" s="21">
        <f t="shared" si="75"/>
        <v>0</v>
      </c>
      <c r="BD125" s="27"/>
      <c r="BE125" s="27">
        <f t="shared" si="76"/>
        <v>-1524132.0752999997</v>
      </c>
      <c r="BF125" s="27">
        <f t="shared" si="54"/>
        <v>-1270059.2583474899</v>
      </c>
      <c r="BG125" s="27">
        <f t="shared" si="54"/>
        <v>-1016047.4066779921</v>
      </c>
      <c r="BH125" s="27">
        <f t="shared" si="54"/>
        <v>-762035.5550084943</v>
      </c>
      <c r="BI125" s="27">
        <f t="shared" si="54"/>
        <v>-508049.10452416353</v>
      </c>
      <c r="BJ125" s="27">
        <f t="shared" si="54"/>
        <v>-254024.55226208176</v>
      </c>
      <c r="BM125" s="22">
        <f t="shared" si="77"/>
        <v>6823141.2583474899</v>
      </c>
      <c r="BN125" s="22">
        <f t="shared" si="78"/>
        <v>6569129.4066779921</v>
      </c>
      <c r="BO125" s="22">
        <f t="shared" si="78"/>
        <v>6315117.5550084943</v>
      </c>
      <c r="BP125" s="22">
        <f t="shared" si="78"/>
        <v>6061131.1045241635</v>
      </c>
      <c r="BQ125" s="22">
        <f t="shared" si="78"/>
        <v>5807106.5522620818</v>
      </c>
      <c r="BR125" s="22">
        <f t="shared" si="47"/>
        <v>5553082</v>
      </c>
      <c r="BU125" s="22">
        <f t="shared" si="79"/>
        <v>6823141.2583474899</v>
      </c>
      <c r="BV125" s="22">
        <f t="shared" si="55"/>
        <v>6569129.4066779921</v>
      </c>
      <c r="BW125" s="22">
        <f t="shared" si="55"/>
        <v>6315117.5550084943</v>
      </c>
      <c r="BX125" s="22">
        <f t="shared" si="55"/>
        <v>6061131.1045241635</v>
      </c>
      <c r="BY125" s="22">
        <f t="shared" si="55"/>
        <v>5807106.5522620818</v>
      </c>
      <c r="BZ125" s="22">
        <f t="shared" si="55"/>
        <v>5553082</v>
      </c>
    </row>
    <row r="126" spans="1:78" x14ac:dyDescent="0.2">
      <c r="A126" s="40" t="s">
        <v>238</v>
      </c>
      <c r="B126" s="40"/>
      <c r="C126" s="41"/>
      <c r="D126" s="41"/>
      <c r="E126" s="41"/>
      <c r="F126" s="21">
        <v>8</v>
      </c>
      <c r="G126" s="44">
        <v>0</v>
      </c>
      <c r="H126" s="40">
        <v>100</v>
      </c>
      <c r="I126" s="21" t="s">
        <v>315</v>
      </c>
      <c r="J126" s="39"/>
      <c r="K126" s="45">
        <v>347.8</v>
      </c>
      <c r="L126" s="47"/>
      <c r="M126" s="42">
        <v>142</v>
      </c>
      <c r="N126" s="46">
        <f t="shared" si="56"/>
        <v>42.6</v>
      </c>
      <c r="O126" s="46">
        <f t="shared" si="57"/>
        <v>208.68</v>
      </c>
      <c r="P126" s="46">
        <f t="shared" si="58"/>
        <v>0</v>
      </c>
      <c r="Q126" s="46">
        <f t="shared" si="59"/>
        <v>0</v>
      </c>
      <c r="R126" s="37">
        <f t="shared" si="60"/>
        <v>0.41</v>
      </c>
      <c r="S126" s="37">
        <f t="shared" si="61"/>
        <v>0</v>
      </c>
      <c r="T126" s="46">
        <f t="shared" si="62"/>
        <v>0</v>
      </c>
      <c r="U126" s="46">
        <f t="shared" si="63"/>
        <v>0</v>
      </c>
      <c r="V126" s="42">
        <v>22</v>
      </c>
      <c r="W126" s="46">
        <f t="shared" si="64"/>
        <v>5.5</v>
      </c>
      <c r="X126" s="36">
        <f t="shared" si="65"/>
        <v>42.6</v>
      </c>
      <c r="Y126" s="25">
        <f t="shared" si="66"/>
        <v>395.90000000000003</v>
      </c>
      <c r="Z126" s="45">
        <v>568449934</v>
      </c>
      <c r="AA126" s="42">
        <v>3209</v>
      </c>
      <c r="AB126" s="36">
        <f t="shared" si="48"/>
        <v>177142.39</v>
      </c>
      <c r="AC126" s="35">
        <f t="shared" si="49"/>
        <v>0.690581</v>
      </c>
      <c r="AD126" s="42">
        <v>60962</v>
      </c>
      <c r="AE126" s="35">
        <f t="shared" si="50"/>
        <v>0.44196200000000002</v>
      </c>
      <c r="AF126" s="35">
        <f t="shared" si="80"/>
        <v>0.38400499999999999</v>
      </c>
      <c r="AG126" s="34">
        <f t="shared" si="51"/>
        <v>0.38400499999999999</v>
      </c>
      <c r="AH126" s="33">
        <f t="shared" si="52"/>
        <v>0</v>
      </c>
      <c r="AI126" s="32">
        <f t="shared" si="67"/>
        <v>0.38400499999999999</v>
      </c>
      <c r="AJ126" s="42">
        <v>113</v>
      </c>
      <c r="AK126" s="44">
        <v>4</v>
      </c>
      <c r="AL126" s="26">
        <f t="shared" si="68"/>
        <v>45200</v>
      </c>
      <c r="AM126" s="42">
        <v>0</v>
      </c>
      <c r="AN126" s="44">
        <v>0</v>
      </c>
      <c r="AO126" s="26">
        <f t="shared" si="69"/>
        <v>0</v>
      </c>
      <c r="AP126" s="26">
        <f t="shared" si="53"/>
        <v>1752118</v>
      </c>
      <c r="AQ126" s="26">
        <f t="shared" si="70"/>
        <v>1797318</v>
      </c>
      <c r="AR126" s="30">
        <v>2044243</v>
      </c>
      <c r="AS126" s="30">
        <f t="shared" si="83"/>
        <v>1797318</v>
      </c>
      <c r="AT126" s="42">
        <v>1781954</v>
      </c>
      <c r="AU126" s="26">
        <f t="shared" si="81"/>
        <v>15364</v>
      </c>
      <c r="AV126" s="43" t="str">
        <f t="shared" si="84"/>
        <v>Yes</v>
      </c>
      <c r="AW126" s="30">
        <f t="shared" si="71"/>
        <v>15364</v>
      </c>
      <c r="AX126" s="29">
        <f t="shared" si="72"/>
        <v>1797318</v>
      </c>
      <c r="AY126" s="28">
        <f t="shared" si="82"/>
        <v>1797318</v>
      </c>
      <c r="AZ126" s="42">
        <v>0</v>
      </c>
      <c r="BA126" s="26">
        <f t="shared" si="73"/>
        <v>0</v>
      </c>
      <c r="BB126" s="21">
        <f t="shared" si="74"/>
        <v>0</v>
      </c>
      <c r="BC126" s="21">
        <f t="shared" si="75"/>
        <v>1</v>
      </c>
      <c r="BD126" s="27"/>
      <c r="BE126" s="27">
        <f t="shared" si="76"/>
        <v>0</v>
      </c>
      <c r="BF126" s="27">
        <f t="shared" si="54"/>
        <v>0</v>
      </c>
      <c r="BG126" s="27">
        <f t="shared" si="54"/>
        <v>0</v>
      </c>
      <c r="BH126" s="27">
        <f t="shared" si="54"/>
        <v>0</v>
      </c>
      <c r="BI126" s="27">
        <f t="shared" si="54"/>
        <v>0</v>
      </c>
      <c r="BJ126" s="27">
        <f t="shared" si="54"/>
        <v>0</v>
      </c>
      <c r="BM126" s="22">
        <f t="shared" si="77"/>
        <v>1797318</v>
      </c>
      <c r="BN126" s="22">
        <f t="shared" si="78"/>
        <v>1797318</v>
      </c>
      <c r="BO126" s="22">
        <f t="shared" si="78"/>
        <v>1797318</v>
      </c>
      <c r="BP126" s="22">
        <f t="shared" si="78"/>
        <v>1797318</v>
      </c>
      <c r="BQ126" s="22">
        <f t="shared" si="78"/>
        <v>1797318</v>
      </c>
      <c r="BR126" s="22">
        <f t="shared" si="47"/>
        <v>1797318</v>
      </c>
      <c r="BU126" s="22">
        <f t="shared" si="79"/>
        <v>1797318</v>
      </c>
      <c r="BV126" s="22">
        <f t="shared" si="55"/>
        <v>1797318</v>
      </c>
      <c r="BW126" s="22">
        <f t="shared" si="55"/>
        <v>1797318</v>
      </c>
      <c r="BX126" s="22">
        <f t="shared" si="55"/>
        <v>1797318</v>
      </c>
      <c r="BY126" s="22">
        <f t="shared" si="55"/>
        <v>1797318</v>
      </c>
      <c r="BZ126" s="22">
        <f t="shared" si="55"/>
        <v>1797318</v>
      </c>
    </row>
    <row r="127" spans="1:78" x14ac:dyDescent="0.2">
      <c r="A127" s="40" t="s">
        <v>221</v>
      </c>
      <c r="B127" s="40"/>
      <c r="C127" s="41"/>
      <c r="D127" s="41"/>
      <c r="E127" s="41"/>
      <c r="F127" s="21">
        <v>4</v>
      </c>
      <c r="G127" s="44">
        <v>0</v>
      </c>
      <c r="H127" s="40">
        <v>101</v>
      </c>
      <c r="I127" s="21" t="s">
        <v>316</v>
      </c>
      <c r="J127" s="39"/>
      <c r="K127" s="45">
        <v>3258.13</v>
      </c>
      <c r="L127" s="47"/>
      <c r="M127" s="42">
        <v>755</v>
      </c>
      <c r="N127" s="46">
        <f t="shared" si="56"/>
        <v>226.5</v>
      </c>
      <c r="O127" s="46">
        <f t="shared" si="57"/>
        <v>1954.88</v>
      </c>
      <c r="P127" s="46">
        <f t="shared" si="58"/>
        <v>0</v>
      </c>
      <c r="Q127" s="46">
        <f t="shared" si="59"/>
        <v>0</v>
      </c>
      <c r="R127" s="37">
        <f t="shared" si="60"/>
        <v>0.23</v>
      </c>
      <c r="S127" s="37">
        <f t="shared" si="61"/>
        <v>0</v>
      </c>
      <c r="T127" s="46">
        <f t="shared" si="62"/>
        <v>0</v>
      </c>
      <c r="U127" s="46">
        <f t="shared" si="63"/>
        <v>0</v>
      </c>
      <c r="V127" s="42">
        <v>196</v>
      </c>
      <c r="W127" s="46">
        <f t="shared" si="64"/>
        <v>49</v>
      </c>
      <c r="X127" s="36">
        <f t="shared" si="65"/>
        <v>226.5</v>
      </c>
      <c r="Y127" s="25">
        <f t="shared" si="66"/>
        <v>3533.63</v>
      </c>
      <c r="Z127" s="45">
        <v>5635439103.6700001</v>
      </c>
      <c r="AA127" s="42">
        <v>24114</v>
      </c>
      <c r="AB127" s="36">
        <f t="shared" si="48"/>
        <v>233699.89</v>
      </c>
      <c r="AC127" s="35">
        <f t="shared" si="49"/>
        <v>0.91106699999999996</v>
      </c>
      <c r="AD127" s="42">
        <v>121250</v>
      </c>
      <c r="AE127" s="35">
        <f t="shared" si="50"/>
        <v>0.87903799999999999</v>
      </c>
      <c r="AF127" s="35">
        <f t="shared" si="80"/>
        <v>9.8542000000000005E-2</v>
      </c>
      <c r="AG127" s="34">
        <f t="shared" si="51"/>
        <v>9.8542000000000005E-2</v>
      </c>
      <c r="AH127" s="33">
        <f t="shared" si="52"/>
        <v>0</v>
      </c>
      <c r="AI127" s="32">
        <f t="shared" si="67"/>
        <v>9.8542000000000005E-2</v>
      </c>
      <c r="AJ127" s="42">
        <v>0</v>
      </c>
      <c r="AK127" s="44">
        <v>0</v>
      </c>
      <c r="AL127" s="26">
        <f t="shared" si="68"/>
        <v>0</v>
      </c>
      <c r="AM127" s="42">
        <v>0</v>
      </c>
      <c r="AN127" s="44">
        <v>0</v>
      </c>
      <c r="AO127" s="26">
        <f t="shared" si="69"/>
        <v>0</v>
      </c>
      <c r="AP127" s="26">
        <f t="shared" si="53"/>
        <v>4013131</v>
      </c>
      <c r="AQ127" s="26">
        <f t="shared" si="70"/>
        <v>4013131</v>
      </c>
      <c r="AR127" s="30">
        <v>3842088</v>
      </c>
      <c r="AS127" s="30">
        <f t="shared" si="83"/>
        <v>4013131</v>
      </c>
      <c r="AT127" s="42">
        <v>4399467</v>
      </c>
      <c r="AU127" s="26">
        <f t="shared" si="81"/>
        <v>386336</v>
      </c>
      <c r="AV127" s="43" t="str">
        <f t="shared" si="84"/>
        <v>No</v>
      </c>
      <c r="AW127" s="30">
        <f t="shared" si="71"/>
        <v>55207.414400000001</v>
      </c>
      <c r="AX127" s="29">
        <f t="shared" si="72"/>
        <v>4344259.5855999999</v>
      </c>
      <c r="AY127" s="28">
        <f t="shared" si="82"/>
        <v>4344259.5855999999</v>
      </c>
      <c r="AZ127" s="42">
        <v>0</v>
      </c>
      <c r="BA127" s="26">
        <f t="shared" si="73"/>
        <v>0</v>
      </c>
      <c r="BB127" s="21">
        <f t="shared" si="74"/>
        <v>0</v>
      </c>
      <c r="BC127" s="21">
        <f t="shared" si="75"/>
        <v>0</v>
      </c>
      <c r="BD127" s="27"/>
      <c r="BE127" s="27">
        <f t="shared" si="76"/>
        <v>-331128.58559999987</v>
      </c>
      <c r="BF127" s="27">
        <f t="shared" si="54"/>
        <v>-275929.45038047992</v>
      </c>
      <c r="BG127" s="27">
        <f t="shared" si="54"/>
        <v>-220743.56030438375</v>
      </c>
      <c r="BH127" s="27">
        <f t="shared" si="54"/>
        <v>-165557.67022828758</v>
      </c>
      <c r="BI127" s="27">
        <f t="shared" si="54"/>
        <v>-110377.29874119954</v>
      </c>
      <c r="BJ127" s="27">
        <f t="shared" si="54"/>
        <v>-55188.649370599538</v>
      </c>
      <c r="BM127" s="22">
        <f t="shared" si="77"/>
        <v>4289060.4503804799</v>
      </c>
      <c r="BN127" s="22">
        <f t="shared" si="78"/>
        <v>4233874.5603043837</v>
      </c>
      <c r="BO127" s="22">
        <f t="shared" si="78"/>
        <v>4178688.6702282876</v>
      </c>
      <c r="BP127" s="22">
        <f t="shared" si="78"/>
        <v>4123508.2987411995</v>
      </c>
      <c r="BQ127" s="22">
        <f t="shared" si="78"/>
        <v>4068319.6493705995</v>
      </c>
      <c r="BR127" s="22">
        <f t="shared" si="47"/>
        <v>4013131</v>
      </c>
      <c r="BU127" s="22">
        <f t="shared" si="79"/>
        <v>4289060.4503804799</v>
      </c>
      <c r="BV127" s="22">
        <f t="shared" si="55"/>
        <v>4233874.5603043837</v>
      </c>
      <c r="BW127" s="22">
        <f t="shared" si="55"/>
        <v>4178688.6702282876</v>
      </c>
      <c r="BX127" s="22">
        <f t="shared" si="55"/>
        <v>4123508.2987411995</v>
      </c>
      <c r="BY127" s="22">
        <f t="shared" si="55"/>
        <v>4068319.6493705995</v>
      </c>
      <c r="BZ127" s="22">
        <f t="shared" si="55"/>
        <v>4013131</v>
      </c>
    </row>
    <row r="128" spans="1:78" x14ac:dyDescent="0.2">
      <c r="A128" s="40" t="s">
        <v>215</v>
      </c>
      <c r="B128" s="40"/>
      <c r="C128" s="41"/>
      <c r="D128" s="41"/>
      <c r="E128" s="41"/>
      <c r="F128" s="21">
        <v>4</v>
      </c>
      <c r="G128" s="44">
        <v>0</v>
      </c>
      <c r="H128" s="40">
        <v>102</v>
      </c>
      <c r="I128" s="21" t="s">
        <v>317</v>
      </c>
      <c r="J128" s="39"/>
      <c r="K128" s="45">
        <v>702.27</v>
      </c>
      <c r="L128" s="47"/>
      <c r="M128" s="42">
        <v>139</v>
      </c>
      <c r="N128" s="46">
        <f t="shared" si="56"/>
        <v>41.7</v>
      </c>
      <c r="O128" s="46">
        <f t="shared" si="57"/>
        <v>421.36</v>
      </c>
      <c r="P128" s="46">
        <f t="shared" si="58"/>
        <v>0</v>
      </c>
      <c r="Q128" s="46">
        <f t="shared" si="59"/>
        <v>0</v>
      </c>
      <c r="R128" s="37">
        <f t="shared" si="60"/>
        <v>0.2</v>
      </c>
      <c r="S128" s="37">
        <f t="shared" si="61"/>
        <v>0</v>
      </c>
      <c r="T128" s="46">
        <f t="shared" si="62"/>
        <v>0</v>
      </c>
      <c r="U128" s="46">
        <f t="shared" si="63"/>
        <v>0</v>
      </c>
      <c r="V128" s="42">
        <v>3</v>
      </c>
      <c r="W128" s="46">
        <f t="shared" si="64"/>
        <v>0.75</v>
      </c>
      <c r="X128" s="36">
        <f t="shared" si="65"/>
        <v>41.7</v>
      </c>
      <c r="Y128" s="25">
        <f t="shared" si="66"/>
        <v>744.72</v>
      </c>
      <c r="Z128" s="45">
        <v>1077907581.3299999</v>
      </c>
      <c r="AA128" s="42">
        <v>5174</v>
      </c>
      <c r="AB128" s="36">
        <f t="shared" si="48"/>
        <v>208331.58</v>
      </c>
      <c r="AC128" s="35">
        <f t="shared" si="49"/>
        <v>0.81216999999999995</v>
      </c>
      <c r="AD128" s="42">
        <v>91932</v>
      </c>
      <c r="AE128" s="35">
        <f t="shared" si="50"/>
        <v>0.66648799999999997</v>
      </c>
      <c r="AF128" s="35">
        <f t="shared" si="80"/>
        <v>0.23153499999999999</v>
      </c>
      <c r="AG128" s="34">
        <f t="shared" si="51"/>
        <v>0.23153499999999999</v>
      </c>
      <c r="AH128" s="33">
        <f t="shared" si="52"/>
        <v>0</v>
      </c>
      <c r="AI128" s="32">
        <f t="shared" si="67"/>
        <v>0.23153499999999999</v>
      </c>
      <c r="AJ128" s="42">
        <v>0</v>
      </c>
      <c r="AK128" s="44">
        <v>0</v>
      </c>
      <c r="AL128" s="26">
        <f t="shared" si="68"/>
        <v>0</v>
      </c>
      <c r="AM128" s="42">
        <v>0</v>
      </c>
      <c r="AN128" s="44">
        <v>0</v>
      </c>
      <c r="AO128" s="26">
        <f t="shared" si="69"/>
        <v>0</v>
      </c>
      <c r="AP128" s="26">
        <f t="shared" si="53"/>
        <v>1987241</v>
      </c>
      <c r="AQ128" s="26">
        <f t="shared" si="70"/>
        <v>1987241</v>
      </c>
      <c r="AR128" s="30">
        <v>2834470</v>
      </c>
      <c r="AS128" s="30">
        <f t="shared" si="83"/>
        <v>1987241</v>
      </c>
      <c r="AT128" s="42">
        <v>2660307</v>
      </c>
      <c r="AU128" s="26">
        <f t="shared" si="81"/>
        <v>673066</v>
      </c>
      <c r="AV128" s="43" t="str">
        <f t="shared" si="84"/>
        <v>No</v>
      </c>
      <c r="AW128" s="30">
        <f t="shared" si="71"/>
        <v>96181.131399999998</v>
      </c>
      <c r="AX128" s="29">
        <f t="shared" si="72"/>
        <v>2564125.8686000002</v>
      </c>
      <c r="AY128" s="28">
        <f t="shared" si="82"/>
        <v>2564125.8686000002</v>
      </c>
      <c r="AZ128" s="42">
        <v>0</v>
      </c>
      <c r="BA128" s="26">
        <f t="shared" si="73"/>
        <v>0</v>
      </c>
      <c r="BB128" s="21">
        <f t="shared" si="74"/>
        <v>0</v>
      </c>
      <c r="BC128" s="21">
        <f t="shared" si="75"/>
        <v>0</v>
      </c>
      <c r="BD128" s="27"/>
      <c r="BE128" s="27">
        <f t="shared" si="76"/>
        <v>-576884.86860000016</v>
      </c>
      <c r="BF128" s="27">
        <f t="shared" si="54"/>
        <v>-480718.16100438032</v>
      </c>
      <c r="BG128" s="27">
        <f t="shared" si="54"/>
        <v>-384574.52880350407</v>
      </c>
      <c r="BH128" s="27">
        <f t="shared" si="54"/>
        <v>-288430.89660262782</v>
      </c>
      <c r="BI128" s="27">
        <f t="shared" si="54"/>
        <v>-192296.87876497209</v>
      </c>
      <c r="BJ128" s="27">
        <f t="shared" si="54"/>
        <v>-96148.439382486045</v>
      </c>
      <c r="BM128" s="22">
        <f t="shared" si="77"/>
        <v>2467959.1610043803</v>
      </c>
      <c r="BN128" s="22">
        <f t="shared" si="78"/>
        <v>2371815.5288035041</v>
      </c>
      <c r="BO128" s="22">
        <f t="shared" si="78"/>
        <v>2275671.8966026278</v>
      </c>
      <c r="BP128" s="22">
        <f t="shared" si="78"/>
        <v>2179537.8787649721</v>
      </c>
      <c r="BQ128" s="22">
        <f t="shared" si="78"/>
        <v>2083389.439382486</v>
      </c>
      <c r="BR128" s="22">
        <f t="shared" si="47"/>
        <v>1987241</v>
      </c>
      <c r="BU128" s="22">
        <f t="shared" si="79"/>
        <v>2467959.1610043803</v>
      </c>
      <c r="BV128" s="22">
        <f t="shared" si="55"/>
        <v>2371815.5288035041</v>
      </c>
      <c r="BW128" s="22">
        <f t="shared" si="55"/>
        <v>2275671.8966026278</v>
      </c>
      <c r="BX128" s="22">
        <f t="shared" si="55"/>
        <v>2179537.8787649721</v>
      </c>
      <c r="BY128" s="22">
        <f t="shared" si="55"/>
        <v>2083389.439382486</v>
      </c>
      <c r="BZ128" s="22">
        <f t="shared" si="55"/>
        <v>1987241</v>
      </c>
    </row>
    <row r="129" spans="1:78" x14ac:dyDescent="0.2">
      <c r="A129" s="40" t="s">
        <v>213</v>
      </c>
      <c r="B129" s="40">
        <v>1</v>
      </c>
      <c r="C129" s="49">
        <v>1</v>
      </c>
      <c r="D129" s="49">
        <v>1</v>
      </c>
      <c r="E129" s="41"/>
      <c r="F129" s="21">
        <v>3</v>
      </c>
      <c r="G129" s="44">
        <v>0</v>
      </c>
      <c r="H129" s="40">
        <v>103</v>
      </c>
      <c r="I129" s="21" t="s">
        <v>318</v>
      </c>
      <c r="J129" s="39"/>
      <c r="K129" s="45">
        <v>11808.17</v>
      </c>
      <c r="L129" s="47"/>
      <c r="M129" s="42">
        <v>5961</v>
      </c>
      <c r="N129" s="46">
        <f t="shared" si="56"/>
        <v>1788.3</v>
      </c>
      <c r="O129" s="46">
        <f t="shared" si="57"/>
        <v>7084.9</v>
      </c>
      <c r="P129" s="46">
        <f t="shared" si="58"/>
        <v>0</v>
      </c>
      <c r="Q129" s="46">
        <f t="shared" si="59"/>
        <v>0</v>
      </c>
      <c r="R129" s="37">
        <f t="shared" si="60"/>
        <v>0.5</v>
      </c>
      <c r="S129" s="37">
        <f t="shared" si="61"/>
        <v>0</v>
      </c>
      <c r="T129" s="46">
        <f t="shared" si="62"/>
        <v>0</v>
      </c>
      <c r="U129" s="46">
        <f t="shared" si="63"/>
        <v>0</v>
      </c>
      <c r="V129" s="42">
        <v>2700</v>
      </c>
      <c r="W129" s="46">
        <f t="shared" si="64"/>
        <v>675</v>
      </c>
      <c r="X129" s="36">
        <f t="shared" si="65"/>
        <v>1788.3</v>
      </c>
      <c r="Y129" s="25">
        <f t="shared" si="66"/>
        <v>14271.47</v>
      </c>
      <c r="Z129" s="45">
        <v>25618279327.330002</v>
      </c>
      <c r="AA129" s="42">
        <v>91401</v>
      </c>
      <c r="AB129" s="36">
        <f t="shared" si="48"/>
        <v>280284.45</v>
      </c>
      <c r="AC129" s="35">
        <f t="shared" si="49"/>
        <v>1.0926750000000001</v>
      </c>
      <c r="AD129" s="42">
        <v>97879</v>
      </c>
      <c r="AE129" s="35">
        <f t="shared" si="50"/>
        <v>0.70960299999999998</v>
      </c>
      <c r="AF129" s="35">
        <f t="shared" si="80"/>
        <v>2.2246999999999999E-2</v>
      </c>
      <c r="AG129" s="34">
        <f t="shared" si="51"/>
        <v>0.1</v>
      </c>
      <c r="AH129" s="33">
        <f t="shared" si="52"/>
        <v>0</v>
      </c>
      <c r="AI129" s="32">
        <f t="shared" si="67"/>
        <v>0.1</v>
      </c>
      <c r="AJ129" s="42">
        <v>0</v>
      </c>
      <c r="AK129" s="44">
        <v>0</v>
      </c>
      <c r="AL129" s="26">
        <f t="shared" si="68"/>
        <v>0</v>
      </c>
      <c r="AM129" s="42">
        <v>0</v>
      </c>
      <c r="AN129" s="44">
        <v>0</v>
      </c>
      <c r="AO129" s="26">
        <f t="shared" si="69"/>
        <v>0</v>
      </c>
      <c r="AP129" s="26">
        <f t="shared" si="53"/>
        <v>16447869</v>
      </c>
      <c r="AQ129" s="26">
        <f t="shared" si="70"/>
        <v>16447869</v>
      </c>
      <c r="AR129" s="30">
        <v>11243340</v>
      </c>
      <c r="AS129" s="30">
        <f t="shared" si="83"/>
        <v>16447869</v>
      </c>
      <c r="AT129" s="42">
        <v>15498345</v>
      </c>
      <c r="AU129" s="26">
        <f t="shared" si="81"/>
        <v>949524</v>
      </c>
      <c r="AV129" s="43" t="str">
        <f t="shared" si="84"/>
        <v>Yes</v>
      </c>
      <c r="AW129" s="30">
        <f t="shared" si="71"/>
        <v>949524</v>
      </c>
      <c r="AX129" s="29">
        <f t="shared" si="72"/>
        <v>16447869</v>
      </c>
      <c r="AY129" s="28">
        <f t="shared" si="82"/>
        <v>16447869</v>
      </c>
      <c r="AZ129" s="42">
        <v>0</v>
      </c>
      <c r="BA129" s="26">
        <f t="shared" si="73"/>
        <v>949524</v>
      </c>
      <c r="BB129" s="21">
        <f t="shared" si="74"/>
        <v>1</v>
      </c>
      <c r="BC129" s="21">
        <f t="shared" si="75"/>
        <v>1</v>
      </c>
      <c r="BD129" s="27"/>
      <c r="BE129" s="27">
        <f t="shared" si="76"/>
        <v>0</v>
      </c>
      <c r="BF129" s="27">
        <f t="shared" si="54"/>
        <v>0</v>
      </c>
      <c r="BG129" s="27">
        <f t="shared" si="54"/>
        <v>0</v>
      </c>
      <c r="BH129" s="27">
        <f t="shared" si="54"/>
        <v>0</v>
      </c>
      <c r="BI129" s="27">
        <f t="shared" si="54"/>
        <v>0</v>
      </c>
      <c r="BJ129" s="27">
        <f t="shared" si="54"/>
        <v>0</v>
      </c>
      <c r="BM129" s="22">
        <f t="shared" si="77"/>
        <v>16447869</v>
      </c>
      <c r="BN129" s="22">
        <f t="shared" si="78"/>
        <v>16447869</v>
      </c>
      <c r="BO129" s="22">
        <f t="shared" si="78"/>
        <v>16447869</v>
      </c>
      <c r="BP129" s="22">
        <f t="shared" si="78"/>
        <v>16447869</v>
      </c>
      <c r="BQ129" s="22">
        <f t="shared" si="78"/>
        <v>16447869</v>
      </c>
      <c r="BR129" s="22">
        <f t="shared" si="47"/>
        <v>16447869</v>
      </c>
      <c r="BU129" s="22">
        <f t="shared" si="79"/>
        <v>16447869</v>
      </c>
      <c r="BV129" s="22">
        <f t="shared" si="55"/>
        <v>16447869</v>
      </c>
      <c r="BW129" s="22">
        <f t="shared" si="55"/>
        <v>16447869</v>
      </c>
      <c r="BX129" s="22">
        <f t="shared" si="55"/>
        <v>16447869</v>
      </c>
      <c r="BY129" s="22">
        <f t="shared" si="55"/>
        <v>16447869</v>
      </c>
      <c r="BZ129" s="22">
        <f t="shared" si="55"/>
        <v>16447869</v>
      </c>
    </row>
    <row r="130" spans="1:78" x14ac:dyDescent="0.2">
      <c r="A130" s="40" t="s">
        <v>213</v>
      </c>
      <c r="B130" s="40">
        <v>1</v>
      </c>
      <c r="C130" s="41">
        <v>1</v>
      </c>
      <c r="D130" s="41">
        <v>0</v>
      </c>
      <c r="E130" s="41">
        <v>1</v>
      </c>
      <c r="F130" s="21">
        <v>10</v>
      </c>
      <c r="G130" s="44">
        <v>7</v>
      </c>
      <c r="H130" s="40">
        <v>104</v>
      </c>
      <c r="I130" s="21" t="s">
        <v>319</v>
      </c>
      <c r="J130" s="39"/>
      <c r="K130" s="45">
        <v>4878</v>
      </c>
      <c r="L130" s="48"/>
      <c r="M130" s="42">
        <v>3686</v>
      </c>
      <c r="N130" s="46">
        <f t="shared" si="56"/>
        <v>1105.8</v>
      </c>
      <c r="O130" s="46">
        <f t="shared" si="57"/>
        <v>2926.8</v>
      </c>
      <c r="P130" s="46">
        <f t="shared" si="58"/>
        <v>759.19999999999982</v>
      </c>
      <c r="Q130" s="46">
        <f t="shared" si="59"/>
        <v>113.88</v>
      </c>
      <c r="R130" s="37">
        <f t="shared" si="60"/>
        <v>0.76</v>
      </c>
      <c r="S130" s="37">
        <f t="shared" si="61"/>
        <v>0.16000000000000003</v>
      </c>
      <c r="T130" s="46">
        <f t="shared" si="62"/>
        <v>780.48</v>
      </c>
      <c r="U130" s="46">
        <f t="shared" si="63"/>
        <v>117.07</v>
      </c>
      <c r="V130" s="42">
        <v>1103</v>
      </c>
      <c r="W130" s="46">
        <f t="shared" si="64"/>
        <v>275.75</v>
      </c>
      <c r="X130" s="36">
        <f t="shared" si="65"/>
        <v>1105.8</v>
      </c>
      <c r="Y130" s="25">
        <f t="shared" si="66"/>
        <v>6373.43</v>
      </c>
      <c r="Z130" s="45">
        <v>3785281971.6700001</v>
      </c>
      <c r="AA130" s="42">
        <v>40009</v>
      </c>
      <c r="AB130" s="36">
        <f t="shared" si="48"/>
        <v>94610.76</v>
      </c>
      <c r="AC130" s="35">
        <f t="shared" si="49"/>
        <v>0.36883500000000002</v>
      </c>
      <c r="AD130" s="42">
        <v>62713</v>
      </c>
      <c r="AE130" s="35">
        <f t="shared" si="50"/>
        <v>0.45465699999999998</v>
      </c>
      <c r="AF130" s="35">
        <f t="shared" si="80"/>
        <v>0.60541800000000001</v>
      </c>
      <c r="AG130" s="34">
        <f t="shared" si="51"/>
        <v>0.60541800000000001</v>
      </c>
      <c r="AH130" s="33">
        <f t="shared" si="52"/>
        <v>0.05</v>
      </c>
      <c r="AI130" s="32">
        <f t="shared" si="67"/>
        <v>0.65541800000000006</v>
      </c>
      <c r="AJ130" s="42">
        <v>0</v>
      </c>
      <c r="AK130" s="44">
        <v>0</v>
      </c>
      <c r="AL130" s="26">
        <f t="shared" si="68"/>
        <v>0</v>
      </c>
      <c r="AM130" s="42">
        <v>1530</v>
      </c>
      <c r="AN130" s="44">
        <v>4</v>
      </c>
      <c r="AO130" s="26">
        <f t="shared" si="69"/>
        <v>612000</v>
      </c>
      <c r="AP130" s="26">
        <f t="shared" si="53"/>
        <v>48142930</v>
      </c>
      <c r="AQ130" s="26">
        <f t="shared" si="70"/>
        <v>48754930</v>
      </c>
      <c r="AR130" s="30">
        <v>36209664</v>
      </c>
      <c r="AS130" s="30">
        <f t="shared" si="83"/>
        <v>48754930</v>
      </c>
      <c r="AT130" s="42">
        <v>46690778</v>
      </c>
      <c r="AU130" s="26">
        <f t="shared" si="81"/>
        <v>2064152</v>
      </c>
      <c r="AV130" s="43" t="str">
        <f t="shared" si="84"/>
        <v>Yes</v>
      </c>
      <c r="AW130" s="30">
        <f t="shared" si="71"/>
        <v>2064152</v>
      </c>
      <c r="AX130" s="29">
        <f t="shared" si="72"/>
        <v>48754930</v>
      </c>
      <c r="AY130" s="28">
        <f t="shared" si="82"/>
        <v>48754930</v>
      </c>
      <c r="AZ130" s="42">
        <v>0</v>
      </c>
      <c r="BA130" s="26">
        <f t="shared" si="73"/>
        <v>2064152</v>
      </c>
      <c r="BB130" s="21">
        <f t="shared" si="74"/>
        <v>1</v>
      </c>
      <c r="BC130" s="21">
        <f t="shared" si="75"/>
        <v>1</v>
      </c>
      <c r="BD130" s="27"/>
      <c r="BE130" s="27">
        <f t="shared" si="76"/>
        <v>0</v>
      </c>
      <c r="BF130" s="27">
        <f t="shared" si="54"/>
        <v>0</v>
      </c>
      <c r="BG130" s="27">
        <f t="shared" si="54"/>
        <v>0</v>
      </c>
      <c r="BH130" s="27">
        <f t="shared" si="54"/>
        <v>0</v>
      </c>
      <c r="BI130" s="27">
        <f t="shared" si="54"/>
        <v>0</v>
      </c>
      <c r="BJ130" s="27">
        <f t="shared" si="54"/>
        <v>0</v>
      </c>
      <c r="BM130" s="22">
        <f t="shared" si="77"/>
        <v>48754930</v>
      </c>
      <c r="BN130" s="22">
        <f t="shared" si="78"/>
        <v>48754930</v>
      </c>
      <c r="BO130" s="22">
        <f t="shared" si="78"/>
        <v>48754930</v>
      </c>
      <c r="BP130" s="22">
        <f t="shared" si="78"/>
        <v>48754930</v>
      </c>
      <c r="BQ130" s="22">
        <f t="shared" si="78"/>
        <v>48754930</v>
      </c>
      <c r="BR130" s="22">
        <f t="shared" si="47"/>
        <v>48754930</v>
      </c>
      <c r="BU130" s="22">
        <f t="shared" si="79"/>
        <v>48754930</v>
      </c>
      <c r="BV130" s="22">
        <f t="shared" si="55"/>
        <v>48754930</v>
      </c>
      <c r="BW130" s="22">
        <f t="shared" si="55"/>
        <v>48754930</v>
      </c>
      <c r="BX130" s="22">
        <f t="shared" si="55"/>
        <v>48754930</v>
      </c>
      <c r="BY130" s="22">
        <f t="shared" si="55"/>
        <v>48754930</v>
      </c>
      <c r="BZ130" s="22">
        <f t="shared" si="55"/>
        <v>48754930</v>
      </c>
    </row>
    <row r="131" spans="1:78" x14ac:dyDescent="0.2">
      <c r="A131" s="40" t="s">
        <v>211</v>
      </c>
      <c r="B131" s="40"/>
      <c r="C131" s="41"/>
      <c r="D131" s="41"/>
      <c r="E131" s="41"/>
      <c r="F131" s="21">
        <v>2</v>
      </c>
      <c r="G131" s="44">
        <v>0</v>
      </c>
      <c r="H131" s="40">
        <v>105</v>
      </c>
      <c r="I131" s="21" t="s">
        <v>320</v>
      </c>
      <c r="J131" s="39"/>
      <c r="K131" s="45">
        <v>1057.8399999999999</v>
      </c>
      <c r="L131" s="47"/>
      <c r="M131" s="42">
        <v>159</v>
      </c>
      <c r="N131" s="46">
        <f t="shared" si="56"/>
        <v>47.7</v>
      </c>
      <c r="O131" s="46">
        <f t="shared" si="57"/>
        <v>634.70000000000005</v>
      </c>
      <c r="P131" s="46">
        <f t="shared" si="58"/>
        <v>0</v>
      </c>
      <c r="Q131" s="46">
        <f t="shared" si="59"/>
        <v>0</v>
      </c>
      <c r="R131" s="37">
        <f t="shared" si="60"/>
        <v>0.15</v>
      </c>
      <c r="S131" s="37">
        <f t="shared" si="61"/>
        <v>0</v>
      </c>
      <c r="T131" s="46">
        <f t="shared" si="62"/>
        <v>0</v>
      </c>
      <c r="U131" s="46">
        <f t="shared" si="63"/>
        <v>0</v>
      </c>
      <c r="V131" s="42">
        <v>30</v>
      </c>
      <c r="W131" s="46">
        <f t="shared" si="64"/>
        <v>7.5</v>
      </c>
      <c r="X131" s="36">
        <f t="shared" si="65"/>
        <v>47.7</v>
      </c>
      <c r="Y131" s="25">
        <f t="shared" si="66"/>
        <v>1113.04</v>
      </c>
      <c r="Z131" s="45">
        <v>3167452159</v>
      </c>
      <c r="AA131" s="42">
        <v>7684</v>
      </c>
      <c r="AB131" s="36">
        <f t="shared" si="48"/>
        <v>412213.97</v>
      </c>
      <c r="AC131" s="35">
        <f t="shared" si="49"/>
        <v>1.6069960000000001</v>
      </c>
      <c r="AD131" s="42">
        <v>122116</v>
      </c>
      <c r="AE131" s="35">
        <f t="shared" si="50"/>
        <v>0.88531599999999999</v>
      </c>
      <c r="AF131" s="35">
        <f t="shared" si="80"/>
        <v>-0.39049200000000001</v>
      </c>
      <c r="AG131" s="34">
        <f t="shared" si="51"/>
        <v>0.01</v>
      </c>
      <c r="AH131" s="33">
        <f t="shared" si="52"/>
        <v>0</v>
      </c>
      <c r="AI131" s="32">
        <f t="shared" si="67"/>
        <v>0.01</v>
      </c>
      <c r="AJ131" s="42">
        <v>1049</v>
      </c>
      <c r="AK131" s="44">
        <v>13</v>
      </c>
      <c r="AL131" s="26">
        <f t="shared" si="68"/>
        <v>1363700</v>
      </c>
      <c r="AM131" s="42">
        <v>0</v>
      </c>
      <c r="AN131" s="44">
        <v>0</v>
      </c>
      <c r="AO131" s="26">
        <f t="shared" si="69"/>
        <v>0</v>
      </c>
      <c r="AP131" s="26">
        <f t="shared" si="53"/>
        <v>128278</v>
      </c>
      <c r="AQ131" s="26">
        <f t="shared" si="70"/>
        <v>1491978</v>
      </c>
      <c r="AR131" s="30">
        <v>247462</v>
      </c>
      <c r="AS131" s="30">
        <f t="shared" si="83"/>
        <v>1491978</v>
      </c>
      <c r="AT131" s="42">
        <v>1171194</v>
      </c>
      <c r="AU131" s="26">
        <f t="shared" si="81"/>
        <v>320784</v>
      </c>
      <c r="AV131" s="43" t="str">
        <f t="shared" si="84"/>
        <v>Yes</v>
      </c>
      <c r="AW131" s="30">
        <f t="shared" si="71"/>
        <v>320784</v>
      </c>
      <c r="AX131" s="29">
        <f t="shared" si="72"/>
        <v>1491978</v>
      </c>
      <c r="AY131" s="28">
        <f t="shared" si="82"/>
        <v>1491978</v>
      </c>
      <c r="AZ131" s="42">
        <v>0</v>
      </c>
      <c r="BA131" s="26">
        <f t="shared" si="73"/>
        <v>320784</v>
      </c>
      <c r="BB131" s="21">
        <f t="shared" si="74"/>
        <v>1</v>
      </c>
      <c r="BC131" s="21">
        <f t="shared" si="75"/>
        <v>1</v>
      </c>
      <c r="BD131" s="27"/>
      <c r="BE131" s="27">
        <f t="shared" si="76"/>
        <v>0</v>
      </c>
      <c r="BF131" s="27">
        <f t="shared" si="54"/>
        <v>0</v>
      </c>
      <c r="BG131" s="27">
        <f t="shared" si="54"/>
        <v>0</v>
      </c>
      <c r="BH131" s="27">
        <f t="shared" si="54"/>
        <v>0</v>
      </c>
      <c r="BI131" s="27">
        <f t="shared" si="54"/>
        <v>0</v>
      </c>
      <c r="BJ131" s="27">
        <f t="shared" si="54"/>
        <v>0</v>
      </c>
      <c r="BM131" s="22">
        <f t="shared" si="77"/>
        <v>1491978</v>
      </c>
      <c r="BN131" s="22">
        <f t="shared" si="78"/>
        <v>1491978</v>
      </c>
      <c r="BO131" s="22">
        <f t="shared" si="78"/>
        <v>1491978</v>
      </c>
      <c r="BP131" s="22">
        <f t="shared" si="78"/>
        <v>1491978</v>
      </c>
      <c r="BQ131" s="22">
        <f t="shared" si="78"/>
        <v>1491978</v>
      </c>
      <c r="BR131" s="22">
        <f t="shared" si="47"/>
        <v>1491978</v>
      </c>
      <c r="BU131" s="22">
        <f t="shared" si="79"/>
        <v>1491978</v>
      </c>
      <c r="BV131" s="22">
        <f t="shared" si="55"/>
        <v>1491978</v>
      </c>
      <c r="BW131" s="22">
        <f t="shared" si="55"/>
        <v>1491978</v>
      </c>
      <c r="BX131" s="22">
        <f t="shared" si="55"/>
        <v>1491978</v>
      </c>
      <c r="BY131" s="22">
        <f t="shared" si="55"/>
        <v>1491978</v>
      </c>
      <c r="BZ131" s="22">
        <f t="shared" si="55"/>
        <v>1491978</v>
      </c>
    </row>
    <row r="132" spans="1:78" x14ac:dyDescent="0.2">
      <c r="A132" s="40" t="s">
        <v>221</v>
      </c>
      <c r="B132" s="40"/>
      <c r="C132" s="41"/>
      <c r="D132" s="41"/>
      <c r="E132" s="41"/>
      <c r="F132" s="21">
        <v>2</v>
      </c>
      <c r="G132" s="44">
        <v>0</v>
      </c>
      <c r="H132" s="40">
        <v>106</v>
      </c>
      <c r="I132" s="21" t="s">
        <v>321</v>
      </c>
      <c r="J132" s="39"/>
      <c r="K132" s="45">
        <v>1053</v>
      </c>
      <c r="L132" s="47"/>
      <c r="M132" s="42">
        <v>250</v>
      </c>
      <c r="N132" s="46">
        <f t="shared" si="56"/>
        <v>75</v>
      </c>
      <c r="O132" s="46">
        <f t="shared" si="57"/>
        <v>631.79999999999995</v>
      </c>
      <c r="P132" s="46">
        <f t="shared" si="58"/>
        <v>0</v>
      </c>
      <c r="Q132" s="46">
        <f t="shared" si="59"/>
        <v>0</v>
      </c>
      <c r="R132" s="37">
        <f t="shared" si="60"/>
        <v>0.24</v>
      </c>
      <c r="S132" s="37">
        <f t="shared" si="61"/>
        <v>0</v>
      </c>
      <c r="T132" s="46">
        <f t="shared" si="62"/>
        <v>0</v>
      </c>
      <c r="U132" s="46">
        <f t="shared" si="63"/>
        <v>0</v>
      </c>
      <c r="V132" s="42">
        <v>88</v>
      </c>
      <c r="W132" s="46">
        <f t="shared" si="64"/>
        <v>22</v>
      </c>
      <c r="X132" s="36">
        <f t="shared" si="65"/>
        <v>75</v>
      </c>
      <c r="Y132" s="25">
        <f t="shared" si="66"/>
        <v>1150</v>
      </c>
      <c r="Z132" s="45">
        <v>4507916650</v>
      </c>
      <c r="AA132" s="42">
        <v>10535</v>
      </c>
      <c r="AB132" s="36">
        <f t="shared" si="48"/>
        <v>427899.07</v>
      </c>
      <c r="AC132" s="35">
        <f t="shared" si="49"/>
        <v>1.6681429999999999</v>
      </c>
      <c r="AD132" s="42">
        <v>99825</v>
      </c>
      <c r="AE132" s="35">
        <f t="shared" si="50"/>
        <v>0.72371099999999999</v>
      </c>
      <c r="AF132" s="35">
        <f t="shared" si="80"/>
        <v>-0.38481300000000002</v>
      </c>
      <c r="AG132" s="34">
        <f t="shared" si="51"/>
        <v>0.01</v>
      </c>
      <c r="AH132" s="33">
        <f t="shared" si="52"/>
        <v>0</v>
      </c>
      <c r="AI132" s="32">
        <f t="shared" si="67"/>
        <v>0.01</v>
      </c>
      <c r="AJ132" s="42">
        <v>0</v>
      </c>
      <c r="AK132" s="44">
        <v>0</v>
      </c>
      <c r="AL132" s="26">
        <f t="shared" si="68"/>
        <v>0</v>
      </c>
      <c r="AM132" s="42">
        <v>0</v>
      </c>
      <c r="AN132" s="44">
        <v>0</v>
      </c>
      <c r="AO132" s="26">
        <f t="shared" si="69"/>
        <v>0</v>
      </c>
      <c r="AP132" s="26">
        <f t="shared" si="53"/>
        <v>132538</v>
      </c>
      <c r="AQ132" s="26">
        <f t="shared" si="70"/>
        <v>132538</v>
      </c>
      <c r="AR132" s="30">
        <v>122907</v>
      </c>
      <c r="AS132" s="30">
        <f t="shared" si="83"/>
        <v>132538</v>
      </c>
      <c r="AT132" s="42">
        <v>131315</v>
      </c>
      <c r="AU132" s="26">
        <f t="shared" si="81"/>
        <v>1223</v>
      </c>
      <c r="AV132" s="43" t="str">
        <f t="shared" si="84"/>
        <v>Yes</v>
      </c>
      <c r="AW132" s="30">
        <f t="shared" si="71"/>
        <v>1223</v>
      </c>
      <c r="AX132" s="29">
        <f t="shared" si="72"/>
        <v>132538</v>
      </c>
      <c r="AY132" s="28">
        <f t="shared" si="82"/>
        <v>132538</v>
      </c>
      <c r="AZ132" s="42">
        <v>0</v>
      </c>
      <c r="BA132" s="26">
        <f t="shared" si="73"/>
        <v>0</v>
      </c>
      <c r="BB132" s="21">
        <f t="shared" si="74"/>
        <v>0</v>
      </c>
      <c r="BC132" s="21">
        <f t="shared" si="75"/>
        <v>1</v>
      </c>
      <c r="BD132" s="27"/>
      <c r="BE132" s="27">
        <f t="shared" si="76"/>
        <v>0</v>
      </c>
      <c r="BF132" s="27">
        <f t="shared" si="54"/>
        <v>0</v>
      </c>
      <c r="BG132" s="27">
        <f t="shared" si="54"/>
        <v>0</v>
      </c>
      <c r="BH132" s="27">
        <f t="shared" si="54"/>
        <v>0</v>
      </c>
      <c r="BI132" s="27">
        <f t="shared" si="54"/>
        <v>0</v>
      </c>
      <c r="BJ132" s="27">
        <f t="shared" si="54"/>
        <v>0</v>
      </c>
      <c r="BM132" s="22">
        <f t="shared" si="77"/>
        <v>132538</v>
      </c>
      <c r="BN132" s="22">
        <f t="shared" si="78"/>
        <v>132538</v>
      </c>
      <c r="BO132" s="22">
        <f t="shared" si="78"/>
        <v>132538</v>
      </c>
      <c r="BP132" s="22">
        <f t="shared" si="78"/>
        <v>132538</v>
      </c>
      <c r="BQ132" s="22">
        <f t="shared" si="78"/>
        <v>132538</v>
      </c>
      <c r="BR132" s="22">
        <f t="shared" si="47"/>
        <v>132538</v>
      </c>
      <c r="BU132" s="22">
        <f t="shared" si="79"/>
        <v>132538</v>
      </c>
      <c r="BV132" s="22">
        <f t="shared" si="55"/>
        <v>132538</v>
      </c>
      <c r="BW132" s="22">
        <f t="shared" si="55"/>
        <v>132538</v>
      </c>
      <c r="BX132" s="22">
        <f t="shared" si="55"/>
        <v>132538</v>
      </c>
      <c r="BY132" s="22">
        <f t="shared" si="55"/>
        <v>132538</v>
      </c>
      <c r="BZ132" s="22">
        <f t="shared" si="55"/>
        <v>132538</v>
      </c>
    </row>
    <row r="133" spans="1:78" x14ac:dyDescent="0.2">
      <c r="A133" s="40" t="s">
        <v>217</v>
      </c>
      <c r="B133" s="40"/>
      <c r="C133" s="41"/>
      <c r="D133" s="41"/>
      <c r="E133" s="41"/>
      <c r="F133" s="21">
        <v>3</v>
      </c>
      <c r="G133" s="44">
        <v>0</v>
      </c>
      <c r="H133" s="40">
        <v>107</v>
      </c>
      <c r="I133" s="21" t="s">
        <v>322</v>
      </c>
      <c r="J133" s="39"/>
      <c r="K133" s="45">
        <v>2249.9899999999998</v>
      </c>
      <c r="L133" s="47"/>
      <c r="M133" s="42">
        <v>356</v>
      </c>
      <c r="N133" s="46">
        <f t="shared" si="56"/>
        <v>106.8</v>
      </c>
      <c r="O133" s="46">
        <f t="shared" si="57"/>
        <v>1349.99</v>
      </c>
      <c r="P133" s="46">
        <f t="shared" si="58"/>
        <v>0</v>
      </c>
      <c r="Q133" s="46">
        <f t="shared" si="59"/>
        <v>0</v>
      </c>
      <c r="R133" s="37">
        <f t="shared" si="60"/>
        <v>0.16</v>
      </c>
      <c r="S133" s="37">
        <f t="shared" si="61"/>
        <v>0</v>
      </c>
      <c r="T133" s="46">
        <f t="shared" si="62"/>
        <v>0</v>
      </c>
      <c r="U133" s="46">
        <f t="shared" si="63"/>
        <v>0</v>
      </c>
      <c r="V133" s="42">
        <v>100</v>
      </c>
      <c r="W133" s="46">
        <f t="shared" si="64"/>
        <v>25</v>
      </c>
      <c r="X133" s="36">
        <f t="shared" si="65"/>
        <v>106.8</v>
      </c>
      <c r="Y133" s="25">
        <f t="shared" si="66"/>
        <v>2381.79</v>
      </c>
      <c r="Z133" s="45">
        <v>4047810107.6700001</v>
      </c>
      <c r="AA133" s="42">
        <v>14258</v>
      </c>
      <c r="AB133" s="36">
        <f t="shared" si="48"/>
        <v>283897.46999999997</v>
      </c>
      <c r="AC133" s="35">
        <f t="shared" si="49"/>
        <v>1.10676</v>
      </c>
      <c r="AD133" s="42">
        <v>138514</v>
      </c>
      <c r="AE133" s="35">
        <f t="shared" si="50"/>
        <v>1.0041979999999999</v>
      </c>
      <c r="AF133" s="35">
        <f t="shared" si="80"/>
        <v>-7.5991000000000003E-2</v>
      </c>
      <c r="AG133" s="34">
        <f t="shared" si="51"/>
        <v>0.01</v>
      </c>
      <c r="AH133" s="33">
        <f t="shared" si="52"/>
        <v>0</v>
      </c>
      <c r="AI133" s="32">
        <f t="shared" si="67"/>
        <v>0.01</v>
      </c>
      <c r="AJ133" s="42">
        <v>1029</v>
      </c>
      <c r="AK133" s="44">
        <v>6</v>
      </c>
      <c r="AL133" s="26">
        <f t="shared" si="68"/>
        <v>617400</v>
      </c>
      <c r="AM133" s="42">
        <v>0</v>
      </c>
      <c r="AN133" s="44">
        <v>0</v>
      </c>
      <c r="AO133" s="26">
        <f t="shared" si="69"/>
        <v>0</v>
      </c>
      <c r="AP133" s="26">
        <f t="shared" si="53"/>
        <v>274501</v>
      </c>
      <c r="AQ133" s="26">
        <f t="shared" si="70"/>
        <v>891901</v>
      </c>
      <c r="AR133" s="30">
        <v>1509226</v>
      </c>
      <c r="AS133" s="30">
        <f t="shared" si="83"/>
        <v>891901</v>
      </c>
      <c r="AT133" s="42">
        <v>1015498</v>
      </c>
      <c r="AU133" s="26">
        <f t="shared" si="81"/>
        <v>123597</v>
      </c>
      <c r="AV133" s="43" t="str">
        <f t="shared" si="84"/>
        <v>No</v>
      </c>
      <c r="AW133" s="30">
        <f t="shared" si="71"/>
        <v>17662.011299999998</v>
      </c>
      <c r="AX133" s="29">
        <f t="shared" si="72"/>
        <v>997835.98869999999</v>
      </c>
      <c r="AY133" s="28">
        <f t="shared" si="82"/>
        <v>997835.98869999999</v>
      </c>
      <c r="AZ133" s="42">
        <v>0</v>
      </c>
      <c r="BA133" s="26">
        <f t="shared" si="73"/>
        <v>0</v>
      </c>
      <c r="BB133" s="21">
        <f t="shared" si="74"/>
        <v>0</v>
      </c>
      <c r="BC133" s="21">
        <f t="shared" si="75"/>
        <v>0</v>
      </c>
      <c r="BD133" s="27"/>
      <c r="BE133" s="27">
        <f t="shared" si="76"/>
        <v>-105934.98869999999</v>
      </c>
      <c r="BF133" s="27">
        <f t="shared" si="54"/>
        <v>-88275.626083709998</v>
      </c>
      <c r="BG133" s="27">
        <f t="shared" si="54"/>
        <v>-70620.500866967952</v>
      </c>
      <c r="BH133" s="27">
        <f t="shared" si="54"/>
        <v>-52965.375650225906</v>
      </c>
      <c r="BI133" s="27">
        <f t="shared" si="54"/>
        <v>-35312.015946005587</v>
      </c>
      <c r="BJ133" s="27">
        <f t="shared" si="54"/>
        <v>-17656.007973002736</v>
      </c>
      <c r="BM133" s="22">
        <f t="shared" si="77"/>
        <v>980176.62608371</v>
      </c>
      <c r="BN133" s="22">
        <f t="shared" si="78"/>
        <v>962521.50086696795</v>
      </c>
      <c r="BO133" s="22">
        <f t="shared" si="78"/>
        <v>944866.37565022591</v>
      </c>
      <c r="BP133" s="22">
        <f t="shared" si="78"/>
        <v>927213.01594600559</v>
      </c>
      <c r="BQ133" s="22">
        <f t="shared" si="78"/>
        <v>909557.00797300274</v>
      </c>
      <c r="BR133" s="22">
        <f t="shared" si="47"/>
        <v>891901</v>
      </c>
      <c r="BU133" s="22">
        <f t="shared" si="79"/>
        <v>980176.62608371</v>
      </c>
      <c r="BV133" s="22">
        <f t="shared" si="55"/>
        <v>962521.50086696795</v>
      </c>
      <c r="BW133" s="22">
        <f t="shared" si="55"/>
        <v>944866.37565022591</v>
      </c>
      <c r="BX133" s="22">
        <f t="shared" si="55"/>
        <v>927213.01594600559</v>
      </c>
      <c r="BY133" s="22">
        <f t="shared" si="55"/>
        <v>909557.00797300274</v>
      </c>
      <c r="BZ133" s="22">
        <f t="shared" si="55"/>
        <v>891901</v>
      </c>
    </row>
    <row r="134" spans="1:78" x14ac:dyDescent="0.2">
      <c r="A134" s="40" t="s">
        <v>211</v>
      </c>
      <c r="B134" s="40"/>
      <c r="C134" s="41"/>
      <c r="D134" s="41"/>
      <c r="E134" s="41"/>
      <c r="F134" s="21">
        <v>3</v>
      </c>
      <c r="G134" s="44">
        <v>0</v>
      </c>
      <c r="H134" s="40">
        <v>108</v>
      </c>
      <c r="I134" s="21" t="s">
        <v>323</v>
      </c>
      <c r="J134" s="39"/>
      <c r="K134" s="45">
        <v>1688</v>
      </c>
      <c r="L134" s="47"/>
      <c r="M134" s="42">
        <v>308</v>
      </c>
      <c r="N134" s="46">
        <f t="shared" si="56"/>
        <v>92.4</v>
      </c>
      <c r="O134" s="46">
        <f t="shared" si="57"/>
        <v>1012.8</v>
      </c>
      <c r="P134" s="46">
        <f t="shared" si="58"/>
        <v>0</v>
      </c>
      <c r="Q134" s="46">
        <f t="shared" si="59"/>
        <v>0</v>
      </c>
      <c r="R134" s="37">
        <f t="shared" si="60"/>
        <v>0.18</v>
      </c>
      <c r="S134" s="37">
        <f t="shared" si="61"/>
        <v>0</v>
      </c>
      <c r="T134" s="46">
        <f t="shared" si="62"/>
        <v>0</v>
      </c>
      <c r="U134" s="46">
        <f t="shared" si="63"/>
        <v>0</v>
      </c>
      <c r="V134" s="42">
        <v>29</v>
      </c>
      <c r="W134" s="46">
        <f t="shared" si="64"/>
        <v>7.25</v>
      </c>
      <c r="X134" s="36">
        <f t="shared" si="65"/>
        <v>92.4</v>
      </c>
      <c r="Y134" s="25">
        <f t="shared" si="66"/>
        <v>1787.65</v>
      </c>
      <c r="Z134" s="45">
        <v>2971461688.6700001</v>
      </c>
      <c r="AA134" s="42">
        <v>12941</v>
      </c>
      <c r="AB134" s="36">
        <f t="shared" si="48"/>
        <v>229616.08</v>
      </c>
      <c r="AC134" s="35">
        <f t="shared" si="49"/>
        <v>0.89514700000000003</v>
      </c>
      <c r="AD134" s="42">
        <v>123000</v>
      </c>
      <c r="AE134" s="35">
        <f t="shared" si="50"/>
        <v>0.89172499999999999</v>
      </c>
      <c r="AF134" s="35">
        <f t="shared" si="80"/>
        <v>0.10588</v>
      </c>
      <c r="AG134" s="34">
        <f t="shared" si="51"/>
        <v>0.10588</v>
      </c>
      <c r="AH134" s="33">
        <f t="shared" si="52"/>
        <v>0</v>
      </c>
      <c r="AI134" s="32">
        <f t="shared" si="67"/>
        <v>0.10588</v>
      </c>
      <c r="AJ134" s="42">
        <v>0</v>
      </c>
      <c r="AK134" s="44">
        <v>0</v>
      </c>
      <c r="AL134" s="26">
        <f t="shared" si="68"/>
        <v>0</v>
      </c>
      <c r="AM134" s="42">
        <v>0</v>
      </c>
      <c r="AN134" s="44">
        <v>0</v>
      </c>
      <c r="AO134" s="26">
        <f t="shared" si="69"/>
        <v>0</v>
      </c>
      <c r="AP134" s="26">
        <f t="shared" si="53"/>
        <v>2181410</v>
      </c>
      <c r="AQ134" s="26">
        <f t="shared" si="70"/>
        <v>2181410</v>
      </c>
      <c r="AR134" s="30">
        <v>4528763</v>
      </c>
      <c r="AS134" s="30">
        <f t="shared" si="83"/>
        <v>2181410</v>
      </c>
      <c r="AT134" s="42">
        <v>3677011</v>
      </c>
      <c r="AU134" s="26">
        <f t="shared" si="81"/>
        <v>1495601</v>
      </c>
      <c r="AV134" s="43" t="str">
        <f t="shared" si="84"/>
        <v>No</v>
      </c>
      <c r="AW134" s="30">
        <f t="shared" si="71"/>
        <v>213721.3829</v>
      </c>
      <c r="AX134" s="29">
        <f t="shared" si="72"/>
        <v>3463289.6170999999</v>
      </c>
      <c r="AY134" s="28">
        <f t="shared" si="82"/>
        <v>3463289.6170999999</v>
      </c>
      <c r="AZ134" s="42">
        <v>0</v>
      </c>
      <c r="BA134" s="26">
        <f t="shared" si="73"/>
        <v>0</v>
      </c>
      <c r="BB134" s="21">
        <f t="shared" si="74"/>
        <v>0</v>
      </c>
      <c r="BC134" s="21">
        <f t="shared" si="75"/>
        <v>0</v>
      </c>
      <c r="BD134" s="27"/>
      <c r="BE134" s="27">
        <f t="shared" si="76"/>
        <v>-1281879.6170999999</v>
      </c>
      <c r="BF134" s="27">
        <f t="shared" si="54"/>
        <v>-1068190.2849294301</v>
      </c>
      <c r="BG134" s="27">
        <f t="shared" si="54"/>
        <v>-854552.22794354428</v>
      </c>
      <c r="BH134" s="27">
        <f t="shared" si="54"/>
        <v>-640914.17095765844</v>
      </c>
      <c r="BI134" s="27">
        <f t="shared" si="54"/>
        <v>-427297.47777747083</v>
      </c>
      <c r="BJ134" s="27">
        <f t="shared" si="54"/>
        <v>-213648.73888873542</v>
      </c>
      <c r="BM134" s="22">
        <f t="shared" si="77"/>
        <v>3249600.2849294301</v>
      </c>
      <c r="BN134" s="22">
        <f t="shared" si="78"/>
        <v>3035962.2279435443</v>
      </c>
      <c r="BO134" s="22">
        <f t="shared" si="78"/>
        <v>2822324.1709576584</v>
      </c>
      <c r="BP134" s="22">
        <f t="shared" si="78"/>
        <v>2608707.4777774708</v>
      </c>
      <c r="BQ134" s="22">
        <f t="shared" si="78"/>
        <v>2395058.7388887354</v>
      </c>
      <c r="BR134" s="22">
        <f t="shared" si="47"/>
        <v>2181410</v>
      </c>
      <c r="BU134" s="22">
        <f t="shared" si="79"/>
        <v>3249600.2849294301</v>
      </c>
      <c r="BV134" s="22">
        <f t="shared" si="55"/>
        <v>3035962.2279435443</v>
      </c>
      <c r="BW134" s="22">
        <f t="shared" si="55"/>
        <v>2822324.1709576584</v>
      </c>
      <c r="BX134" s="22">
        <f t="shared" si="55"/>
        <v>2608707.4777774708</v>
      </c>
      <c r="BY134" s="22">
        <f t="shared" si="55"/>
        <v>2395058.7388887354</v>
      </c>
      <c r="BZ134" s="22">
        <f t="shared" si="55"/>
        <v>2181410</v>
      </c>
    </row>
    <row r="135" spans="1:78" x14ac:dyDescent="0.2">
      <c r="A135" s="40" t="s">
        <v>226</v>
      </c>
      <c r="B135" s="40"/>
      <c r="C135" s="49">
        <v>1</v>
      </c>
      <c r="D135" s="49">
        <v>1</v>
      </c>
      <c r="E135" s="41"/>
      <c r="F135" s="21">
        <v>9</v>
      </c>
      <c r="G135" s="44">
        <v>32</v>
      </c>
      <c r="H135" s="40">
        <v>109</v>
      </c>
      <c r="I135" s="21" t="s">
        <v>324</v>
      </c>
      <c r="J135" s="39"/>
      <c r="K135" s="45">
        <v>1842.29</v>
      </c>
      <c r="L135" s="48"/>
      <c r="M135" s="42">
        <v>973</v>
      </c>
      <c r="N135" s="46">
        <f t="shared" si="56"/>
        <v>291.89999999999998</v>
      </c>
      <c r="O135" s="46">
        <f t="shared" si="57"/>
        <v>1105.3699999999999</v>
      </c>
      <c r="P135" s="46">
        <f t="shared" si="58"/>
        <v>0</v>
      </c>
      <c r="Q135" s="46">
        <f t="shared" si="59"/>
        <v>0</v>
      </c>
      <c r="R135" s="37">
        <f t="shared" si="60"/>
        <v>0.53</v>
      </c>
      <c r="S135" s="37">
        <f t="shared" si="61"/>
        <v>0</v>
      </c>
      <c r="T135" s="46">
        <f t="shared" si="62"/>
        <v>0</v>
      </c>
      <c r="U135" s="46">
        <f t="shared" si="63"/>
        <v>0</v>
      </c>
      <c r="V135" s="42">
        <v>21</v>
      </c>
      <c r="W135" s="46">
        <f t="shared" si="64"/>
        <v>5.25</v>
      </c>
      <c r="X135" s="36">
        <f t="shared" si="65"/>
        <v>291.89999999999998</v>
      </c>
      <c r="Y135" s="25">
        <f t="shared" si="66"/>
        <v>2139.44</v>
      </c>
      <c r="Z135" s="45">
        <v>2046429503.6700001</v>
      </c>
      <c r="AA135" s="42">
        <v>15143</v>
      </c>
      <c r="AB135" s="36">
        <f t="shared" si="48"/>
        <v>135140.29999999999</v>
      </c>
      <c r="AC135" s="35">
        <f t="shared" si="49"/>
        <v>0.52683800000000003</v>
      </c>
      <c r="AD135" s="42">
        <v>68651</v>
      </c>
      <c r="AE135" s="35">
        <f t="shared" si="50"/>
        <v>0.49770599999999998</v>
      </c>
      <c r="AF135" s="35">
        <f t="shared" si="80"/>
        <v>0.481902</v>
      </c>
      <c r="AG135" s="34">
        <f t="shared" si="51"/>
        <v>0.481902</v>
      </c>
      <c r="AH135" s="33">
        <f t="shared" si="52"/>
        <v>0</v>
      </c>
      <c r="AI135" s="32">
        <f t="shared" si="67"/>
        <v>0.481902</v>
      </c>
      <c r="AJ135" s="42">
        <v>0</v>
      </c>
      <c r="AK135" s="44">
        <v>0</v>
      </c>
      <c r="AL135" s="26">
        <f t="shared" si="68"/>
        <v>0</v>
      </c>
      <c r="AM135" s="42">
        <v>0</v>
      </c>
      <c r="AN135" s="44">
        <v>0</v>
      </c>
      <c r="AO135" s="26">
        <f t="shared" si="69"/>
        <v>0</v>
      </c>
      <c r="AP135" s="26">
        <f t="shared" si="53"/>
        <v>11882280</v>
      </c>
      <c r="AQ135" s="26">
        <f t="shared" si="70"/>
        <v>11882280</v>
      </c>
      <c r="AR135" s="30">
        <v>15364444</v>
      </c>
      <c r="AS135" s="30">
        <f t="shared" si="83"/>
        <v>15364444</v>
      </c>
      <c r="AT135" s="42">
        <v>15364444</v>
      </c>
      <c r="AU135" s="26">
        <f t="shared" si="81"/>
        <v>3482164</v>
      </c>
      <c r="AV135" s="43" t="str">
        <f t="shared" si="84"/>
        <v>No</v>
      </c>
      <c r="AW135" s="30">
        <f t="shared" si="71"/>
        <v>497601.23560000001</v>
      </c>
      <c r="AX135" s="29">
        <f t="shared" si="72"/>
        <v>14866842.7644</v>
      </c>
      <c r="AY135" s="28">
        <f t="shared" si="82"/>
        <v>15364444</v>
      </c>
      <c r="AZ135" s="42">
        <v>0</v>
      </c>
      <c r="BA135" s="26">
        <f t="shared" si="73"/>
        <v>0</v>
      </c>
      <c r="BB135" s="21">
        <f t="shared" si="74"/>
        <v>0</v>
      </c>
      <c r="BC135" s="21">
        <f t="shared" si="75"/>
        <v>0</v>
      </c>
      <c r="BD135" s="27"/>
      <c r="BE135" s="27">
        <f t="shared" si="76"/>
        <v>-3482164</v>
      </c>
      <c r="BF135" s="27">
        <f t="shared" si="54"/>
        <v>-3482164</v>
      </c>
      <c r="BG135" s="27">
        <f t="shared" si="54"/>
        <v>-3482164</v>
      </c>
      <c r="BH135" s="27">
        <f t="shared" si="54"/>
        <v>-3482164</v>
      </c>
      <c r="BI135" s="27">
        <f t="shared" si="54"/>
        <v>-3482164</v>
      </c>
      <c r="BJ135" s="27">
        <f t="shared" si="54"/>
        <v>-3482164</v>
      </c>
      <c r="BM135" s="22">
        <f t="shared" si="77"/>
        <v>14783967.2612</v>
      </c>
      <c r="BN135" s="22">
        <f t="shared" si="78"/>
        <v>14668011.199999999</v>
      </c>
      <c r="BO135" s="22">
        <f t="shared" si="78"/>
        <v>14493903</v>
      </c>
      <c r="BP135" s="22">
        <f t="shared" si="78"/>
        <v>14203838.7388</v>
      </c>
      <c r="BQ135" s="22">
        <f t="shared" si="78"/>
        <v>13623362</v>
      </c>
      <c r="BR135" s="22">
        <f t="shared" si="47"/>
        <v>11882280</v>
      </c>
      <c r="BU135" s="22">
        <f t="shared" si="79"/>
        <v>15364444</v>
      </c>
      <c r="BV135" s="22">
        <f t="shared" si="55"/>
        <v>15364444</v>
      </c>
      <c r="BW135" s="22">
        <f t="shared" si="55"/>
        <v>15364444</v>
      </c>
      <c r="BX135" s="22">
        <f t="shared" si="55"/>
        <v>15364444</v>
      </c>
      <c r="BY135" s="22">
        <f t="shared" si="55"/>
        <v>15364444</v>
      </c>
      <c r="BZ135" s="22">
        <f t="shared" si="55"/>
        <v>15364444</v>
      </c>
    </row>
    <row r="136" spans="1:78" x14ac:dyDescent="0.2">
      <c r="A136" s="40" t="s">
        <v>238</v>
      </c>
      <c r="B136" s="40"/>
      <c r="C136" s="41"/>
      <c r="D136" s="41"/>
      <c r="E136" s="41"/>
      <c r="F136" s="21">
        <v>8</v>
      </c>
      <c r="G136" s="44">
        <v>38</v>
      </c>
      <c r="H136" s="40">
        <v>110</v>
      </c>
      <c r="I136" s="21" t="s">
        <v>325</v>
      </c>
      <c r="J136" s="39"/>
      <c r="K136" s="45">
        <v>2236.92</v>
      </c>
      <c r="L136" s="48"/>
      <c r="M136" s="42">
        <v>918</v>
      </c>
      <c r="N136" s="46">
        <f t="shared" si="56"/>
        <v>275.39999999999998</v>
      </c>
      <c r="O136" s="46">
        <f t="shared" si="57"/>
        <v>1342.15</v>
      </c>
      <c r="P136" s="46">
        <f t="shared" si="58"/>
        <v>0</v>
      </c>
      <c r="Q136" s="46">
        <f t="shared" si="59"/>
        <v>0</v>
      </c>
      <c r="R136" s="37">
        <f t="shared" si="60"/>
        <v>0.41</v>
      </c>
      <c r="S136" s="37">
        <f t="shared" si="61"/>
        <v>0</v>
      </c>
      <c r="T136" s="46">
        <f t="shared" si="62"/>
        <v>0</v>
      </c>
      <c r="U136" s="46">
        <f t="shared" si="63"/>
        <v>0</v>
      </c>
      <c r="V136" s="42">
        <v>161</v>
      </c>
      <c r="W136" s="46">
        <f t="shared" si="64"/>
        <v>40.25</v>
      </c>
      <c r="X136" s="36">
        <f t="shared" si="65"/>
        <v>275.39999999999998</v>
      </c>
      <c r="Y136" s="25">
        <f t="shared" si="66"/>
        <v>2552.5700000000002</v>
      </c>
      <c r="Z136" s="45">
        <v>2528139217.3299999</v>
      </c>
      <c r="AA136" s="42">
        <v>17479</v>
      </c>
      <c r="AB136" s="36">
        <f t="shared" si="48"/>
        <v>144638.66</v>
      </c>
      <c r="AC136" s="35">
        <f t="shared" si="49"/>
        <v>0.56386700000000001</v>
      </c>
      <c r="AD136" s="42">
        <v>78900</v>
      </c>
      <c r="AE136" s="35">
        <f t="shared" si="50"/>
        <v>0.57200899999999999</v>
      </c>
      <c r="AF136" s="35">
        <f t="shared" si="80"/>
        <v>0.43369000000000002</v>
      </c>
      <c r="AG136" s="34">
        <f t="shared" si="51"/>
        <v>0.43369000000000002</v>
      </c>
      <c r="AH136" s="33">
        <f t="shared" si="52"/>
        <v>0</v>
      </c>
      <c r="AI136" s="32">
        <f t="shared" si="67"/>
        <v>0.43369000000000002</v>
      </c>
      <c r="AJ136" s="42">
        <v>0</v>
      </c>
      <c r="AK136" s="44">
        <v>0</v>
      </c>
      <c r="AL136" s="26">
        <f t="shared" si="68"/>
        <v>0</v>
      </c>
      <c r="AM136" s="42">
        <v>0</v>
      </c>
      <c r="AN136" s="44">
        <v>0</v>
      </c>
      <c r="AO136" s="26">
        <f t="shared" si="69"/>
        <v>0</v>
      </c>
      <c r="AP136" s="26">
        <f t="shared" si="53"/>
        <v>12758453</v>
      </c>
      <c r="AQ136" s="26">
        <f t="shared" si="70"/>
        <v>12758453</v>
      </c>
      <c r="AR136" s="30">
        <v>10272197</v>
      </c>
      <c r="AS136" s="30">
        <f t="shared" si="83"/>
        <v>12758453</v>
      </c>
      <c r="AT136" s="42">
        <v>12181371</v>
      </c>
      <c r="AU136" s="26">
        <f t="shared" si="81"/>
        <v>577082</v>
      </c>
      <c r="AV136" s="43" t="str">
        <f t="shared" si="84"/>
        <v>Yes</v>
      </c>
      <c r="AW136" s="30">
        <f t="shared" si="71"/>
        <v>577082</v>
      </c>
      <c r="AX136" s="29">
        <f t="shared" si="72"/>
        <v>12758453</v>
      </c>
      <c r="AY136" s="28">
        <f t="shared" si="82"/>
        <v>12758453</v>
      </c>
      <c r="AZ136" s="42">
        <v>0</v>
      </c>
      <c r="BA136" s="26">
        <f t="shared" si="73"/>
        <v>577082</v>
      </c>
      <c r="BB136" s="21">
        <f t="shared" si="74"/>
        <v>1</v>
      </c>
      <c r="BC136" s="21">
        <f t="shared" si="75"/>
        <v>1</v>
      </c>
      <c r="BD136" s="27"/>
      <c r="BE136" s="27">
        <f t="shared" si="76"/>
        <v>0</v>
      </c>
      <c r="BF136" s="27">
        <f t="shared" si="54"/>
        <v>0</v>
      </c>
      <c r="BG136" s="27">
        <f t="shared" si="54"/>
        <v>0</v>
      </c>
      <c r="BH136" s="27">
        <f t="shared" si="54"/>
        <v>0</v>
      </c>
      <c r="BI136" s="27">
        <f t="shared" si="54"/>
        <v>0</v>
      </c>
      <c r="BJ136" s="27">
        <f t="shared" si="54"/>
        <v>0</v>
      </c>
      <c r="BM136" s="22">
        <f t="shared" si="77"/>
        <v>12758453</v>
      </c>
      <c r="BN136" s="22">
        <f t="shared" si="78"/>
        <v>12758453</v>
      </c>
      <c r="BO136" s="22">
        <f t="shared" si="78"/>
        <v>12758453</v>
      </c>
      <c r="BP136" s="22">
        <f t="shared" si="78"/>
        <v>12758453</v>
      </c>
      <c r="BQ136" s="22">
        <f t="shared" si="78"/>
        <v>12758453</v>
      </c>
      <c r="BR136" s="22">
        <f t="shared" si="47"/>
        <v>12758453</v>
      </c>
      <c r="BU136" s="22">
        <f t="shared" si="79"/>
        <v>12758453</v>
      </c>
      <c r="BV136" s="22">
        <f t="shared" si="55"/>
        <v>12758453</v>
      </c>
      <c r="BW136" s="22">
        <f t="shared" si="55"/>
        <v>12758453</v>
      </c>
      <c r="BX136" s="22">
        <f t="shared" si="55"/>
        <v>12758453</v>
      </c>
      <c r="BY136" s="22">
        <f t="shared" si="55"/>
        <v>12758453</v>
      </c>
      <c r="BZ136" s="22">
        <f t="shared" si="55"/>
        <v>12758453</v>
      </c>
    </row>
    <row r="137" spans="1:78" x14ac:dyDescent="0.2">
      <c r="A137" s="40" t="s">
        <v>238</v>
      </c>
      <c r="B137" s="40"/>
      <c r="C137" s="41"/>
      <c r="D137" s="41"/>
      <c r="E137" s="41"/>
      <c r="F137" s="21">
        <v>8</v>
      </c>
      <c r="G137" s="44">
        <v>18</v>
      </c>
      <c r="H137" s="40">
        <v>111</v>
      </c>
      <c r="I137" s="21" t="s">
        <v>326</v>
      </c>
      <c r="J137" s="39"/>
      <c r="K137" s="45">
        <v>1355.7</v>
      </c>
      <c r="L137" s="48"/>
      <c r="M137" s="42">
        <v>683</v>
      </c>
      <c r="N137" s="46">
        <f t="shared" si="56"/>
        <v>204.9</v>
      </c>
      <c r="O137" s="46">
        <f t="shared" si="57"/>
        <v>813.42</v>
      </c>
      <c r="P137" s="46">
        <f t="shared" si="58"/>
        <v>0</v>
      </c>
      <c r="Q137" s="46">
        <f t="shared" si="59"/>
        <v>0</v>
      </c>
      <c r="R137" s="37">
        <f t="shared" si="60"/>
        <v>0.5</v>
      </c>
      <c r="S137" s="37">
        <f t="shared" si="61"/>
        <v>0</v>
      </c>
      <c r="T137" s="46">
        <f t="shared" si="62"/>
        <v>0</v>
      </c>
      <c r="U137" s="46">
        <f t="shared" si="63"/>
        <v>0</v>
      </c>
      <c r="V137" s="42">
        <v>52</v>
      </c>
      <c r="W137" s="46">
        <f t="shared" si="64"/>
        <v>13</v>
      </c>
      <c r="X137" s="36">
        <f t="shared" si="65"/>
        <v>204.9</v>
      </c>
      <c r="Y137" s="25">
        <f t="shared" si="66"/>
        <v>1573.6000000000001</v>
      </c>
      <c r="Z137" s="45">
        <v>1397791305</v>
      </c>
      <c r="AA137" s="42">
        <v>11711</v>
      </c>
      <c r="AB137" s="36">
        <f t="shared" si="48"/>
        <v>119357.13</v>
      </c>
      <c r="AC137" s="35">
        <f t="shared" si="49"/>
        <v>0.465308</v>
      </c>
      <c r="AD137" s="42">
        <v>94600</v>
      </c>
      <c r="AE137" s="35">
        <f t="shared" si="50"/>
        <v>0.68583099999999997</v>
      </c>
      <c r="AF137" s="35">
        <f t="shared" si="80"/>
        <v>0.46853499999999998</v>
      </c>
      <c r="AG137" s="34">
        <f t="shared" si="51"/>
        <v>0.46853499999999998</v>
      </c>
      <c r="AH137" s="33">
        <f t="shared" si="52"/>
        <v>0.03</v>
      </c>
      <c r="AI137" s="32">
        <f t="shared" si="67"/>
        <v>0.49853499999999995</v>
      </c>
      <c r="AJ137" s="42">
        <v>0</v>
      </c>
      <c r="AK137" s="44">
        <v>0</v>
      </c>
      <c r="AL137" s="26">
        <f t="shared" si="68"/>
        <v>0</v>
      </c>
      <c r="AM137" s="42">
        <v>0</v>
      </c>
      <c r="AN137" s="44">
        <v>0</v>
      </c>
      <c r="AO137" s="26">
        <f t="shared" si="69"/>
        <v>0</v>
      </c>
      <c r="AP137" s="26">
        <f t="shared" si="53"/>
        <v>9041301</v>
      </c>
      <c r="AQ137" s="26">
        <f t="shared" si="70"/>
        <v>9041301</v>
      </c>
      <c r="AR137" s="30">
        <v>9761632</v>
      </c>
      <c r="AS137" s="30">
        <f t="shared" si="83"/>
        <v>9041301</v>
      </c>
      <c r="AT137" s="42">
        <v>9802121</v>
      </c>
      <c r="AU137" s="26">
        <f t="shared" si="81"/>
        <v>760820</v>
      </c>
      <c r="AV137" s="43" t="str">
        <f t="shared" si="84"/>
        <v>No</v>
      </c>
      <c r="AW137" s="30">
        <f t="shared" si="71"/>
        <v>108721.178</v>
      </c>
      <c r="AX137" s="29">
        <f t="shared" si="72"/>
        <v>9693399.8220000006</v>
      </c>
      <c r="AY137" s="28">
        <f t="shared" si="82"/>
        <v>9693399.8220000006</v>
      </c>
      <c r="AZ137" s="42">
        <v>0</v>
      </c>
      <c r="BA137" s="26">
        <f t="shared" si="73"/>
        <v>0</v>
      </c>
      <c r="BB137" s="21">
        <f t="shared" si="74"/>
        <v>0</v>
      </c>
      <c r="BC137" s="21">
        <f t="shared" si="75"/>
        <v>0</v>
      </c>
      <c r="BD137" s="27"/>
      <c r="BE137" s="27">
        <f t="shared" si="76"/>
        <v>-652098.82200000063</v>
      </c>
      <c r="BF137" s="27">
        <f t="shared" si="54"/>
        <v>-543393.9483726006</v>
      </c>
      <c r="BG137" s="27">
        <f t="shared" si="54"/>
        <v>-434715.15869808011</v>
      </c>
      <c r="BH137" s="27">
        <f t="shared" si="54"/>
        <v>-326036.36902355962</v>
      </c>
      <c r="BI137" s="27">
        <f t="shared" si="54"/>
        <v>-217368.44722800702</v>
      </c>
      <c r="BJ137" s="27">
        <f t="shared" si="54"/>
        <v>-108684.22361400351</v>
      </c>
      <c r="BM137" s="22">
        <f t="shared" si="77"/>
        <v>9584694.9483726006</v>
      </c>
      <c r="BN137" s="22">
        <f t="shared" si="78"/>
        <v>9476016.1586980801</v>
      </c>
      <c r="BO137" s="22">
        <f t="shared" si="78"/>
        <v>9367337.3690235596</v>
      </c>
      <c r="BP137" s="22">
        <f t="shared" si="78"/>
        <v>9258669.447228007</v>
      </c>
      <c r="BQ137" s="22">
        <f t="shared" si="78"/>
        <v>9149985.2236140035</v>
      </c>
      <c r="BR137" s="22">
        <f t="shared" si="47"/>
        <v>9041301</v>
      </c>
      <c r="BU137" s="22">
        <f t="shared" si="79"/>
        <v>9584694.9483726006</v>
      </c>
      <c r="BV137" s="22">
        <f t="shared" si="55"/>
        <v>9476016.1586980801</v>
      </c>
      <c r="BW137" s="22">
        <f t="shared" si="55"/>
        <v>9367337.3690235596</v>
      </c>
      <c r="BX137" s="22">
        <f t="shared" si="55"/>
        <v>9258669.447228007</v>
      </c>
      <c r="BY137" s="22">
        <f t="shared" si="55"/>
        <v>9149985.2236140035</v>
      </c>
      <c r="BZ137" s="22">
        <f t="shared" si="55"/>
        <v>9041301</v>
      </c>
    </row>
    <row r="138" spans="1:78" x14ac:dyDescent="0.2">
      <c r="A138" s="40" t="s">
        <v>211</v>
      </c>
      <c r="B138" s="40"/>
      <c r="C138" s="41"/>
      <c r="D138" s="41"/>
      <c r="E138" s="41"/>
      <c r="F138" s="21">
        <v>8</v>
      </c>
      <c r="G138" s="44">
        <v>0</v>
      </c>
      <c r="H138" s="40">
        <v>112</v>
      </c>
      <c r="I138" s="21" t="s">
        <v>327</v>
      </c>
      <c r="J138" s="39"/>
      <c r="K138" s="45">
        <v>512.33000000000004</v>
      </c>
      <c r="L138" s="47"/>
      <c r="M138" s="42">
        <v>86</v>
      </c>
      <c r="N138" s="46">
        <f t="shared" si="56"/>
        <v>25.8</v>
      </c>
      <c r="O138" s="46">
        <f t="shared" si="57"/>
        <v>307.39999999999998</v>
      </c>
      <c r="P138" s="46">
        <f t="shared" si="58"/>
        <v>0</v>
      </c>
      <c r="Q138" s="46">
        <f t="shared" si="59"/>
        <v>0</v>
      </c>
      <c r="R138" s="37">
        <f t="shared" si="60"/>
        <v>0.17</v>
      </c>
      <c r="S138" s="37">
        <f t="shared" si="61"/>
        <v>0</v>
      </c>
      <c r="T138" s="46">
        <f t="shared" si="62"/>
        <v>0</v>
      </c>
      <c r="U138" s="46">
        <f t="shared" si="63"/>
        <v>0</v>
      </c>
      <c r="V138" s="42">
        <v>6</v>
      </c>
      <c r="W138" s="46">
        <f t="shared" si="64"/>
        <v>1.5</v>
      </c>
      <c r="X138" s="36">
        <f t="shared" si="65"/>
        <v>25.8</v>
      </c>
      <c r="Y138" s="25">
        <f t="shared" si="66"/>
        <v>539.63</v>
      </c>
      <c r="Z138" s="45">
        <v>736886824.66999996</v>
      </c>
      <c r="AA138" s="42">
        <v>4307</v>
      </c>
      <c r="AB138" s="36">
        <f t="shared" si="48"/>
        <v>171090.51</v>
      </c>
      <c r="AC138" s="35">
        <f t="shared" si="49"/>
        <v>0.66698800000000003</v>
      </c>
      <c r="AD138" s="42">
        <v>98750</v>
      </c>
      <c r="AE138" s="35">
        <f t="shared" si="50"/>
        <v>0.71591700000000003</v>
      </c>
      <c r="AF138" s="35">
        <f t="shared" si="80"/>
        <v>0.31833299999999998</v>
      </c>
      <c r="AG138" s="34">
        <f t="shared" si="51"/>
        <v>0.31833299999999998</v>
      </c>
      <c r="AH138" s="33">
        <f t="shared" si="52"/>
        <v>0</v>
      </c>
      <c r="AI138" s="32">
        <f t="shared" si="67"/>
        <v>0.31833299999999998</v>
      </c>
      <c r="AJ138" s="42">
        <v>0</v>
      </c>
      <c r="AK138" s="44">
        <v>0</v>
      </c>
      <c r="AL138" s="26">
        <f t="shared" si="68"/>
        <v>0</v>
      </c>
      <c r="AM138" s="42">
        <v>158</v>
      </c>
      <c r="AN138" s="44">
        <v>4</v>
      </c>
      <c r="AO138" s="26">
        <f t="shared" si="69"/>
        <v>63200</v>
      </c>
      <c r="AP138" s="26">
        <f t="shared" si="53"/>
        <v>1979788</v>
      </c>
      <c r="AQ138" s="26">
        <f t="shared" si="70"/>
        <v>2042988</v>
      </c>
      <c r="AR138" s="30">
        <v>3073015</v>
      </c>
      <c r="AS138" s="30">
        <f t="shared" si="83"/>
        <v>2042988</v>
      </c>
      <c r="AT138" s="42">
        <v>2670987</v>
      </c>
      <c r="AU138" s="26">
        <f t="shared" si="81"/>
        <v>627999</v>
      </c>
      <c r="AV138" s="43" t="str">
        <f t="shared" si="84"/>
        <v>No</v>
      </c>
      <c r="AW138" s="30">
        <f t="shared" si="71"/>
        <v>89741.057100000005</v>
      </c>
      <c r="AX138" s="29">
        <f t="shared" si="72"/>
        <v>2581245.9429000001</v>
      </c>
      <c r="AY138" s="28">
        <f t="shared" si="82"/>
        <v>2581245.9429000001</v>
      </c>
      <c r="AZ138" s="42">
        <v>0</v>
      </c>
      <c r="BA138" s="26">
        <f t="shared" si="73"/>
        <v>0</v>
      </c>
      <c r="BB138" s="21">
        <f t="shared" si="74"/>
        <v>0</v>
      </c>
      <c r="BC138" s="21">
        <f t="shared" si="75"/>
        <v>0</v>
      </c>
      <c r="BD138" s="27"/>
      <c r="BE138" s="27">
        <f t="shared" si="76"/>
        <v>-538257.94290000014</v>
      </c>
      <c r="BF138" s="27">
        <f t="shared" si="54"/>
        <v>-448530.34381857002</v>
      </c>
      <c r="BG138" s="27">
        <f t="shared" si="54"/>
        <v>-358824.2750548562</v>
      </c>
      <c r="BH138" s="27">
        <f t="shared" si="54"/>
        <v>-269118.20629114192</v>
      </c>
      <c r="BI138" s="27">
        <f t="shared" si="54"/>
        <v>-179421.10813430417</v>
      </c>
      <c r="BJ138" s="27">
        <f t="shared" si="54"/>
        <v>-89710.554067152087</v>
      </c>
      <c r="BM138" s="22">
        <f t="shared" si="77"/>
        <v>2491518.34381857</v>
      </c>
      <c r="BN138" s="22">
        <f t="shared" si="78"/>
        <v>2401812.2750548562</v>
      </c>
      <c r="BO138" s="22">
        <f t="shared" si="78"/>
        <v>2312106.2062911419</v>
      </c>
      <c r="BP138" s="22">
        <f t="shared" si="78"/>
        <v>2222409.1081343042</v>
      </c>
      <c r="BQ138" s="22">
        <f t="shared" si="78"/>
        <v>2132698.5540671521</v>
      </c>
      <c r="BR138" s="22">
        <f t="shared" si="47"/>
        <v>2042988</v>
      </c>
      <c r="BU138" s="22">
        <f t="shared" si="79"/>
        <v>2491518.34381857</v>
      </c>
      <c r="BV138" s="22">
        <f t="shared" si="55"/>
        <v>2401812.2750548562</v>
      </c>
      <c r="BW138" s="22">
        <f t="shared" si="55"/>
        <v>2312106.2062911419</v>
      </c>
      <c r="BX138" s="22">
        <f t="shared" si="55"/>
        <v>2222409.1081343042</v>
      </c>
      <c r="BY138" s="22">
        <f t="shared" si="55"/>
        <v>2132698.5540671521</v>
      </c>
      <c r="BZ138" s="22">
        <f t="shared" si="55"/>
        <v>2042988</v>
      </c>
    </row>
    <row r="139" spans="1:78" x14ac:dyDescent="0.2">
      <c r="A139" s="40" t="s">
        <v>215</v>
      </c>
      <c r="B139" s="40"/>
      <c r="C139" s="41"/>
      <c r="D139" s="41"/>
      <c r="E139" s="41"/>
      <c r="F139" s="21">
        <v>6</v>
      </c>
      <c r="G139" s="44">
        <v>0</v>
      </c>
      <c r="H139" s="40">
        <v>113</v>
      </c>
      <c r="I139" s="21" t="s">
        <v>328</v>
      </c>
      <c r="J139" s="39"/>
      <c r="K139" s="45">
        <v>1253.55</v>
      </c>
      <c r="L139" s="47"/>
      <c r="M139" s="42">
        <v>319</v>
      </c>
      <c r="N139" s="46">
        <f t="shared" si="56"/>
        <v>95.7</v>
      </c>
      <c r="O139" s="46">
        <f t="shared" si="57"/>
        <v>752.13</v>
      </c>
      <c r="P139" s="46">
        <f t="shared" si="58"/>
        <v>0</v>
      </c>
      <c r="Q139" s="46">
        <f t="shared" si="59"/>
        <v>0</v>
      </c>
      <c r="R139" s="37">
        <f t="shared" si="60"/>
        <v>0.25</v>
      </c>
      <c r="S139" s="37">
        <f t="shared" si="61"/>
        <v>0</v>
      </c>
      <c r="T139" s="46">
        <f t="shared" si="62"/>
        <v>0</v>
      </c>
      <c r="U139" s="46">
        <f t="shared" si="63"/>
        <v>0</v>
      </c>
      <c r="V139" s="42">
        <v>39</v>
      </c>
      <c r="W139" s="46">
        <f t="shared" si="64"/>
        <v>9.75</v>
      </c>
      <c r="X139" s="36">
        <f t="shared" si="65"/>
        <v>95.7</v>
      </c>
      <c r="Y139" s="25">
        <f t="shared" si="66"/>
        <v>1359</v>
      </c>
      <c r="Z139" s="45">
        <v>1480511474.6700001</v>
      </c>
      <c r="AA139" s="42">
        <v>9429</v>
      </c>
      <c r="AB139" s="36">
        <f t="shared" si="48"/>
        <v>157016.81</v>
      </c>
      <c r="AC139" s="35">
        <f t="shared" si="49"/>
        <v>0.61212200000000005</v>
      </c>
      <c r="AD139" s="42">
        <v>116098</v>
      </c>
      <c r="AE139" s="35">
        <f t="shared" si="50"/>
        <v>0.84168699999999996</v>
      </c>
      <c r="AF139" s="35">
        <f t="shared" si="80"/>
        <v>0.31900899999999999</v>
      </c>
      <c r="AG139" s="34">
        <f t="shared" si="51"/>
        <v>0.31900899999999999</v>
      </c>
      <c r="AH139" s="33">
        <f t="shared" si="52"/>
        <v>0</v>
      </c>
      <c r="AI139" s="32">
        <f t="shared" si="67"/>
        <v>0.31900899999999999</v>
      </c>
      <c r="AJ139" s="42">
        <v>0</v>
      </c>
      <c r="AK139" s="44">
        <v>0</v>
      </c>
      <c r="AL139" s="26">
        <f t="shared" si="68"/>
        <v>0</v>
      </c>
      <c r="AM139" s="42">
        <v>0</v>
      </c>
      <c r="AN139" s="44">
        <v>0</v>
      </c>
      <c r="AO139" s="26">
        <f t="shared" si="69"/>
        <v>0</v>
      </c>
      <c r="AP139" s="26">
        <f t="shared" si="53"/>
        <v>4996470</v>
      </c>
      <c r="AQ139" s="26">
        <f t="shared" si="70"/>
        <v>4996470</v>
      </c>
      <c r="AR139" s="30">
        <v>4363751</v>
      </c>
      <c r="AS139" s="30">
        <f t="shared" si="83"/>
        <v>4996470</v>
      </c>
      <c r="AT139" s="42">
        <v>4775020</v>
      </c>
      <c r="AU139" s="26">
        <f t="shared" si="81"/>
        <v>221450</v>
      </c>
      <c r="AV139" s="43" t="str">
        <f t="shared" si="84"/>
        <v>Yes</v>
      </c>
      <c r="AW139" s="30">
        <f t="shared" si="71"/>
        <v>221450</v>
      </c>
      <c r="AX139" s="29">
        <f t="shared" si="72"/>
        <v>4996470</v>
      </c>
      <c r="AY139" s="28">
        <f t="shared" si="82"/>
        <v>4996470</v>
      </c>
      <c r="AZ139" s="42">
        <v>0</v>
      </c>
      <c r="BA139" s="26">
        <f t="shared" si="73"/>
        <v>221450</v>
      </c>
      <c r="BB139" s="21">
        <f t="shared" si="74"/>
        <v>1</v>
      </c>
      <c r="BC139" s="21">
        <f t="shared" si="75"/>
        <v>1</v>
      </c>
      <c r="BD139" s="27"/>
      <c r="BE139" s="27">
        <f t="shared" si="76"/>
        <v>0</v>
      </c>
      <c r="BF139" s="27">
        <f t="shared" si="54"/>
        <v>0</v>
      </c>
      <c r="BG139" s="27">
        <f t="shared" si="54"/>
        <v>0</v>
      </c>
      <c r="BH139" s="27">
        <f t="shared" si="54"/>
        <v>0</v>
      </c>
      <c r="BI139" s="27">
        <f t="shared" si="54"/>
        <v>0</v>
      </c>
      <c r="BJ139" s="27">
        <f t="shared" si="54"/>
        <v>0</v>
      </c>
      <c r="BM139" s="22">
        <f t="shared" si="77"/>
        <v>4996470</v>
      </c>
      <c r="BN139" s="22">
        <f t="shared" si="78"/>
        <v>4996470</v>
      </c>
      <c r="BO139" s="22">
        <f t="shared" si="78"/>
        <v>4996470</v>
      </c>
      <c r="BP139" s="22">
        <f t="shared" si="78"/>
        <v>4996470</v>
      </c>
      <c r="BQ139" s="22">
        <f t="shared" si="78"/>
        <v>4996470</v>
      </c>
      <c r="BR139" s="22">
        <f t="shared" si="47"/>
        <v>4996470</v>
      </c>
      <c r="BU139" s="22">
        <f t="shared" si="79"/>
        <v>4996470</v>
      </c>
      <c r="BV139" s="22">
        <f t="shared" si="55"/>
        <v>4996470</v>
      </c>
      <c r="BW139" s="22">
        <f t="shared" si="55"/>
        <v>4996470</v>
      </c>
      <c r="BX139" s="22">
        <f t="shared" si="55"/>
        <v>4996470</v>
      </c>
      <c r="BY139" s="22">
        <f t="shared" si="55"/>
        <v>4996470</v>
      </c>
      <c r="BZ139" s="22">
        <f t="shared" si="55"/>
        <v>4996470</v>
      </c>
    </row>
    <row r="140" spans="1:78" x14ac:dyDescent="0.2">
      <c r="A140" s="40" t="s">
        <v>215</v>
      </c>
      <c r="B140" s="40"/>
      <c r="C140" s="41"/>
      <c r="D140" s="41"/>
      <c r="E140" s="41"/>
      <c r="F140" s="21">
        <v>7</v>
      </c>
      <c r="G140" s="44">
        <v>0</v>
      </c>
      <c r="H140" s="40">
        <v>114</v>
      </c>
      <c r="I140" s="21" t="s">
        <v>329</v>
      </c>
      <c r="J140" s="39"/>
      <c r="K140" s="45">
        <v>616.45000000000005</v>
      </c>
      <c r="L140" s="48"/>
      <c r="M140" s="42">
        <v>182</v>
      </c>
      <c r="N140" s="46">
        <f t="shared" si="56"/>
        <v>54.6</v>
      </c>
      <c r="O140" s="46">
        <f t="shared" si="57"/>
        <v>369.87</v>
      </c>
      <c r="P140" s="46">
        <f t="shared" si="58"/>
        <v>0</v>
      </c>
      <c r="Q140" s="46">
        <f t="shared" si="59"/>
        <v>0</v>
      </c>
      <c r="R140" s="37">
        <f t="shared" si="60"/>
        <v>0.3</v>
      </c>
      <c r="S140" s="37">
        <f t="shared" si="61"/>
        <v>0</v>
      </c>
      <c r="T140" s="46">
        <f t="shared" si="62"/>
        <v>0</v>
      </c>
      <c r="U140" s="46">
        <f t="shared" si="63"/>
        <v>0</v>
      </c>
      <c r="V140" s="42">
        <v>12</v>
      </c>
      <c r="W140" s="46">
        <f t="shared" si="64"/>
        <v>3</v>
      </c>
      <c r="X140" s="36">
        <f t="shared" si="65"/>
        <v>54.6</v>
      </c>
      <c r="Y140" s="25">
        <f t="shared" si="66"/>
        <v>674.05000000000007</v>
      </c>
      <c r="Z140" s="45">
        <v>854551998.33000004</v>
      </c>
      <c r="AA140" s="42">
        <v>4840</v>
      </c>
      <c r="AB140" s="36">
        <f t="shared" si="48"/>
        <v>176560.33</v>
      </c>
      <c r="AC140" s="35">
        <f t="shared" si="49"/>
        <v>0.68831200000000003</v>
      </c>
      <c r="AD140" s="42">
        <v>103816</v>
      </c>
      <c r="AE140" s="35">
        <f t="shared" si="50"/>
        <v>0.75264500000000001</v>
      </c>
      <c r="AF140" s="35">
        <f t="shared" si="80"/>
        <v>0.29238799999999998</v>
      </c>
      <c r="AG140" s="34">
        <f t="shared" si="51"/>
        <v>0.29238799999999998</v>
      </c>
      <c r="AH140" s="33">
        <f t="shared" si="52"/>
        <v>0</v>
      </c>
      <c r="AI140" s="32">
        <f t="shared" si="67"/>
        <v>0.29238799999999998</v>
      </c>
      <c r="AJ140" s="42">
        <v>0</v>
      </c>
      <c r="AK140" s="44">
        <v>0</v>
      </c>
      <c r="AL140" s="26">
        <f t="shared" si="68"/>
        <v>0</v>
      </c>
      <c r="AM140" s="42">
        <v>102</v>
      </c>
      <c r="AN140" s="44">
        <v>4</v>
      </c>
      <c r="AO140" s="26">
        <f t="shared" si="69"/>
        <v>40800</v>
      </c>
      <c r="AP140" s="26">
        <f t="shared" si="53"/>
        <v>2271395</v>
      </c>
      <c r="AQ140" s="26">
        <f t="shared" si="70"/>
        <v>2312195</v>
      </c>
      <c r="AR140" s="30">
        <v>3012017</v>
      </c>
      <c r="AS140" s="30">
        <f t="shared" si="83"/>
        <v>2312195</v>
      </c>
      <c r="AT140" s="42">
        <v>2952496</v>
      </c>
      <c r="AU140" s="26">
        <f t="shared" si="81"/>
        <v>640301</v>
      </c>
      <c r="AV140" s="43" t="str">
        <f t="shared" si="84"/>
        <v>No</v>
      </c>
      <c r="AW140" s="30">
        <f t="shared" si="71"/>
        <v>91499.012900000002</v>
      </c>
      <c r="AX140" s="29">
        <f t="shared" si="72"/>
        <v>2860996.9871</v>
      </c>
      <c r="AY140" s="28">
        <f t="shared" si="82"/>
        <v>2860996.9871</v>
      </c>
      <c r="AZ140" s="42">
        <v>0</v>
      </c>
      <c r="BA140" s="26">
        <f t="shared" si="73"/>
        <v>0</v>
      </c>
      <c r="BB140" s="21">
        <f t="shared" si="74"/>
        <v>0</v>
      </c>
      <c r="BC140" s="21">
        <f t="shared" si="75"/>
        <v>0</v>
      </c>
      <c r="BD140" s="27"/>
      <c r="BE140" s="27">
        <f t="shared" si="76"/>
        <v>-548801.98710000003</v>
      </c>
      <c r="BF140" s="27">
        <f t="shared" si="54"/>
        <v>-457316.69585043006</v>
      </c>
      <c r="BG140" s="27">
        <f t="shared" si="54"/>
        <v>-365853.35668034386</v>
      </c>
      <c r="BH140" s="27">
        <f t="shared" si="54"/>
        <v>-274390.01751025766</v>
      </c>
      <c r="BI140" s="27">
        <f t="shared" si="54"/>
        <v>-182935.82467408897</v>
      </c>
      <c r="BJ140" s="27">
        <f t="shared" si="54"/>
        <v>-91467.912337044254</v>
      </c>
      <c r="BM140" s="22">
        <f t="shared" si="77"/>
        <v>2769511.6958504301</v>
      </c>
      <c r="BN140" s="22">
        <f t="shared" si="78"/>
        <v>2678048.3566803439</v>
      </c>
      <c r="BO140" s="22">
        <f t="shared" si="78"/>
        <v>2586585.0175102577</v>
      </c>
      <c r="BP140" s="22">
        <f t="shared" si="78"/>
        <v>2495130.824674089</v>
      </c>
      <c r="BQ140" s="22">
        <f t="shared" si="78"/>
        <v>2403662.9123370443</v>
      </c>
      <c r="BR140" s="22">
        <f t="shared" si="47"/>
        <v>2312195</v>
      </c>
      <c r="BU140" s="22">
        <f t="shared" si="79"/>
        <v>2769511.6958504301</v>
      </c>
      <c r="BV140" s="22">
        <f t="shared" si="55"/>
        <v>2678048.3566803439</v>
      </c>
      <c r="BW140" s="22">
        <f t="shared" si="55"/>
        <v>2586585.0175102577</v>
      </c>
      <c r="BX140" s="22">
        <f t="shared" si="55"/>
        <v>2495130.824674089</v>
      </c>
      <c r="BY140" s="22">
        <f t="shared" si="55"/>
        <v>2403662.9123370443</v>
      </c>
      <c r="BZ140" s="22">
        <f t="shared" si="55"/>
        <v>2312195</v>
      </c>
    </row>
    <row r="141" spans="1:78" x14ac:dyDescent="0.2">
      <c r="A141" s="40" t="s">
        <v>215</v>
      </c>
      <c r="B141" s="40"/>
      <c r="C141" s="41"/>
      <c r="D141" s="41"/>
      <c r="E141" s="41"/>
      <c r="F141" s="21">
        <v>6</v>
      </c>
      <c r="G141" s="44">
        <v>0</v>
      </c>
      <c r="H141" s="40">
        <v>115</v>
      </c>
      <c r="I141" s="21" t="s">
        <v>330</v>
      </c>
      <c r="J141" s="39"/>
      <c r="K141" s="45">
        <v>1274.3</v>
      </c>
      <c r="L141" s="47"/>
      <c r="M141" s="42">
        <v>294</v>
      </c>
      <c r="N141" s="46">
        <f t="shared" si="56"/>
        <v>88.2</v>
      </c>
      <c r="O141" s="46">
        <f t="shared" si="57"/>
        <v>764.58</v>
      </c>
      <c r="P141" s="46">
        <f t="shared" si="58"/>
        <v>0</v>
      </c>
      <c r="Q141" s="46">
        <f t="shared" si="59"/>
        <v>0</v>
      </c>
      <c r="R141" s="37">
        <f t="shared" si="60"/>
        <v>0.23</v>
      </c>
      <c r="S141" s="37">
        <f t="shared" si="61"/>
        <v>0</v>
      </c>
      <c r="T141" s="46">
        <f t="shared" si="62"/>
        <v>0</v>
      </c>
      <c r="U141" s="46">
        <f t="shared" si="63"/>
        <v>0</v>
      </c>
      <c r="V141" s="42">
        <v>27</v>
      </c>
      <c r="W141" s="46">
        <f t="shared" si="64"/>
        <v>6.75</v>
      </c>
      <c r="X141" s="36">
        <f t="shared" si="65"/>
        <v>88.2</v>
      </c>
      <c r="Y141" s="25">
        <f t="shared" si="66"/>
        <v>1369.25</v>
      </c>
      <c r="Z141" s="45">
        <v>1612592759</v>
      </c>
      <c r="AA141" s="42">
        <v>9435</v>
      </c>
      <c r="AB141" s="36">
        <f t="shared" si="48"/>
        <v>170916.03</v>
      </c>
      <c r="AC141" s="35">
        <f t="shared" si="49"/>
        <v>0.66630800000000001</v>
      </c>
      <c r="AD141" s="42">
        <v>124382</v>
      </c>
      <c r="AE141" s="35">
        <f t="shared" si="50"/>
        <v>0.90174399999999999</v>
      </c>
      <c r="AF141" s="35">
        <f t="shared" si="80"/>
        <v>0.26306099999999999</v>
      </c>
      <c r="AG141" s="34">
        <f t="shared" si="51"/>
        <v>0.26306099999999999</v>
      </c>
      <c r="AH141" s="33">
        <f t="shared" si="52"/>
        <v>0</v>
      </c>
      <c r="AI141" s="32">
        <f t="shared" si="67"/>
        <v>0.26306099999999999</v>
      </c>
      <c r="AJ141" s="42">
        <v>1276</v>
      </c>
      <c r="AK141" s="44">
        <v>13</v>
      </c>
      <c r="AL141" s="26">
        <f t="shared" si="68"/>
        <v>1658800</v>
      </c>
      <c r="AM141" s="42">
        <v>0</v>
      </c>
      <c r="AN141" s="44">
        <v>0</v>
      </c>
      <c r="AO141" s="26">
        <f t="shared" si="69"/>
        <v>0</v>
      </c>
      <c r="AP141" s="26">
        <f t="shared" si="53"/>
        <v>4151262</v>
      </c>
      <c r="AQ141" s="26">
        <f t="shared" si="70"/>
        <v>5810062</v>
      </c>
      <c r="AR141" s="30">
        <v>5297609</v>
      </c>
      <c r="AS141" s="30">
        <f t="shared" si="83"/>
        <v>5810062</v>
      </c>
      <c r="AT141" s="42">
        <v>5836389</v>
      </c>
      <c r="AU141" s="26">
        <f t="shared" si="81"/>
        <v>26327</v>
      </c>
      <c r="AV141" s="43" t="str">
        <f t="shared" si="84"/>
        <v>No</v>
      </c>
      <c r="AW141" s="30">
        <f t="shared" si="71"/>
        <v>3762.1282999999999</v>
      </c>
      <c r="AX141" s="29">
        <f t="shared" si="72"/>
        <v>5832626.8717</v>
      </c>
      <c r="AY141" s="28">
        <f t="shared" si="82"/>
        <v>5832626.8717</v>
      </c>
      <c r="AZ141" s="42">
        <v>0</v>
      </c>
      <c r="BA141" s="26">
        <f t="shared" si="73"/>
        <v>0</v>
      </c>
      <c r="BB141" s="21">
        <f t="shared" si="74"/>
        <v>0</v>
      </c>
      <c r="BC141" s="21">
        <f t="shared" si="75"/>
        <v>0</v>
      </c>
      <c r="BD141" s="27"/>
      <c r="BE141" s="27">
        <f t="shared" si="76"/>
        <v>-22564.871700000018</v>
      </c>
      <c r="BF141" s="27">
        <f t="shared" si="54"/>
        <v>-18803.307587609626</v>
      </c>
      <c r="BG141" s="27">
        <f t="shared" si="54"/>
        <v>-15042.646070087329</v>
      </c>
      <c r="BH141" s="27">
        <f t="shared" si="54"/>
        <v>-11281.984552565962</v>
      </c>
      <c r="BI141" s="27">
        <f t="shared" si="54"/>
        <v>-7521.6991011956707</v>
      </c>
      <c r="BJ141" s="27">
        <f t="shared" si="54"/>
        <v>-3760.8495505973697</v>
      </c>
      <c r="BM141" s="22">
        <f t="shared" si="77"/>
        <v>5828865.3075876096</v>
      </c>
      <c r="BN141" s="22">
        <f t="shared" si="78"/>
        <v>5825104.6460700873</v>
      </c>
      <c r="BO141" s="22">
        <f t="shared" si="78"/>
        <v>5821343.984552566</v>
      </c>
      <c r="BP141" s="22">
        <f t="shared" si="78"/>
        <v>5817583.6991011957</v>
      </c>
      <c r="BQ141" s="22">
        <f t="shared" si="78"/>
        <v>5813822.8495505974</v>
      </c>
      <c r="BR141" s="22">
        <f t="shared" si="47"/>
        <v>5810062</v>
      </c>
      <c r="BU141" s="22">
        <f t="shared" si="79"/>
        <v>5828865.3075876096</v>
      </c>
      <c r="BV141" s="22">
        <f t="shared" si="55"/>
        <v>5825104.6460700873</v>
      </c>
      <c r="BW141" s="22">
        <f t="shared" si="55"/>
        <v>5821343.984552566</v>
      </c>
      <c r="BX141" s="22">
        <f t="shared" si="55"/>
        <v>5817583.6991011957</v>
      </c>
      <c r="BY141" s="22">
        <f t="shared" si="55"/>
        <v>5813822.8495505974</v>
      </c>
      <c r="BZ141" s="22">
        <f t="shared" si="55"/>
        <v>5810062</v>
      </c>
    </row>
    <row r="142" spans="1:78" x14ac:dyDescent="0.2">
      <c r="A142" s="40" t="s">
        <v>226</v>
      </c>
      <c r="B142" s="51"/>
      <c r="C142" s="41">
        <v>1</v>
      </c>
      <c r="D142" s="41">
        <v>1</v>
      </c>
      <c r="E142" s="41"/>
      <c r="F142" s="21">
        <v>10</v>
      </c>
      <c r="G142" s="44">
        <v>25</v>
      </c>
      <c r="H142" s="40">
        <v>116</v>
      </c>
      <c r="I142" s="21" t="s">
        <v>331</v>
      </c>
      <c r="J142" s="39"/>
      <c r="K142" s="45">
        <v>1117.8499999999999</v>
      </c>
      <c r="L142" s="48"/>
      <c r="M142" s="42">
        <v>652</v>
      </c>
      <c r="N142" s="46">
        <f t="shared" si="56"/>
        <v>195.6</v>
      </c>
      <c r="O142" s="46">
        <f t="shared" si="57"/>
        <v>670.71</v>
      </c>
      <c r="P142" s="46">
        <f t="shared" si="58"/>
        <v>0</v>
      </c>
      <c r="Q142" s="46">
        <f t="shared" si="59"/>
        <v>0</v>
      </c>
      <c r="R142" s="37">
        <f t="shared" si="60"/>
        <v>0.57999999999999996</v>
      </c>
      <c r="S142" s="37">
        <f t="shared" si="61"/>
        <v>0</v>
      </c>
      <c r="T142" s="46">
        <f t="shared" si="62"/>
        <v>0</v>
      </c>
      <c r="U142" s="46">
        <f t="shared" si="63"/>
        <v>0</v>
      </c>
      <c r="V142" s="42">
        <v>61</v>
      </c>
      <c r="W142" s="46">
        <f t="shared" si="64"/>
        <v>15.25</v>
      </c>
      <c r="X142" s="36">
        <f t="shared" si="65"/>
        <v>195.6</v>
      </c>
      <c r="Y142" s="25">
        <f t="shared" si="66"/>
        <v>1328.6999999999998</v>
      </c>
      <c r="Z142" s="45">
        <v>1438452200</v>
      </c>
      <c r="AA142" s="42">
        <v>9302</v>
      </c>
      <c r="AB142" s="36">
        <f t="shared" si="48"/>
        <v>154639.01999999999</v>
      </c>
      <c r="AC142" s="35">
        <f t="shared" si="49"/>
        <v>0.60285299999999997</v>
      </c>
      <c r="AD142" s="42">
        <v>63721</v>
      </c>
      <c r="AE142" s="35">
        <f t="shared" si="50"/>
        <v>0.46196399999999999</v>
      </c>
      <c r="AF142" s="35">
        <f t="shared" si="80"/>
        <v>0.43941400000000003</v>
      </c>
      <c r="AG142" s="34">
        <f t="shared" si="51"/>
        <v>0.43941400000000003</v>
      </c>
      <c r="AH142" s="33">
        <f t="shared" si="52"/>
        <v>0</v>
      </c>
      <c r="AI142" s="32">
        <f t="shared" si="67"/>
        <v>0.43941400000000003</v>
      </c>
      <c r="AJ142" s="42">
        <v>0</v>
      </c>
      <c r="AK142" s="44">
        <v>0</v>
      </c>
      <c r="AL142" s="26">
        <f t="shared" si="68"/>
        <v>0</v>
      </c>
      <c r="AM142" s="42">
        <v>1</v>
      </c>
      <c r="AN142" s="44">
        <v>4</v>
      </c>
      <c r="AO142" s="26">
        <f t="shared" si="69"/>
        <v>400</v>
      </c>
      <c r="AP142" s="26">
        <f t="shared" si="53"/>
        <v>6728864</v>
      </c>
      <c r="AQ142" s="26">
        <f t="shared" si="70"/>
        <v>6729264</v>
      </c>
      <c r="AR142" s="30">
        <v>8340282</v>
      </c>
      <c r="AS142" s="30">
        <f t="shared" si="83"/>
        <v>8340282</v>
      </c>
      <c r="AT142" s="42">
        <v>8340282</v>
      </c>
      <c r="AU142" s="26">
        <f t="shared" si="81"/>
        <v>1611018</v>
      </c>
      <c r="AV142" s="43" t="str">
        <f t="shared" si="84"/>
        <v>No</v>
      </c>
      <c r="AW142" s="30">
        <f t="shared" si="71"/>
        <v>230214.47219999999</v>
      </c>
      <c r="AX142" s="29">
        <f t="shared" si="72"/>
        <v>8110067.5278000003</v>
      </c>
      <c r="AY142" s="28">
        <f t="shared" si="82"/>
        <v>8340282</v>
      </c>
      <c r="AZ142" s="42">
        <v>0</v>
      </c>
      <c r="BA142" s="26">
        <f t="shared" si="73"/>
        <v>0</v>
      </c>
      <c r="BB142" s="21">
        <f t="shared" si="74"/>
        <v>0</v>
      </c>
      <c r="BC142" s="21">
        <f t="shared" si="75"/>
        <v>0</v>
      </c>
      <c r="BD142" s="27"/>
      <c r="BE142" s="27">
        <f t="shared" si="76"/>
        <v>-1611018</v>
      </c>
      <c r="BF142" s="27">
        <f t="shared" ref="BF142:BJ192" si="85">$AQ142-BU142</f>
        <v>-1611018</v>
      </c>
      <c r="BG142" s="27">
        <f t="shared" si="85"/>
        <v>-1611018</v>
      </c>
      <c r="BH142" s="27">
        <f t="shared" si="85"/>
        <v>-1611018</v>
      </c>
      <c r="BI142" s="27">
        <f t="shared" si="85"/>
        <v>-1611018</v>
      </c>
      <c r="BJ142" s="27">
        <f t="shared" si="85"/>
        <v>-1611018</v>
      </c>
      <c r="BM142" s="22">
        <f t="shared" si="77"/>
        <v>8071725.2993999999</v>
      </c>
      <c r="BN142" s="22">
        <f t="shared" si="78"/>
        <v>8018078.4000000004</v>
      </c>
      <c r="BO142" s="22">
        <f t="shared" si="78"/>
        <v>7937527.5</v>
      </c>
      <c r="BP142" s="22">
        <f t="shared" si="78"/>
        <v>7803329.7006000001</v>
      </c>
      <c r="BQ142" s="22">
        <f t="shared" si="78"/>
        <v>7534773</v>
      </c>
      <c r="BR142" s="22">
        <f t="shared" si="47"/>
        <v>6729264</v>
      </c>
      <c r="BU142" s="22">
        <f t="shared" si="79"/>
        <v>8340282</v>
      </c>
      <c r="BV142" s="22">
        <f t="shared" ref="BV142:BZ192" si="86">IF($C142=1,MAX(BN142,BU142,$AR142),BN142)</f>
        <v>8340282</v>
      </c>
      <c r="BW142" s="22">
        <f t="shared" si="86"/>
        <v>8340282</v>
      </c>
      <c r="BX142" s="22">
        <f t="shared" si="86"/>
        <v>8340282</v>
      </c>
      <c r="BY142" s="22">
        <f t="shared" si="86"/>
        <v>8340282</v>
      </c>
      <c r="BZ142" s="22">
        <f t="shared" si="86"/>
        <v>8340282</v>
      </c>
    </row>
    <row r="143" spans="1:78" x14ac:dyDescent="0.2">
      <c r="A143" s="40" t="s">
        <v>252</v>
      </c>
      <c r="B143" s="40"/>
      <c r="C143" s="41"/>
      <c r="D143" s="41"/>
      <c r="E143" s="41"/>
      <c r="F143" s="21">
        <v>1</v>
      </c>
      <c r="G143" s="44">
        <v>0</v>
      </c>
      <c r="H143" s="40">
        <v>117</v>
      </c>
      <c r="I143" s="21" t="s">
        <v>332</v>
      </c>
      <c r="J143" s="39"/>
      <c r="K143" s="45">
        <v>1185.67</v>
      </c>
      <c r="L143" s="47"/>
      <c r="M143" s="42">
        <v>120</v>
      </c>
      <c r="N143" s="46">
        <f t="shared" si="56"/>
        <v>36</v>
      </c>
      <c r="O143" s="46">
        <f t="shared" si="57"/>
        <v>711.4</v>
      </c>
      <c r="P143" s="46">
        <f t="shared" si="58"/>
        <v>0</v>
      </c>
      <c r="Q143" s="46">
        <f t="shared" si="59"/>
        <v>0</v>
      </c>
      <c r="R143" s="37">
        <f t="shared" si="60"/>
        <v>0.1</v>
      </c>
      <c r="S143" s="37">
        <f t="shared" si="61"/>
        <v>0</v>
      </c>
      <c r="T143" s="46">
        <f t="shared" si="62"/>
        <v>0</v>
      </c>
      <c r="U143" s="46">
        <f t="shared" si="63"/>
        <v>0</v>
      </c>
      <c r="V143" s="42">
        <v>15</v>
      </c>
      <c r="W143" s="46">
        <f t="shared" si="64"/>
        <v>3.75</v>
      </c>
      <c r="X143" s="36">
        <f t="shared" si="65"/>
        <v>36</v>
      </c>
      <c r="Y143" s="25">
        <f t="shared" si="66"/>
        <v>1225.42</v>
      </c>
      <c r="Z143" s="45">
        <v>2799129321.6700001</v>
      </c>
      <c r="AA143" s="42">
        <v>8746</v>
      </c>
      <c r="AB143" s="36">
        <f t="shared" si="48"/>
        <v>320046.8</v>
      </c>
      <c r="AC143" s="35">
        <f t="shared" si="49"/>
        <v>1.247687</v>
      </c>
      <c r="AD143" s="42">
        <v>165391</v>
      </c>
      <c r="AE143" s="35">
        <f t="shared" si="50"/>
        <v>1.1990510000000001</v>
      </c>
      <c r="AF143" s="35">
        <f t="shared" si="80"/>
        <v>-0.233096</v>
      </c>
      <c r="AG143" s="34">
        <f t="shared" si="51"/>
        <v>0.01</v>
      </c>
      <c r="AH143" s="33">
        <f t="shared" si="52"/>
        <v>0</v>
      </c>
      <c r="AI143" s="32">
        <f t="shared" si="67"/>
        <v>0.01</v>
      </c>
      <c r="AJ143" s="42">
        <v>351</v>
      </c>
      <c r="AK143" s="44">
        <v>4</v>
      </c>
      <c r="AL143" s="26">
        <f t="shared" si="68"/>
        <v>140400</v>
      </c>
      <c r="AM143" s="42">
        <v>0</v>
      </c>
      <c r="AN143" s="44">
        <v>0</v>
      </c>
      <c r="AO143" s="26">
        <f t="shared" si="69"/>
        <v>0</v>
      </c>
      <c r="AP143" s="26">
        <f t="shared" si="53"/>
        <v>141230</v>
      </c>
      <c r="AQ143" s="26">
        <f t="shared" si="70"/>
        <v>281630</v>
      </c>
      <c r="AR143" s="30">
        <v>180135</v>
      </c>
      <c r="AS143" s="30">
        <f t="shared" si="83"/>
        <v>281630</v>
      </c>
      <c r="AT143" s="42">
        <v>262365</v>
      </c>
      <c r="AU143" s="26">
        <f t="shared" si="81"/>
        <v>19265</v>
      </c>
      <c r="AV143" s="43" t="str">
        <f t="shared" si="84"/>
        <v>Yes</v>
      </c>
      <c r="AW143" s="30">
        <f t="shared" si="71"/>
        <v>19265</v>
      </c>
      <c r="AX143" s="29">
        <f t="shared" si="72"/>
        <v>281630</v>
      </c>
      <c r="AY143" s="28">
        <f t="shared" si="82"/>
        <v>281630</v>
      </c>
      <c r="AZ143" s="42">
        <v>0</v>
      </c>
      <c r="BA143" s="26">
        <f t="shared" si="73"/>
        <v>0</v>
      </c>
      <c r="BB143" s="21">
        <f t="shared" si="74"/>
        <v>0</v>
      </c>
      <c r="BC143" s="21">
        <f t="shared" si="75"/>
        <v>1</v>
      </c>
      <c r="BD143" s="27"/>
      <c r="BE143" s="27">
        <f t="shared" si="76"/>
        <v>0</v>
      </c>
      <c r="BF143" s="27">
        <f t="shared" si="85"/>
        <v>0</v>
      </c>
      <c r="BG143" s="27">
        <f t="shared" si="85"/>
        <v>0</v>
      </c>
      <c r="BH143" s="27">
        <f t="shared" si="85"/>
        <v>0</v>
      </c>
      <c r="BI143" s="27">
        <f t="shared" si="85"/>
        <v>0</v>
      </c>
      <c r="BJ143" s="27">
        <f t="shared" si="85"/>
        <v>0</v>
      </c>
      <c r="BM143" s="22">
        <f t="shared" si="77"/>
        <v>281630</v>
      </c>
      <c r="BN143" s="22">
        <f t="shared" si="78"/>
        <v>281630</v>
      </c>
      <c r="BO143" s="22">
        <f t="shared" si="78"/>
        <v>281630</v>
      </c>
      <c r="BP143" s="22">
        <f t="shared" si="78"/>
        <v>281630</v>
      </c>
      <c r="BQ143" s="22">
        <f t="shared" si="78"/>
        <v>281630</v>
      </c>
      <c r="BR143" s="22">
        <f t="shared" si="47"/>
        <v>281630</v>
      </c>
      <c r="BU143" s="22">
        <f t="shared" si="79"/>
        <v>281630</v>
      </c>
      <c r="BV143" s="22">
        <f t="shared" si="86"/>
        <v>281630</v>
      </c>
      <c r="BW143" s="22">
        <f t="shared" si="86"/>
        <v>281630</v>
      </c>
      <c r="BX143" s="22">
        <f t="shared" si="86"/>
        <v>281630</v>
      </c>
      <c r="BY143" s="22">
        <f t="shared" si="86"/>
        <v>281630</v>
      </c>
      <c r="BZ143" s="22">
        <f t="shared" si="86"/>
        <v>281630</v>
      </c>
    </row>
    <row r="144" spans="1:78" x14ac:dyDescent="0.2">
      <c r="A144" s="40" t="s">
        <v>252</v>
      </c>
      <c r="B144" s="40"/>
      <c r="C144" s="41"/>
      <c r="D144" s="41"/>
      <c r="E144" s="41"/>
      <c r="F144" s="21">
        <v>1</v>
      </c>
      <c r="G144" s="44">
        <v>0</v>
      </c>
      <c r="H144" s="40">
        <v>118</v>
      </c>
      <c r="I144" s="21" t="s">
        <v>333</v>
      </c>
      <c r="J144" s="39"/>
      <c r="K144" s="45">
        <v>4470.53</v>
      </c>
      <c r="L144" s="47"/>
      <c r="M144" s="42">
        <v>360</v>
      </c>
      <c r="N144" s="46">
        <f t="shared" si="56"/>
        <v>108</v>
      </c>
      <c r="O144" s="46">
        <f t="shared" si="57"/>
        <v>2682.32</v>
      </c>
      <c r="P144" s="46">
        <f t="shared" si="58"/>
        <v>0</v>
      </c>
      <c r="Q144" s="46">
        <f t="shared" si="59"/>
        <v>0</v>
      </c>
      <c r="R144" s="37">
        <f t="shared" si="60"/>
        <v>0.08</v>
      </c>
      <c r="S144" s="37">
        <f t="shared" si="61"/>
        <v>0</v>
      </c>
      <c r="T144" s="46">
        <f t="shared" si="62"/>
        <v>0</v>
      </c>
      <c r="U144" s="46">
        <f t="shared" si="63"/>
        <v>0</v>
      </c>
      <c r="V144" s="42">
        <v>96</v>
      </c>
      <c r="W144" s="46">
        <f t="shared" si="64"/>
        <v>24</v>
      </c>
      <c r="X144" s="36">
        <f t="shared" si="65"/>
        <v>108</v>
      </c>
      <c r="Y144" s="25">
        <f t="shared" si="66"/>
        <v>4602.53</v>
      </c>
      <c r="Z144" s="45">
        <v>8269860300.3299999</v>
      </c>
      <c r="AA144" s="42">
        <v>25007</v>
      </c>
      <c r="AB144" s="36">
        <f t="shared" si="48"/>
        <v>330701.82</v>
      </c>
      <c r="AC144" s="35">
        <f t="shared" si="49"/>
        <v>1.2892250000000001</v>
      </c>
      <c r="AD144" s="42">
        <v>169363</v>
      </c>
      <c r="AE144" s="35">
        <f t="shared" si="50"/>
        <v>1.2278469999999999</v>
      </c>
      <c r="AF144" s="35">
        <f t="shared" si="80"/>
        <v>-0.270812</v>
      </c>
      <c r="AG144" s="34">
        <f t="shared" si="51"/>
        <v>0.01</v>
      </c>
      <c r="AH144" s="33">
        <f t="shared" si="52"/>
        <v>0</v>
      </c>
      <c r="AI144" s="32">
        <f t="shared" si="67"/>
        <v>0.01</v>
      </c>
      <c r="AJ144" s="42">
        <v>0</v>
      </c>
      <c r="AK144" s="44">
        <v>0</v>
      </c>
      <c r="AL144" s="26">
        <f t="shared" si="68"/>
        <v>0</v>
      </c>
      <c r="AM144" s="42">
        <v>0</v>
      </c>
      <c r="AN144" s="44">
        <v>0</v>
      </c>
      <c r="AO144" s="26">
        <f t="shared" si="69"/>
        <v>0</v>
      </c>
      <c r="AP144" s="26">
        <f t="shared" si="53"/>
        <v>530442</v>
      </c>
      <c r="AQ144" s="26">
        <f t="shared" si="70"/>
        <v>530442</v>
      </c>
      <c r="AR144" s="30">
        <v>571648</v>
      </c>
      <c r="AS144" s="30">
        <f t="shared" si="83"/>
        <v>530442</v>
      </c>
      <c r="AT144" s="42">
        <v>568700</v>
      </c>
      <c r="AU144" s="26">
        <f t="shared" si="81"/>
        <v>38258</v>
      </c>
      <c r="AV144" s="43" t="str">
        <f t="shared" si="84"/>
        <v>No</v>
      </c>
      <c r="AW144" s="30">
        <f t="shared" si="71"/>
        <v>5467.0681999999997</v>
      </c>
      <c r="AX144" s="29">
        <f t="shared" si="72"/>
        <v>563232.93180000002</v>
      </c>
      <c r="AY144" s="28">
        <f t="shared" si="82"/>
        <v>563232.93180000002</v>
      </c>
      <c r="AZ144" s="42">
        <v>0</v>
      </c>
      <c r="BA144" s="26">
        <f t="shared" si="73"/>
        <v>0</v>
      </c>
      <c r="BB144" s="21">
        <f t="shared" si="74"/>
        <v>0</v>
      </c>
      <c r="BC144" s="21">
        <f t="shared" si="75"/>
        <v>0</v>
      </c>
      <c r="BD144" s="27"/>
      <c r="BE144" s="27">
        <f t="shared" si="76"/>
        <v>-32790.93180000002</v>
      </c>
      <c r="BF144" s="27">
        <f t="shared" si="85"/>
        <v>-27324.683468939969</v>
      </c>
      <c r="BG144" s="27">
        <f t="shared" si="85"/>
        <v>-21859.746775151929</v>
      </c>
      <c r="BH144" s="27">
        <f t="shared" si="85"/>
        <v>-16394.810081363888</v>
      </c>
      <c r="BI144" s="27">
        <f t="shared" si="85"/>
        <v>-10930.419881245354</v>
      </c>
      <c r="BJ144" s="27">
        <f t="shared" si="85"/>
        <v>-5465.2099406226771</v>
      </c>
      <c r="BM144" s="22">
        <f t="shared" si="77"/>
        <v>557766.68346893997</v>
      </c>
      <c r="BN144" s="22">
        <f t="shared" si="78"/>
        <v>552301.74677515193</v>
      </c>
      <c r="BO144" s="22">
        <f t="shared" si="78"/>
        <v>546836.81008136389</v>
      </c>
      <c r="BP144" s="22">
        <f t="shared" si="78"/>
        <v>541372.41988124535</v>
      </c>
      <c r="BQ144" s="22">
        <f t="shared" si="78"/>
        <v>535907.20994062268</v>
      </c>
      <c r="BR144" s="22">
        <f t="shared" si="47"/>
        <v>530442</v>
      </c>
      <c r="BU144" s="22">
        <f t="shared" si="79"/>
        <v>557766.68346893997</v>
      </c>
      <c r="BV144" s="22">
        <f t="shared" si="86"/>
        <v>552301.74677515193</v>
      </c>
      <c r="BW144" s="22">
        <f t="shared" si="86"/>
        <v>546836.81008136389</v>
      </c>
      <c r="BX144" s="22">
        <f t="shared" si="86"/>
        <v>541372.41988124535</v>
      </c>
      <c r="BY144" s="22">
        <f t="shared" si="86"/>
        <v>535907.20994062268</v>
      </c>
      <c r="BZ144" s="22">
        <f t="shared" si="86"/>
        <v>530442</v>
      </c>
    </row>
    <row r="145" spans="1:78" x14ac:dyDescent="0.2">
      <c r="A145" s="40" t="s">
        <v>221</v>
      </c>
      <c r="B145" s="40"/>
      <c r="C145" s="41"/>
      <c r="D145" s="41"/>
      <c r="E145" s="41"/>
      <c r="F145" s="21">
        <v>6</v>
      </c>
      <c r="G145" s="44">
        <v>0</v>
      </c>
      <c r="H145" s="40">
        <v>119</v>
      </c>
      <c r="I145" s="21" t="s">
        <v>334</v>
      </c>
      <c r="J145" s="39"/>
      <c r="K145" s="45">
        <v>2705.06</v>
      </c>
      <c r="L145" s="47"/>
      <c r="M145" s="42">
        <v>622</v>
      </c>
      <c r="N145" s="46">
        <f t="shared" si="56"/>
        <v>186.6</v>
      </c>
      <c r="O145" s="46">
        <f t="shared" si="57"/>
        <v>1623.04</v>
      </c>
      <c r="P145" s="46">
        <f t="shared" si="58"/>
        <v>0</v>
      </c>
      <c r="Q145" s="46">
        <f t="shared" si="59"/>
        <v>0</v>
      </c>
      <c r="R145" s="37">
        <f t="shared" si="60"/>
        <v>0.23</v>
      </c>
      <c r="S145" s="37">
        <f t="shared" si="61"/>
        <v>0</v>
      </c>
      <c r="T145" s="46">
        <f t="shared" si="62"/>
        <v>0</v>
      </c>
      <c r="U145" s="46">
        <f t="shared" si="63"/>
        <v>0</v>
      </c>
      <c r="V145" s="42">
        <v>309</v>
      </c>
      <c r="W145" s="46">
        <f t="shared" si="64"/>
        <v>77.25</v>
      </c>
      <c r="X145" s="36">
        <f t="shared" si="65"/>
        <v>186.6</v>
      </c>
      <c r="Y145" s="25">
        <f t="shared" si="66"/>
        <v>2968.91</v>
      </c>
      <c r="Z145" s="45">
        <v>4079596089.3299999</v>
      </c>
      <c r="AA145" s="42">
        <v>20712</v>
      </c>
      <c r="AB145" s="36">
        <f t="shared" si="48"/>
        <v>196967.75</v>
      </c>
      <c r="AC145" s="35">
        <f t="shared" si="49"/>
        <v>0.76786900000000002</v>
      </c>
      <c r="AD145" s="42">
        <v>96773</v>
      </c>
      <c r="AE145" s="35">
        <f t="shared" si="50"/>
        <v>0.70158500000000001</v>
      </c>
      <c r="AF145" s="35">
        <f t="shared" si="80"/>
        <v>0.25201600000000002</v>
      </c>
      <c r="AG145" s="34">
        <f t="shared" si="51"/>
        <v>0.25201600000000002</v>
      </c>
      <c r="AH145" s="33">
        <f t="shared" si="52"/>
        <v>0</v>
      </c>
      <c r="AI145" s="32">
        <f t="shared" si="67"/>
        <v>0.25201600000000002</v>
      </c>
      <c r="AJ145" s="42">
        <v>0</v>
      </c>
      <c r="AK145" s="44">
        <v>0</v>
      </c>
      <c r="AL145" s="26">
        <f t="shared" si="68"/>
        <v>0</v>
      </c>
      <c r="AM145" s="42">
        <v>0</v>
      </c>
      <c r="AN145" s="44">
        <v>0</v>
      </c>
      <c r="AO145" s="26">
        <f t="shared" si="69"/>
        <v>0</v>
      </c>
      <c r="AP145" s="26">
        <f t="shared" si="53"/>
        <v>8623153</v>
      </c>
      <c r="AQ145" s="26">
        <f t="shared" si="70"/>
        <v>8623153</v>
      </c>
      <c r="AR145" s="30">
        <v>4250230</v>
      </c>
      <c r="AS145" s="30">
        <f t="shared" si="83"/>
        <v>8623153</v>
      </c>
      <c r="AT145" s="42">
        <v>7541437</v>
      </c>
      <c r="AU145" s="26">
        <f t="shared" si="81"/>
        <v>1081716</v>
      </c>
      <c r="AV145" s="43" t="str">
        <f t="shared" si="84"/>
        <v>Yes</v>
      </c>
      <c r="AW145" s="30">
        <f t="shared" si="71"/>
        <v>1081716</v>
      </c>
      <c r="AX145" s="29">
        <f t="shared" si="72"/>
        <v>8623153</v>
      </c>
      <c r="AY145" s="28">
        <f t="shared" si="82"/>
        <v>8623153</v>
      </c>
      <c r="AZ145" s="42">
        <v>0</v>
      </c>
      <c r="BA145" s="26">
        <f t="shared" si="73"/>
        <v>1081716</v>
      </c>
      <c r="BB145" s="21">
        <f t="shared" si="74"/>
        <v>1</v>
      </c>
      <c r="BC145" s="21">
        <f t="shared" si="75"/>
        <v>1</v>
      </c>
      <c r="BD145" s="27"/>
      <c r="BE145" s="27">
        <f t="shared" si="76"/>
        <v>0</v>
      </c>
      <c r="BF145" s="27">
        <f t="shared" si="85"/>
        <v>0</v>
      </c>
      <c r="BG145" s="27">
        <f t="shared" si="85"/>
        <v>0</v>
      </c>
      <c r="BH145" s="27">
        <f t="shared" si="85"/>
        <v>0</v>
      </c>
      <c r="BI145" s="27">
        <f t="shared" si="85"/>
        <v>0</v>
      </c>
      <c r="BJ145" s="27">
        <f t="shared" si="85"/>
        <v>0</v>
      </c>
      <c r="BM145" s="22">
        <f t="shared" si="77"/>
        <v>8623153</v>
      </c>
      <c r="BN145" s="22">
        <f t="shared" si="78"/>
        <v>8623153</v>
      </c>
      <c r="BO145" s="22">
        <f t="shared" si="78"/>
        <v>8623153</v>
      </c>
      <c r="BP145" s="22">
        <f t="shared" si="78"/>
        <v>8623153</v>
      </c>
      <c r="BQ145" s="22">
        <f t="shared" si="78"/>
        <v>8623153</v>
      </c>
      <c r="BR145" s="22">
        <f t="shared" si="47"/>
        <v>8623153</v>
      </c>
      <c r="BU145" s="22">
        <f t="shared" si="79"/>
        <v>8623153</v>
      </c>
      <c r="BV145" s="22">
        <f t="shared" si="86"/>
        <v>8623153</v>
      </c>
      <c r="BW145" s="22">
        <f t="shared" si="86"/>
        <v>8623153</v>
      </c>
      <c r="BX145" s="22">
        <f t="shared" si="86"/>
        <v>8623153</v>
      </c>
      <c r="BY145" s="22">
        <f t="shared" si="86"/>
        <v>8623153</v>
      </c>
      <c r="BZ145" s="22">
        <f t="shared" si="86"/>
        <v>8623153</v>
      </c>
    </row>
    <row r="146" spans="1:78" x14ac:dyDescent="0.2">
      <c r="A146" s="40" t="s">
        <v>211</v>
      </c>
      <c r="B146" s="40"/>
      <c r="C146" s="41"/>
      <c r="D146" s="41"/>
      <c r="E146" s="41"/>
      <c r="F146" s="21">
        <v>1</v>
      </c>
      <c r="G146" s="44">
        <v>0</v>
      </c>
      <c r="H146" s="40">
        <v>120</v>
      </c>
      <c r="I146" s="21" t="s">
        <v>335</v>
      </c>
      <c r="J146" s="39"/>
      <c r="K146" s="45">
        <v>156.30000000000001</v>
      </c>
      <c r="L146" s="47"/>
      <c r="M146" s="42">
        <v>34</v>
      </c>
      <c r="N146" s="46">
        <f t="shared" si="56"/>
        <v>10.199999999999999</v>
      </c>
      <c r="O146" s="46">
        <f t="shared" si="57"/>
        <v>93.78</v>
      </c>
      <c r="P146" s="46">
        <f t="shared" si="58"/>
        <v>0</v>
      </c>
      <c r="Q146" s="46">
        <f t="shared" si="59"/>
        <v>0</v>
      </c>
      <c r="R146" s="37">
        <f t="shared" si="60"/>
        <v>0.22</v>
      </c>
      <c r="S146" s="37">
        <f t="shared" si="61"/>
        <v>0</v>
      </c>
      <c r="T146" s="46">
        <f t="shared" si="62"/>
        <v>0</v>
      </c>
      <c r="U146" s="46">
        <f t="shared" si="63"/>
        <v>0</v>
      </c>
      <c r="V146" s="42">
        <v>2</v>
      </c>
      <c r="W146" s="46">
        <f t="shared" si="64"/>
        <v>0.5</v>
      </c>
      <c r="X146" s="36">
        <f t="shared" si="65"/>
        <v>10.199999999999999</v>
      </c>
      <c r="Y146" s="25">
        <f t="shared" si="66"/>
        <v>167</v>
      </c>
      <c r="Z146" s="45">
        <v>1226587081</v>
      </c>
      <c r="AA146" s="42">
        <v>2279</v>
      </c>
      <c r="AB146" s="36">
        <f t="shared" si="48"/>
        <v>538212.85</v>
      </c>
      <c r="AC146" s="35">
        <f t="shared" si="49"/>
        <v>2.0981960000000002</v>
      </c>
      <c r="AD146" s="42">
        <v>132500</v>
      </c>
      <c r="AE146" s="35">
        <f t="shared" si="50"/>
        <v>0.96059799999999995</v>
      </c>
      <c r="AF146" s="35">
        <f t="shared" si="80"/>
        <v>-0.75691699999999995</v>
      </c>
      <c r="AG146" s="34">
        <f t="shared" si="51"/>
        <v>0.01</v>
      </c>
      <c r="AH146" s="33">
        <f t="shared" si="52"/>
        <v>0</v>
      </c>
      <c r="AI146" s="32">
        <f t="shared" si="67"/>
        <v>0.01</v>
      </c>
      <c r="AJ146" s="42">
        <v>154</v>
      </c>
      <c r="AK146" s="44">
        <v>13</v>
      </c>
      <c r="AL146" s="26">
        <f t="shared" si="68"/>
        <v>200200</v>
      </c>
      <c r="AM146" s="42">
        <v>0</v>
      </c>
      <c r="AN146" s="44">
        <v>0</v>
      </c>
      <c r="AO146" s="26">
        <f t="shared" si="69"/>
        <v>0</v>
      </c>
      <c r="AP146" s="26">
        <f t="shared" si="53"/>
        <v>19247</v>
      </c>
      <c r="AQ146" s="26">
        <f t="shared" si="70"/>
        <v>219447</v>
      </c>
      <c r="AR146" s="30">
        <v>33612</v>
      </c>
      <c r="AS146" s="30">
        <f t="shared" si="83"/>
        <v>219447</v>
      </c>
      <c r="AT146" s="42">
        <v>186577</v>
      </c>
      <c r="AU146" s="26">
        <f t="shared" si="81"/>
        <v>32870</v>
      </c>
      <c r="AV146" s="43" t="str">
        <f t="shared" si="84"/>
        <v>Yes</v>
      </c>
      <c r="AW146" s="30">
        <f t="shared" si="71"/>
        <v>32870</v>
      </c>
      <c r="AX146" s="29">
        <f t="shared" si="72"/>
        <v>219447</v>
      </c>
      <c r="AY146" s="28">
        <f t="shared" si="82"/>
        <v>219447</v>
      </c>
      <c r="AZ146" s="42">
        <v>0</v>
      </c>
      <c r="BA146" s="26">
        <f t="shared" si="73"/>
        <v>0</v>
      </c>
      <c r="BB146" s="21">
        <f t="shared" si="74"/>
        <v>0</v>
      </c>
      <c r="BC146" s="21">
        <f t="shared" si="75"/>
        <v>1</v>
      </c>
      <c r="BD146" s="27"/>
      <c r="BE146" s="27">
        <f t="shared" si="76"/>
        <v>0</v>
      </c>
      <c r="BF146" s="27">
        <f t="shared" si="85"/>
        <v>0</v>
      </c>
      <c r="BG146" s="27">
        <f t="shared" si="85"/>
        <v>0</v>
      </c>
      <c r="BH146" s="27">
        <f t="shared" si="85"/>
        <v>0</v>
      </c>
      <c r="BI146" s="27">
        <f t="shared" si="85"/>
        <v>0</v>
      </c>
      <c r="BJ146" s="27">
        <f t="shared" si="85"/>
        <v>0</v>
      </c>
      <c r="BM146" s="22">
        <f t="shared" si="77"/>
        <v>219447</v>
      </c>
      <c r="BN146" s="22">
        <f t="shared" si="78"/>
        <v>219447</v>
      </c>
      <c r="BO146" s="22">
        <f t="shared" si="78"/>
        <v>219447</v>
      </c>
      <c r="BP146" s="22">
        <f t="shared" si="78"/>
        <v>219447</v>
      </c>
      <c r="BQ146" s="22">
        <f t="shared" si="78"/>
        <v>219447</v>
      </c>
      <c r="BR146" s="22">
        <f t="shared" si="47"/>
        <v>219447</v>
      </c>
      <c r="BU146" s="22">
        <f t="shared" si="79"/>
        <v>219447</v>
      </c>
      <c r="BV146" s="22">
        <f t="shared" si="86"/>
        <v>219447</v>
      </c>
      <c r="BW146" s="22">
        <f t="shared" si="86"/>
        <v>219447</v>
      </c>
      <c r="BX146" s="22">
        <f t="shared" si="86"/>
        <v>219447</v>
      </c>
      <c r="BY146" s="22">
        <f t="shared" si="86"/>
        <v>219447</v>
      </c>
      <c r="BZ146" s="22">
        <f t="shared" si="86"/>
        <v>219447</v>
      </c>
    </row>
    <row r="147" spans="1:78" x14ac:dyDescent="0.2">
      <c r="A147" s="40" t="s">
        <v>211</v>
      </c>
      <c r="B147" s="40"/>
      <c r="C147" s="41"/>
      <c r="D147" s="41"/>
      <c r="E147" s="41"/>
      <c r="F147" s="21">
        <v>5</v>
      </c>
      <c r="G147" s="44">
        <v>0</v>
      </c>
      <c r="H147" s="40">
        <v>121</v>
      </c>
      <c r="I147" s="21" t="s">
        <v>336</v>
      </c>
      <c r="J147" s="39"/>
      <c r="K147" s="45">
        <v>551.52</v>
      </c>
      <c r="L147" s="47"/>
      <c r="M147" s="42">
        <v>129</v>
      </c>
      <c r="N147" s="46">
        <f t="shared" si="56"/>
        <v>38.700000000000003</v>
      </c>
      <c r="O147" s="46">
        <f t="shared" si="57"/>
        <v>330.91</v>
      </c>
      <c r="P147" s="46">
        <f t="shared" si="58"/>
        <v>0</v>
      </c>
      <c r="Q147" s="46">
        <f t="shared" si="59"/>
        <v>0</v>
      </c>
      <c r="R147" s="37">
        <f t="shared" si="60"/>
        <v>0.23</v>
      </c>
      <c r="S147" s="37">
        <f t="shared" si="61"/>
        <v>0</v>
      </c>
      <c r="T147" s="46">
        <f t="shared" si="62"/>
        <v>0</v>
      </c>
      <c r="U147" s="46">
        <f t="shared" si="63"/>
        <v>0</v>
      </c>
      <c r="V147" s="42">
        <v>3</v>
      </c>
      <c r="W147" s="46">
        <f t="shared" si="64"/>
        <v>0.75</v>
      </c>
      <c r="X147" s="36">
        <f t="shared" si="65"/>
        <v>38.700000000000003</v>
      </c>
      <c r="Y147" s="25">
        <f t="shared" si="66"/>
        <v>590.97</v>
      </c>
      <c r="Z147" s="45">
        <v>712939988</v>
      </c>
      <c r="AA147" s="42">
        <v>4326</v>
      </c>
      <c r="AB147" s="36">
        <f t="shared" si="48"/>
        <v>164803.51</v>
      </c>
      <c r="AC147" s="35">
        <f t="shared" si="49"/>
        <v>0.64247799999999999</v>
      </c>
      <c r="AD147" s="42">
        <v>114434</v>
      </c>
      <c r="AE147" s="35">
        <f t="shared" si="50"/>
        <v>0.829623</v>
      </c>
      <c r="AF147" s="35">
        <f t="shared" si="80"/>
        <v>0.30137900000000001</v>
      </c>
      <c r="AG147" s="34">
        <f t="shared" si="51"/>
        <v>0.30137900000000001</v>
      </c>
      <c r="AH147" s="33">
        <f t="shared" si="52"/>
        <v>0</v>
      </c>
      <c r="AI147" s="32">
        <f t="shared" si="67"/>
        <v>0.30137900000000001</v>
      </c>
      <c r="AJ147" s="42">
        <v>0</v>
      </c>
      <c r="AK147" s="44">
        <v>0</v>
      </c>
      <c r="AL147" s="26">
        <f t="shared" si="68"/>
        <v>0</v>
      </c>
      <c r="AM147" s="42">
        <v>0</v>
      </c>
      <c r="AN147" s="44">
        <v>0</v>
      </c>
      <c r="AO147" s="26">
        <f t="shared" si="69"/>
        <v>0</v>
      </c>
      <c r="AP147" s="26">
        <f t="shared" si="53"/>
        <v>2052671</v>
      </c>
      <c r="AQ147" s="26">
        <f t="shared" si="70"/>
        <v>2052671</v>
      </c>
      <c r="AR147" s="30">
        <v>3049314</v>
      </c>
      <c r="AS147" s="30">
        <f t="shared" si="83"/>
        <v>2052671</v>
      </c>
      <c r="AT147" s="42">
        <v>2525078</v>
      </c>
      <c r="AU147" s="26">
        <f t="shared" si="81"/>
        <v>472407</v>
      </c>
      <c r="AV147" s="43" t="str">
        <f t="shared" si="84"/>
        <v>No</v>
      </c>
      <c r="AW147" s="30">
        <f t="shared" si="71"/>
        <v>67506.960300000006</v>
      </c>
      <c r="AX147" s="29">
        <f t="shared" si="72"/>
        <v>2457571.0397000001</v>
      </c>
      <c r="AY147" s="28">
        <f t="shared" si="82"/>
        <v>2457571.0397000001</v>
      </c>
      <c r="AZ147" s="42">
        <v>0</v>
      </c>
      <c r="BA147" s="26">
        <f t="shared" si="73"/>
        <v>0</v>
      </c>
      <c r="BB147" s="21">
        <f t="shared" si="74"/>
        <v>0</v>
      </c>
      <c r="BC147" s="21">
        <f t="shared" si="75"/>
        <v>0</v>
      </c>
      <c r="BD147" s="27"/>
      <c r="BE147" s="27">
        <f t="shared" si="76"/>
        <v>-404900.03970000008</v>
      </c>
      <c r="BF147" s="27">
        <f t="shared" si="85"/>
        <v>-337403.20308201015</v>
      </c>
      <c r="BG147" s="27">
        <f t="shared" si="85"/>
        <v>-269922.56246560812</v>
      </c>
      <c r="BH147" s="27">
        <f t="shared" si="85"/>
        <v>-202441.92184920609</v>
      </c>
      <c r="BI147" s="27">
        <f t="shared" si="85"/>
        <v>-134968.02929686569</v>
      </c>
      <c r="BJ147" s="27">
        <f t="shared" si="85"/>
        <v>-67484.014648432843</v>
      </c>
      <c r="BM147" s="22">
        <f t="shared" si="77"/>
        <v>2390074.2030820101</v>
      </c>
      <c r="BN147" s="22">
        <f t="shared" si="78"/>
        <v>2322593.5624656081</v>
      </c>
      <c r="BO147" s="22">
        <f t="shared" si="78"/>
        <v>2255112.9218492061</v>
      </c>
      <c r="BP147" s="22">
        <f t="shared" si="78"/>
        <v>2187639.0292968657</v>
      </c>
      <c r="BQ147" s="22">
        <f t="shared" si="78"/>
        <v>2120155.0146484328</v>
      </c>
      <c r="BR147" s="22">
        <f t="shared" si="47"/>
        <v>2052671</v>
      </c>
      <c r="BU147" s="22">
        <f t="shared" si="79"/>
        <v>2390074.2030820101</v>
      </c>
      <c r="BV147" s="22">
        <f t="shared" si="86"/>
        <v>2322593.5624656081</v>
      </c>
      <c r="BW147" s="22">
        <f t="shared" si="86"/>
        <v>2255112.9218492061</v>
      </c>
      <c r="BX147" s="22">
        <f t="shared" si="86"/>
        <v>2187639.0292968657</v>
      </c>
      <c r="BY147" s="22">
        <f t="shared" si="86"/>
        <v>2120155.0146484328</v>
      </c>
      <c r="BZ147" s="22">
        <f t="shared" si="86"/>
        <v>2052671</v>
      </c>
    </row>
    <row r="148" spans="1:78" x14ac:dyDescent="0.2">
      <c r="A148" s="40" t="s">
        <v>215</v>
      </c>
      <c r="B148" s="40"/>
      <c r="C148" s="41"/>
      <c r="D148" s="41"/>
      <c r="E148" s="41"/>
      <c r="F148" s="21">
        <v>1</v>
      </c>
      <c r="G148" s="44">
        <v>0</v>
      </c>
      <c r="H148" s="40">
        <v>122</v>
      </c>
      <c r="I148" s="21" t="s">
        <v>337</v>
      </c>
      <c r="J148" s="39"/>
      <c r="K148" s="45">
        <v>344.93</v>
      </c>
      <c r="L148" s="47"/>
      <c r="M148" s="42">
        <v>78</v>
      </c>
      <c r="N148" s="46">
        <f t="shared" si="56"/>
        <v>23.4</v>
      </c>
      <c r="O148" s="46">
        <f t="shared" si="57"/>
        <v>206.96</v>
      </c>
      <c r="P148" s="46">
        <f t="shared" si="58"/>
        <v>0</v>
      </c>
      <c r="Q148" s="46">
        <f t="shared" si="59"/>
        <v>0</v>
      </c>
      <c r="R148" s="37">
        <f t="shared" si="60"/>
        <v>0.23</v>
      </c>
      <c r="S148" s="37">
        <f t="shared" si="61"/>
        <v>0</v>
      </c>
      <c r="T148" s="46">
        <f t="shared" si="62"/>
        <v>0</v>
      </c>
      <c r="U148" s="46">
        <f t="shared" si="63"/>
        <v>0</v>
      </c>
      <c r="V148" s="42">
        <v>10</v>
      </c>
      <c r="W148" s="46">
        <f t="shared" si="64"/>
        <v>2.5</v>
      </c>
      <c r="X148" s="36">
        <f t="shared" si="65"/>
        <v>23.4</v>
      </c>
      <c r="Y148" s="25">
        <f t="shared" si="66"/>
        <v>370.83</v>
      </c>
      <c r="Z148" s="45">
        <v>2449161556.3299999</v>
      </c>
      <c r="AA148" s="42">
        <v>4239</v>
      </c>
      <c r="AB148" s="36">
        <f t="shared" si="48"/>
        <v>577768.71</v>
      </c>
      <c r="AC148" s="35">
        <f t="shared" si="49"/>
        <v>2.2524030000000002</v>
      </c>
      <c r="AD148" s="42">
        <v>99083</v>
      </c>
      <c r="AE148" s="35">
        <f t="shared" si="50"/>
        <v>0.71833199999999997</v>
      </c>
      <c r="AF148" s="35">
        <f t="shared" si="80"/>
        <v>-0.79218200000000005</v>
      </c>
      <c r="AG148" s="34">
        <f t="shared" si="51"/>
        <v>0.01</v>
      </c>
      <c r="AH148" s="33">
        <f t="shared" si="52"/>
        <v>0</v>
      </c>
      <c r="AI148" s="32">
        <f t="shared" si="67"/>
        <v>0.01</v>
      </c>
      <c r="AJ148" s="42">
        <v>74</v>
      </c>
      <c r="AK148" s="44">
        <v>4</v>
      </c>
      <c r="AL148" s="26">
        <f t="shared" si="68"/>
        <v>29600</v>
      </c>
      <c r="AM148" s="42">
        <v>0</v>
      </c>
      <c r="AN148" s="44">
        <v>0</v>
      </c>
      <c r="AO148" s="26">
        <f t="shared" si="69"/>
        <v>0</v>
      </c>
      <c r="AP148" s="26">
        <f t="shared" si="53"/>
        <v>42738</v>
      </c>
      <c r="AQ148" s="26">
        <f t="shared" si="70"/>
        <v>72338</v>
      </c>
      <c r="AR148" s="30">
        <v>10871</v>
      </c>
      <c r="AS148" s="30">
        <f t="shared" si="83"/>
        <v>72338</v>
      </c>
      <c r="AT148" s="42">
        <v>56120</v>
      </c>
      <c r="AU148" s="26">
        <f t="shared" si="81"/>
        <v>16218</v>
      </c>
      <c r="AV148" s="43" t="str">
        <f t="shared" si="84"/>
        <v>Yes</v>
      </c>
      <c r="AW148" s="30">
        <f t="shared" si="71"/>
        <v>16218</v>
      </c>
      <c r="AX148" s="29">
        <f t="shared" si="72"/>
        <v>72338</v>
      </c>
      <c r="AY148" s="28">
        <f t="shared" si="82"/>
        <v>72338</v>
      </c>
      <c r="AZ148" s="42">
        <v>0</v>
      </c>
      <c r="BA148" s="26">
        <f t="shared" si="73"/>
        <v>0</v>
      </c>
      <c r="BB148" s="21">
        <f t="shared" si="74"/>
        <v>0</v>
      </c>
      <c r="BC148" s="21">
        <f t="shared" si="75"/>
        <v>1</v>
      </c>
      <c r="BD148" s="27"/>
      <c r="BE148" s="27">
        <f t="shared" si="76"/>
        <v>0</v>
      </c>
      <c r="BF148" s="27">
        <f t="shared" si="85"/>
        <v>0</v>
      </c>
      <c r="BG148" s="27">
        <f t="shared" si="85"/>
        <v>0</v>
      </c>
      <c r="BH148" s="27">
        <f t="shared" si="85"/>
        <v>0</v>
      </c>
      <c r="BI148" s="27">
        <f t="shared" si="85"/>
        <v>0</v>
      </c>
      <c r="BJ148" s="27">
        <f t="shared" si="85"/>
        <v>0</v>
      </c>
      <c r="BM148" s="22">
        <f t="shared" si="77"/>
        <v>72338</v>
      </c>
      <c r="BN148" s="22">
        <f t="shared" si="78"/>
        <v>72338</v>
      </c>
      <c r="BO148" s="22">
        <f t="shared" si="78"/>
        <v>72338</v>
      </c>
      <c r="BP148" s="22">
        <f t="shared" si="78"/>
        <v>72338</v>
      </c>
      <c r="BQ148" s="22">
        <f t="shared" si="78"/>
        <v>72338</v>
      </c>
      <c r="BR148" s="22">
        <f t="shared" si="47"/>
        <v>72338</v>
      </c>
      <c r="BU148" s="22">
        <f t="shared" si="79"/>
        <v>72338</v>
      </c>
      <c r="BV148" s="22">
        <f t="shared" si="86"/>
        <v>72338</v>
      </c>
      <c r="BW148" s="22">
        <f t="shared" si="86"/>
        <v>72338</v>
      </c>
      <c r="BX148" s="22">
        <f t="shared" si="86"/>
        <v>72338</v>
      </c>
      <c r="BY148" s="22">
        <f t="shared" si="86"/>
        <v>72338</v>
      </c>
      <c r="BZ148" s="22">
        <f t="shared" si="86"/>
        <v>72338</v>
      </c>
    </row>
    <row r="149" spans="1:78" x14ac:dyDescent="0.2">
      <c r="A149" s="40" t="s">
        <v>215</v>
      </c>
      <c r="B149" s="40"/>
      <c r="C149" s="41"/>
      <c r="D149" s="41"/>
      <c r="E149" s="41"/>
      <c r="F149" s="21">
        <v>8</v>
      </c>
      <c r="G149" s="44">
        <v>0</v>
      </c>
      <c r="H149" s="40">
        <v>123</v>
      </c>
      <c r="I149" s="21" t="s">
        <v>338</v>
      </c>
      <c r="J149" s="39"/>
      <c r="K149" s="45">
        <v>134.47999999999999</v>
      </c>
      <c r="L149" s="48"/>
      <c r="M149" s="42">
        <v>59</v>
      </c>
      <c r="N149" s="46">
        <f t="shared" si="56"/>
        <v>17.7</v>
      </c>
      <c r="O149" s="46">
        <f t="shared" si="57"/>
        <v>80.69</v>
      </c>
      <c r="P149" s="46">
        <f t="shared" si="58"/>
        <v>0</v>
      </c>
      <c r="Q149" s="46">
        <f t="shared" si="59"/>
        <v>0</v>
      </c>
      <c r="R149" s="37">
        <f t="shared" si="60"/>
        <v>0.44</v>
      </c>
      <c r="S149" s="37">
        <f t="shared" si="61"/>
        <v>0</v>
      </c>
      <c r="T149" s="46">
        <f t="shared" si="62"/>
        <v>0</v>
      </c>
      <c r="U149" s="46">
        <f t="shared" si="63"/>
        <v>0</v>
      </c>
      <c r="V149" s="42">
        <v>2</v>
      </c>
      <c r="W149" s="46">
        <f t="shared" si="64"/>
        <v>0.5</v>
      </c>
      <c r="X149" s="36">
        <f t="shared" si="65"/>
        <v>17.7</v>
      </c>
      <c r="Y149" s="25">
        <f t="shared" si="66"/>
        <v>152.67999999999998</v>
      </c>
      <c r="Z149" s="45">
        <v>228631203</v>
      </c>
      <c r="AA149" s="42">
        <v>1577</v>
      </c>
      <c r="AB149" s="36">
        <f t="shared" si="48"/>
        <v>144978.57</v>
      </c>
      <c r="AC149" s="35">
        <f t="shared" si="49"/>
        <v>0.56519200000000003</v>
      </c>
      <c r="AD149" s="42">
        <v>90317</v>
      </c>
      <c r="AE149" s="35">
        <f t="shared" si="50"/>
        <v>0.65478000000000003</v>
      </c>
      <c r="AF149" s="35">
        <f t="shared" si="80"/>
        <v>0.40793200000000002</v>
      </c>
      <c r="AG149" s="34">
        <f t="shared" si="51"/>
        <v>0.40793200000000002</v>
      </c>
      <c r="AH149" s="33">
        <f t="shared" si="52"/>
        <v>0</v>
      </c>
      <c r="AI149" s="32">
        <f t="shared" si="67"/>
        <v>0.40793200000000002</v>
      </c>
      <c r="AJ149" s="42">
        <v>47</v>
      </c>
      <c r="AK149" s="44">
        <v>6</v>
      </c>
      <c r="AL149" s="26">
        <f t="shared" si="68"/>
        <v>28200</v>
      </c>
      <c r="AM149" s="42">
        <v>0</v>
      </c>
      <c r="AN149" s="44">
        <v>0</v>
      </c>
      <c r="AO149" s="26">
        <f t="shared" si="69"/>
        <v>0</v>
      </c>
      <c r="AP149" s="26">
        <f t="shared" si="53"/>
        <v>717812</v>
      </c>
      <c r="AQ149" s="26">
        <f t="shared" si="70"/>
        <v>746012</v>
      </c>
      <c r="AR149" s="30">
        <v>1423001</v>
      </c>
      <c r="AS149" s="30">
        <f t="shared" si="83"/>
        <v>746012</v>
      </c>
      <c r="AT149" s="42">
        <v>1274671</v>
      </c>
      <c r="AU149" s="26">
        <f t="shared" si="81"/>
        <v>528659</v>
      </c>
      <c r="AV149" s="43" t="str">
        <f t="shared" si="84"/>
        <v>No</v>
      </c>
      <c r="AW149" s="30">
        <f t="shared" si="71"/>
        <v>75545.371100000004</v>
      </c>
      <c r="AX149" s="29">
        <f t="shared" si="72"/>
        <v>1199125.6288999999</v>
      </c>
      <c r="AY149" s="28">
        <f t="shared" si="82"/>
        <v>1199125.6288999999</v>
      </c>
      <c r="AZ149" s="42">
        <v>0</v>
      </c>
      <c r="BA149" s="26">
        <f t="shared" si="73"/>
        <v>0</v>
      </c>
      <c r="BB149" s="21">
        <f t="shared" si="74"/>
        <v>0</v>
      </c>
      <c r="BC149" s="21">
        <f t="shared" si="75"/>
        <v>0</v>
      </c>
      <c r="BD149" s="27"/>
      <c r="BE149" s="27">
        <f t="shared" si="76"/>
        <v>-453113.62889999989</v>
      </c>
      <c r="BF149" s="27">
        <f t="shared" si="85"/>
        <v>-377579.58696236997</v>
      </c>
      <c r="BG149" s="27">
        <f t="shared" si="85"/>
        <v>-302063.66956989595</v>
      </c>
      <c r="BH149" s="27">
        <f t="shared" si="85"/>
        <v>-226547.75217742193</v>
      </c>
      <c r="BI149" s="27">
        <f t="shared" si="85"/>
        <v>-151039.38637668721</v>
      </c>
      <c r="BJ149" s="27">
        <f t="shared" si="85"/>
        <v>-75519.693188343663</v>
      </c>
      <c r="BM149" s="22">
        <f t="shared" si="77"/>
        <v>1123591.58696237</v>
      </c>
      <c r="BN149" s="22">
        <f t="shared" si="78"/>
        <v>1048075.669569896</v>
      </c>
      <c r="BO149" s="22">
        <f t="shared" si="78"/>
        <v>972559.75217742193</v>
      </c>
      <c r="BP149" s="22">
        <f t="shared" si="78"/>
        <v>897051.38637668721</v>
      </c>
      <c r="BQ149" s="22">
        <f t="shared" si="78"/>
        <v>821531.69318834366</v>
      </c>
      <c r="BR149" s="22">
        <f t="shared" si="47"/>
        <v>746012</v>
      </c>
      <c r="BU149" s="22">
        <f t="shared" si="79"/>
        <v>1123591.58696237</v>
      </c>
      <c r="BV149" s="22">
        <f t="shared" si="86"/>
        <v>1048075.669569896</v>
      </c>
      <c r="BW149" s="22">
        <f t="shared" si="86"/>
        <v>972559.75217742193</v>
      </c>
      <c r="BX149" s="22">
        <f t="shared" si="86"/>
        <v>897051.38637668721</v>
      </c>
      <c r="BY149" s="22">
        <f t="shared" si="86"/>
        <v>821531.69318834366</v>
      </c>
      <c r="BZ149" s="22">
        <f t="shared" si="86"/>
        <v>746012</v>
      </c>
    </row>
    <row r="150" spans="1:78" x14ac:dyDescent="0.2">
      <c r="A150" s="40" t="s">
        <v>238</v>
      </c>
      <c r="B150" s="40"/>
      <c r="C150" s="41"/>
      <c r="D150" s="41"/>
      <c r="E150" s="41"/>
      <c r="F150" s="21">
        <v>8</v>
      </c>
      <c r="G150" s="44">
        <v>23</v>
      </c>
      <c r="H150" s="40">
        <v>124</v>
      </c>
      <c r="I150" s="21" t="s">
        <v>339</v>
      </c>
      <c r="J150" s="39"/>
      <c r="K150" s="45">
        <v>2176.48</v>
      </c>
      <c r="L150" s="48"/>
      <c r="M150" s="42">
        <v>1103</v>
      </c>
      <c r="N150" s="46">
        <f t="shared" si="56"/>
        <v>330.9</v>
      </c>
      <c r="O150" s="46">
        <f t="shared" si="57"/>
        <v>1305.8900000000001</v>
      </c>
      <c r="P150" s="46">
        <f t="shared" si="58"/>
        <v>0</v>
      </c>
      <c r="Q150" s="46">
        <f t="shared" si="59"/>
        <v>0</v>
      </c>
      <c r="R150" s="37">
        <f t="shared" si="60"/>
        <v>0.51</v>
      </c>
      <c r="S150" s="37">
        <f t="shared" si="61"/>
        <v>0</v>
      </c>
      <c r="T150" s="46">
        <f t="shared" si="62"/>
        <v>0</v>
      </c>
      <c r="U150" s="46">
        <f t="shared" si="63"/>
        <v>0</v>
      </c>
      <c r="V150" s="42">
        <v>157</v>
      </c>
      <c r="W150" s="46">
        <f t="shared" si="64"/>
        <v>39.25</v>
      </c>
      <c r="X150" s="36">
        <f t="shared" si="65"/>
        <v>330.9</v>
      </c>
      <c r="Y150" s="25">
        <f t="shared" si="66"/>
        <v>2546.63</v>
      </c>
      <c r="Z150" s="45">
        <v>2362458771.6700001</v>
      </c>
      <c r="AA150" s="42">
        <v>16809</v>
      </c>
      <c r="AB150" s="36">
        <f t="shared" si="48"/>
        <v>140547.25</v>
      </c>
      <c r="AC150" s="35">
        <f t="shared" si="49"/>
        <v>0.54791699999999999</v>
      </c>
      <c r="AD150" s="42">
        <v>96747</v>
      </c>
      <c r="AE150" s="35">
        <f t="shared" si="50"/>
        <v>0.70139600000000002</v>
      </c>
      <c r="AF150" s="35">
        <f t="shared" si="80"/>
        <v>0.40603899999999998</v>
      </c>
      <c r="AG150" s="34">
        <f t="shared" si="51"/>
        <v>0.40603899999999998</v>
      </c>
      <c r="AH150" s="33">
        <f t="shared" si="52"/>
        <v>0</v>
      </c>
      <c r="AI150" s="32">
        <f t="shared" si="67"/>
        <v>0.40603899999999998</v>
      </c>
      <c r="AJ150" s="42">
        <v>0</v>
      </c>
      <c r="AK150" s="44">
        <v>0</v>
      </c>
      <c r="AL150" s="26">
        <f t="shared" si="68"/>
        <v>0</v>
      </c>
      <c r="AM150" s="42">
        <v>0</v>
      </c>
      <c r="AN150" s="44">
        <v>0</v>
      </c>
      <c r="AO150" s="26">
        <f t="shared" si="69"/>
        <v>0</v>
      </c>
      <c r="AP150" s="26">
        <f t="shared" si="53"/>
        <v>11917208</v>
      </c>
      <c r="AQ150" s="26">
        <f t="shared" si="70"/>
        <v>11917208</v>
      </c>
      <c r="AR150" s="30">
        <v>10040987</v>
      </c>
      <c r="AS150" s="30">
        <f t="shared" si="83"/>
        <v>11917208</v>
      </c>
      <c r="AT150" s="42">
        <v>11771547</v>
      </c>
      <c r="AU150" s="26">
        <f t="shared" si="81"/>
        <v>145661</v>
      </c>
      <c r="AV150" s="43" t="str">
        <f t="shared" si="84"/>
        <v>Yes</v>
      </c>
      <c r="AW150" s="30">
        <f t="shared" si="71"/>
        <v>145661</v>
      </c>
      <c r="AX150" s="29">
        <f t="shared" si="72"/>
        <v>11917208</v>
      </c>
      <c r="AY150" s="28">
        <f t="shared" si="82"/>
        <v>11917208</v>
      </c>
      <c r="AZ150" s="42">
        <v>0</v>
      </c>
      <c r="BA150" s="26">
        <f t="shared" si="73"/>
        <v>145661</v>
      </c>
      <c r="BB150" s="21">
        <f t="shared" si="74"/>
        <v>1</v>
      </c>
      <c r="BC150" s="21">
        <f t="shared" si="75"/>
        <v>1</v>
      </c>
      <c r="BD150" s="27"/>
      <c r="BE150" s="27">
        <f t="shared" si="76"/>
        <v>0</v>
      </c>
      <c r="BF150" s="27">
        <f t="shared" si="85"/>
        <v>0</v>
      </c>
      <c r="BG150" s="27">
        <f t="shared" si="85"/>
        <v>0</v>
      </c>
      <c r="BH150" s="27">
        <f t="shared" si="85"/>
        <v>0</v>
      </c>
      <c r="BI150" s="27">
        <f t="shared" si="85"/>
        <v>0</v>
      </c>
      <c r="BJ150" s="27">
        <f t="shared" si="85"/>
        <v>0</v>
      </c>
      <c r="BM150" s="22">
        <f t="shared" si="77"/>
        <v>11917208</v>
      </c>
      <c r="BN150" s="22">
        <f t="shared" si="78"/>
        <v>11917208</v>
      </c>
      <c r="BO150" s="22">
        <f t="shared" si="78"/>
        <v>11917208</v>
      </c>
      <c r="BP150" s="22">
        <f t="shared" si="78"/>
        <v>11917208</v>
      </c>
      <c r="BQ150" s="22">
        <f t="shared" si="78"/>
        <v>11917208</v>
      </c>
      <c r="BR150" s="22">
        <f t="shared" si="47"/>
        <v>11917208</v>
      </c>
      <c r="BU150" s="22">
        <f t="shared" si="79"/>
        <v>11917208</v>
      </c>
      <c r="BV150" s="22">
        <f t="shared" si="86"/>
        <v>11917208</v>
      </c>
      <c r="BW150" s="22">
        <f t="shared" si="86"/>
        <v>11917208</v>
      </c>
      <c r="BX150" s="22">
        <f t="shared" si="86"/>
        <v>11917208</v>
      </c>
      <c r="BY150" s="22">
        <f t="shared" si="86"/>
        <v>11917208</v>
      </c>
      <c r="BZ150" s="22">
        <f t="shared" si="86"/>
        <v>11917208</v>
      </c>
    </row>
    <row r="151" spans="1:78" x14ac:dyDescent="0.2">
      <c r="A151" s="40" t="s">
        <v>215</v>
      </c>
      <c r="B151" s="40"/>
      <c r="C151" s="41"/>
      <c r="D151" s="41"/>
      <c r="E151" s="41"/>
      <c r="F151" s="21">
        <v>1</v>
      </c>
      <c r="G151" s="44">
        <v>0</v>
      </c>
      <c r="H151" s="40">
        <v>125</v>
      </c>
      <c r="I151" s="21" t="s">
        <v>340</v>
      </c>
      <c r="J151" s="39"/>
      <c r="K151" s="45">
        <v>127.39</v>
      </c>
      <c r="L151" s="47"/>
      <c r="M151" s="42">
        <v>47</v>
      </c>
      <c r="N151" s="46">
        <f t="shared" si="56"/>
        <v>14.1</v>
      </c>
      <c r="O151" s="46">
        <f t="shared" si="57"/>
        <v>76.430000000000007</v>
      </c>
      <c r="P151" s="46">
        <f t="shared" si="58"/>
        <v>0</v>
      </c>
      <c r="Q151" s="46">
        <f t="shared" si="59"/>
        <v>0</v>
      </c>
      <c r="R151" s="37">
        <f t="shared" si="60"/>
        <v>0.37</v>
      </c>
      <c r="S151" s="37">
        <f t="shared" si="61"/>
        <v>0</v>
      </c>
      <c r="T151" s="46">
        <f t="shared" si="62"/>
        <v>0</v>
      </c>
      <c r="U151" s="46">
        <f t="shared" si="63"/>
        <v>0</v>
      </c>
      <c r="V151" s="42">
        <v>4</v>
      </c>
      <c r="W151" s="46">
        <f t="shared" si="64"/>
        <v>1</v>
      </c>
      <c r="X151" s="36">
        <f t="shared" si="65"/>
        <v>14.1</v>
      </c>
      <c r="Y151" s="25">
        <f t="shared" si="66"/>
        <v>142.49</v>
      </c>
      <c r="Z151" s="45">
        <v>1476550171.6700001</v>
      </c>
      <c r="AA151" s="42">
        <v>2724</v>
      </c>
      <c r="AB151" s="36">
        <f t="shared" si="48"/>
        <v>542052.18999999994</v>
      </c>
      <c r="AC151" s="35">
        <f t="shared" si="49"/>
        <v>2.1131639999999998</v>
      </c>
      <c r="AD151" s="42">
        <v>102963</v>
      </c>
      <c r="AE151" s="35">
        <f t="shared" si="50"/>
        <v>0.74646100000000004</v>
      </c>
      <c r="AF151" s="35">
        <f t="shared" si="80"/>
        <v>-0.70315300000000003</v>
      </c>
      <c r="AG151" s="34">
        <f t="shared" si="51"/>
        <v>0.01</v>
      </c>
      <c r="AH151" s="33">
        <f t="shared" si="52"/>
        <v>0</v>
      </c>
      <c r="AI151" s="32">
        <f t="shared" si="67"/>
        <v>0.01</v>
      </c>
      <c r="AJ151" s="42">
        <v>34</v>
      </c>
      <c r="AK151" s="44">
        <v>4</v>
      </c>
      <c r="AL151" s="26">
        <f t="shared" si="68"/>
        <v>13600</v>
      </c>
      <c r="AM151" s="42">
        <v>0</v>
      </c>
      <c r="AN151" s="44">
        <v>0</v>
      </c>
      <c r="AO151" s="26">
        <f t="shared" si="69"/>
        <v>0</v>
      </c>
      <c r="AP151" s="26">
        <f t="shared" si="53"/>
        <v>16422</v>
      </c>
      <c r="AQ151" s="26">
        <f t="shared" si="70"/>
        <v>30022</v>
      </c>
      <c r="AR151" s="30">
        <v>9960</v>
      </c>
      <c r="AS151" s="30">
        <f t="shared" si="83"/>
        <v>30022</v>
      </c>
      <c r="AT151" s="42">
        <v>24350</v>
      </c>
      <c r="AU151" s="26">
        <f t="shared" si="81"/>
        <v>5672</v>
      </c>
      <c r="AV151" s="43" t="str">
        <f t="shared" si="84"/>
        <v>Yes</v>
      </c>
      <c r="AW151" s="30">
        <f t="shared" si="71"/>
        <v>5672</v>
      </c>
      <c r="AX151" s="29">
        <f t="shared" si="72"/>
        <v>30022</v>
      </c>
      <c r="AY151" s="28">
        <f t="shared" si="82"/>
        <v>30022</v>
      </c>
      <c r="AZ151" s="42">
        <v>0</v>
      </c>
      <c r="BA151" s="26">
        <f t="shared" si="73"/>
        <v>0</v>
      </c>
      <c r="BB151" s="21">
        <f t="shared" si="74"/>
        <v>0</v>
      </c>
      <c r="BC151" s="21">
        <f t="shared" si="75"/>
        <v>1</v>
      </c>
      <c r="BD151" s="27"/>
      <c r="BE151" s="27">
        <f t="shared" si="76"/>
        <v>0</v>
      </c>
      <c r="BF151" s="27">
        <f t="shared" si="85"/>
        <v>0</v>
      </c>
      <c r="BG151" s="27">
        <f t="shared" si="85"/>
        <v>0</v>
      </c>
      <c r="BH151" s="27">
        <f t="shared" si="85"/>
        <v>0</v>
      </c>
      <c r="BI151" s="27">
        <f t="shared" si="85"/>
        <v>0</v>
      </c>
      <c r="BJ151" s="27">
        <f t="shared" si="85"/>
        <v>0</v>
      </c>
      <c r="BM151" s="22">
        <f t="shared" si="77"/>
        <v>30022</v>
      </c>
      <c r="BN151" s="22">
        <f t="shared" si="78"/>
        <v>30022</v>
      </c>
      <c r="BO151" s="22">
        <f t="shared" si="78"/>
        <v>30022</v>
      </c>
      <c r="BP151" s="22">
        <f t="shared" si="78"/>
        <v>30022</v>
      </c>
      <c r="BQ151" s="22">
        <f t="shared" si="78"/>
        <v>30022</v>
      </c>
      <c r="BR151" s="22">
        <f t="shared" si="47"/>
        <v>30022</v>
      </c>
      <c r="BU151" s="22">
        <f t="shared" si="79"/>
        <v>30022</v>
      </c>
      <c r="BV151" s="22">
        <f t="shared" si="86"/>
        <v>30022</v>
      </c>
      <c r="BW151" s="22">
        <f t="shared" si="86"/>
        <v>30022</v>
      </c>
      <c r="BX151" s="22">
        <f t="shared" si="86"/>
        <v>30022</v>
      </c>
      <c r="BY151" s="22">
        <f t="shared" si="86"/>
        <v>30022</v>
      </c>
      <c r="BZ151" s="22">
        <f t="shared" si="86"/>
        <v>30022</v>
      </c>
    </row>
    <row r="152" spans="1:78" x14ac:dyDescent="0.2">
      <c r="A152" s="40" t="s">
        <v>221</v>
      </c>
      <c r="B152" s="40"/>
      <c r="C152" s="41"/>
      <c r="D152" s="41"/>
      <c r="E152" s="41"/>
      <c r="F152" s="21">
        <v>4</v>
      </c>
      <c r="G152" s="44">
        <v>0</v>
      </c>
      <c r="H152" s="40">
        <v>126</v>
      </c>
      <c r="I152" s="21" t="s">
        <v>341</v>
      </c>
      <c r="J152" s="39"/>
      <c r="K152" s="45">
        <v>4614.22</v>
      </c>
      <c r="L152" s="47"/>
      <c r="M152" s="42">
        <v>1684</v>
      </c>
      <c r="N152" s="46">
        <f t="shared" si="56"/>
        <v>505.2</v>
      </c>
      <c r="O152" s="46">
        <f t="shared" si="57"/>
        <v>2768.53</v>
      </c>
      <c r="P152" s="46">
        <f t="shared" si="58"/>
        <v>0</v>
      </c>
      <c r="Q152" s="46">
        <f t="shared" si="59"/>
        <v>0</v>
      </c>
      <c r="R152" s="37">
        <f t="shared" si="60"/>
        <v>0.36</v>
      </c>
      <c r="S152" s="37">
        <f t="shared" si="61"/>
        <v>0</v>
      </c>
      <c r="T152" s="46">
        <f t="shared" si="62"/>
        <v>0</v>
      </c>
      <c r="U152" s="46">
        <f t="shared" si="63"/>
        <v>0</v>
      </c>
      <c r="V152" s="42">
        <v>343</v>
      </c>
      <c r="W152" s="46">
        <f t="shared" si="64"/>
        <v>85.75</v>
      </c>
      <c r="X152" s="36">
        <f t="shared" si="65"/>
        <v>505.2</v>
      </c>
      <c r="Y152" s="25">
        <f t="shared" si="66"/>
        <v>5205.17</v>
      </c>
      <c r="Z152" s="45">
        <v>9275509986.6700001</v>
      </c>
      <c r="AA152" s="42">
        <v>41897</v>
      </c>
      <c r="AB152" s="36">
        <f t="shared" si="48"/>
        <v>221388.4</v>
      </c>
      <c r="AC152" s="35">
        <f t="shared" si="49"/>
        <v>0.86307199999999995</v>
      </c>
      <c r="AD152" s="42">
        <v>112366</v>
      </c>
      <c r="AE152" s="35">
        <f t="shared" si="50"/>
        <v>0.81463099999999999</v>
      </c>
      <c r="AF152" s="35">
        <f t="shared" si="80"/>
        <v>0.15146000000000001</v>
      </c>
      <c r="AG152" s="34">
        <f t="shared" si="51"/>
        <v>0.15146000000000001</v>
      </c>
      <c r="AH152" s="33">
        <f t="shared" si="52"/>
        <v>0</v>
      </c>
      <c r="AI152" s="32">
        <f t="shared" si="67"/>
        <v>0.15146000000000001</v>
      </c>
      <c r="AJ152" s="42">
        <v>0</v>
      </c>
      <c r="AK152" s="44">
        <v>0</v>
      </c>
      <c r="AL152" s="26">
        <f t="shared" si="68"/>
        <v>0</v>
      </c>
      <c r="AM152" s="42">
        <v>0</v>
      </c>
      <c r="AN152" s="44">
        <v>0</v>
      </c>
      <c r="AO152" s="26">
        <f t="shared" si="69"/>
        <v>0</v>
      </c>
      <c r="AP152" s="26">
        <f t="shared" si="53"/>
        <v>9086022</v>
      </c>
      <c r="AQ152" s="26">
        <f t="shared" si="70"/>
        <v>9086022</v>
      </c>
      <c r="AR152" s="30">
        <v>5893771</v>
      </c>
      <c r="AS152" s="30">
        <f t="shared" si="83"/>
        <v>9086022</v>
      </c>
      <c r="AT152" s="42">
        <v>8515020</v>
      </c>
      <c r="AU152" s="26">
        <f t="shared" si="81"/>
        <v>571002</v>
      </c>
      <c r="AV152" s="43" t="str">
        <f t="shared" si="84"/>
        <v>Yes</v>
      </c>
      <c r="AW152" s="30">
        <f t="shared" si="71"/>
        <v>571002</v>
      </c>
      <c r="AX152" s="29">
        <f t="shared" si="72"/>
        <v>9086022</v>
      </c>
      <c r="AY152" s="28">
        <f t="shared" si="82"/>
        <v>9086022</v>
      </c>
      <c r="AZ152" s="42">
        <v>0</v>
      </c>
      <c r="BA152" s="26">
        <f t="shared" si="73"/>
        <v>571002</v>
      </c>
      <c r="BB152" s="21">
        <f t="shared" si="74"/>
        <v>1</v>
      </c>
      <c r="BC152" s="21">
        <f t="shared" si="75"/>
        <v>1</v>
      </c>
      <c r="BD152" s="27"/>
      <c r="BE152" s="27">
        <f t="shared" si="76"/>
        <v>0</v>
      </c>
      <c r="BF152" s="27">
        <f t="shared" si="85"/>
        <v>0</v>
      </c>
      <c r="BG152" s="27">
        <f t="shared" si="85"/>
        <v>0</v>
      </c>
      <c r="BH152" s="27">
        <f t="shared" si="85"/>
        <v>0</v>
      </c>
      <c r="BI152" s="27">
        <f t="shared" si="85"/>
        <v>0</v>
      </c>
      <c r="BJ152" s="27">
        <f t="shared" si="85"/>
        <v>0</v>
      </c>
      <c r="BM152" s="22">
        <f t="shared" si="77"/>
        <v>9086022</v>
      </c>
      <c r="BN152" s="22">
        <f t="shared" si="78"/>
        <v>9086022</v>
      </c>
      <c r="BO152" s="22">
        <f t="shared" si="78"/>
        <v>9086022</v>
      </c>
      <c r="BP152" s="22">
        <f t="shared" si="78"/>
        <v>9086022</v>
      </c>
      <c r="BQ152" s="22">
        <f t="shared" si="78"/>
        <v>9086022</v>
      </c>
      <c r="BR152" s="22">
        <f t="shared" si="47"/>
        <v>9086022</v>
      </c>
      <c r="BU152" s="22">
        <f t="shared" si="79"/>
        <v>9086022</v>
      </c>
      <c r="BV152" s="22">
        <f t="shared" si="86"/>
        <v>9086022</v>
      </c>
      <c r="BW152" s="22">
        <f t="shared" si="86"/>
        <v>9086022</v>
      </c>
      <c r="BX152" s="22">
        <f t="shared" si="86"/>
        <v>9086022</v>
      </c>
      <c r="BY152" s="22">
        <f t="shared" si="86"/>
        <v>9086022</v>
      </c>
      <c r="BZ152" s="22">
        <f t="shared" si="86"/>
        <v>9086022</v>
      </c>
    </row>
    <row r="153" spans="1:78" x14ac:dyDescent="0.2">
      <c r="A153" s="40" t="s">
        <v>211</v>
      </c>
      <c r="B153" s="40"/>
      <c r="C153" s="41"/>
      <c r="D153" s="41"/>
      <c r="E153" s="41"/>
      <c r="F153" s="21">
        <v>2</v>
      </c>
      <c r="G153" s="44">
        <v>0</v>
      </c>
      <c r="H153" s="40">
        <v>127</v>
      </c>
      <c r="I153" s="21" t="s">
        <v>342</v>
      </c>
      <c r="J153" s="39"/>
      <c r="K153" s="45">
        <v>308</v>
      </c>
      <c r="L153" s="47"/>
      <c r="M153" s="42">
        <v>29</v>
      </c>
      <c r="N153" s="46">
        <f t="shared" si="56"/>
        <v>8.6999999999999993</v>
      </c>
      <c r="O153" s="46">
        <f t="shared" si="57"/>
        <v>184.8</v>
      </c>
      <c r="P153" s="46">
        <f t="shared" si="58"/>
        <v>0</v>
      </c>
      <c r="Q153" s="46">
        <f t="shared" si="59"/>
        <v>0</v>
      </c>
      <c r="R153" s="37">
        <f t="shared" si="60"/>
        <v>0.09</v>
      </c>
      <c r="S153" s="37">
        <f t="shared" si="61"/>
        <v>0</v>
      </c>
      <c r="T153" s="46">
        <f t="shared" si="62"/>
        <v>0</v>
      </c>
      <c r="U153" s="46">
        <f t="shared" si="63"/>
        <v>0</v>
      </c>
      <c r="V153" s="42">
        <v>0</v>
      </c>
      <c r="W153" s="46">
        <f t="shared" si="64"/>
        <v>0</v>
      </c>
      <c r="X153" s="36">
        <f t="shared" si="65"/>
        <v>8.6999999999999993</v>
      </c>
      <c r="Y153" s="25">
        <f t="shared" si="66"/>
        <v>316.7</v>
      </c>
      <c r="Z153" s="45">
        <v>1306420996</v>
      </c>
      <c r="AA153" s="42">
        <v>3537</v>
      </c>
      <c r="AB153" s="36">
        <f t="shared" si="48"/>
        <v>369358.49</v>
      </c>
      <c r="AC153" s="35">
        <f t="shared" si="49"/>
        <v>1.439926</v>
      </c>
      <c r="AD153" s="42">
        <v>113490</v>
      </c>
      <c r="AE153" s="35">
        <f t="shared" si="50"/>
        <v>0.82277900000000004</v>
      </c>
      <c r="AF153" s="35">
        <f t="shared" si="80"/>
        <v>-0.25478200000000001</v>
      </c>
      <c r="AG153" s="34">
        <f t="shared" si="51"/>
        <v>0.01</v>
      </c>
      <c r="AH153" s="33">
        <f t="shared" si="52"/>
        <v>0</v>
      </c>
      <c r="AI153" s="32">
        <f t="shared" si="67"/>
        <v>0.01</v>
      </c>
      <c r="AJ153" s="42">
        <v>0</v>
      </c>
      <c r="AK153" s="44">
        <v>0</v>
      </c>
      <c r="AL153" s="26">
        <f t="shared" si="68"/>
        <v>0</v>
      </c>
      <c r="AM153" s="42">
        <v>0</v>
      </c>
      <c r="AN153" s="44">
        <v>0</v>
      </c>
      <c r="AO153" s="26">
        <f t="shared" si="69"/>
        <v>0</v>
      </c>
      <c r="AP153" s="26">
        <f t="shared" si="53"/>
        <v>36500</v>
      </c>
      <c r="AQ153" s="26">
        <f t="shared" si="70"/>
        <v>36500</v>
      </c>
      <c r="AR153" s="30">
        <v>46611</v>
      </c>
      <c r="AS153" s="30">
        <f t="shared" si="83"/>
        <v>36500</v>
      </c>
      <c r="AT153" s="42">
        <v>46995</v>
      </c>
      <c r="AU153" s="26">
        <f t="shared" si="81"/>
        <v>10495</v>
      </c>
      <c r="AV153" s="43" t="str">
        <f t="shared" si="84"/>
        <v>No</v>
      </c>
      <c r="AW153" s="30">
        <f t="shared" si="71"/>
        <v>1499.7355</v>
      </c>
      <c r="AX153" s="29">
        <f t="shared" si="72"/>
        <v>45495.264499999997</v>
      </c>
      <c r="AY153" s="28">
        <f t="shared" si="82"/>
        <v>45495.264499999997</v>
      </c>
      <c r="AZ153" s="42">
        <v>0</v>
      </c>
      <c r="BA153" s="26">
        <f t="shared" si="73"/>
        <v>0</v>
      </c>
      <c r="BB153" s="21">
        <f t="shared" si="74"/>
        <v>0</v>
      </c>
      <c r="BC153" s="21">
        <f t="shared" si="75"/>
        <v>0</v>
      </c>
      <c r="BD153" s="27"/>
      <c r="BE153" s="27">
        <f t="shared" si="76"/>
        <v>-8995.2644999999975</v>
      </c>
      <c r="BF153" s="27">
        <f t="shared" si="85"/>
        <v>-7495.7539078499976</v>
      </c>
      <c r="BG153" s="27">
        <f t="shared" si="85"/>
        <v>-5996.6031262799952</v>
      </c>
      <c r="BH153" s="27">
        <f t="shared" si="85"/>
        <v>-4497.4523447099928</v>
      </c>
      <c r="BI153" s="27">
        <f t="shared" si="85"/>
        <v>-2998.4514782181504</v>
      </c>
      <c r="BJ153" s="27">
        <f t="shared" si="85"/>
        <v>-1499.2257391090752</v>
      </c>
      <c r="BM153" s="22">
        <f t="shared" si="77"/>
        <v>43995.753907849998</v>
      </c>
      <c r="BN153" s="22">
        <f t="shared" si="78"/>
        <v>42496.603126279995</v>
      </c>
      <c r="BO153" s="22">
        <f t="shared" si="78"/>
        <v>40997.452344709993</v>
      </c>
      <c r="BP153" s="22">
        <f t="shared" si="78"/>
        <v>39498.45147821815</v>
      </c>
      <c r="BQ153" s="22">
        <f t="shared" si="78"/>
        <v>37999.225739109075</v>
      </c>
      <c r="BR153" s="22">
        <f t="shared" si="47"/>
        <v>36500</v>
      </c>
      <c r="BU153" s="22">
        <f t="shared" si="79"/>
        <v>43995.753907849998</v>
      </c>
      <c r="BV153" s="22">
        <f t="shared" si="86"/>
        <v>42496.603126279995</v>
      </c>
      <c r="BW153" s="22">
        <f t="shared" si="86"/>
        <v>40997.452344709993</v>
      </c>
      <c r="BX153" s="22">
        <f t="shared" si="86"/>
        <v>39498.45147821815</v>
      </c>
      <c r="BY153" s="22">
        <f t="shared" si="86"/>
        <v>37999.225739109075</v>
      </c>
      <c r="BZ153" s="22">
        <f t="shared" si="86"/>
        <v>36500</v>
      </c>
    </row>
    <row r="154" spans="1:78" x14ac:dyDescent="0.2">
      <c r="A154" s="40" t="s">
        <v>217</v>
      </c>
      <c r="B154" s="40"/>
      <c r="C154" s="41"/>
      <c r="D154" s="41"/>
      <c r="E154" s="41"/>
      <c r="F154" s="21">
        <v>3</v>
      </c>
      <c r="G154" s="44">
        <v>0</v>
      </c>
      <c r="H154" s="40">
        <v>128</v>
      </c>
      <c r="I154" s="21" t="s">
        <v>343</v>
      </c>
      <c r="J154" s="39"/>
      <c r="K154" s="45">
        <v>4147.53</v>
      </c>
      <c r="L154" s="47"/>
      <c r="M154" s="42">
        <v>574</v>
      </c>
      <c r="N154" s="46">
        <f t="shared" si="56"/>
        <v>172.2</v>
      </c>
      <c r="O154" s="46">
        <f t="shared" si="57"/>
        <v>2488.52</v>
      </c>
      <c r="P154" s="46">
        <f t="shared" si="58"/>
        <v>0</v>
      </c>
      <c r="Q154" s="46">
        <f t="shared" si="59"/>
        <v>0</v>
      </c>
      <c r="R154" s="37">
        <f t="shared" si="60"/>
        <v>0.14000000000000001</v>
      </c>
      <c r="S154" s="37">
        <f t="shared" si="61"/>
        <v>0</v>
      </c>
      <c r="T154" s="46">
        <f t="shared" si="62"/>
        <v>0</v>
      </c>
      <c r="U154" s="46">
        <f t="shared" si="63"/>
        <v>0</v>
      </c>
      <c r="V154" s="42">
        <v>87</v>
      </c>
      <c r="W154" s="46">
        <f t="shared" si="64"/>
        <v>21.75</v>
      </c>
      <c r="X154" s="36">
        <f t="shared" si="65"/>
        <v>172.2</v>
      </c>
      <c r="Y154" s="25">
        <f t="shared" si="66"/>
        <v>4341.4799999999996</v>
      </c>
      <c r="Z154" s="45">
        <v>4756959007.3299999</v>
      </c>
      <c r="AA154" s="42">
        <v>24935</v>
      </c>
      <c r="AB154" s="36">
        <f t="shared" si="48"/>
        <v>190774.37</v>
      </c>
      <c r="AC154" s="35">
        <f t="shared" si="49"/>
        <v>0.74372400000000005</v>
      </c>
      <c r="AD154" s="42">
        <v>143874</v>
      </c>
      <c r="AE154" s="35">
        <f t="shared" si="50"/>
        <v>1.0430569999999999</v>
      </c>
      <c r="AF154" s="35">
        <f t="shared" si="80"/>
        <v>0.16647600000000001</v>
      </c>
      <c r="AG154" s="34">
        <f t="shared" si="51"/>
        <v>0.16647600000000001</v>
      </c>
      <c r="AH154" s="33">
        <f t="shared" si="52"/>
        <v>0</v>
      </c>
      <c r="AI154" s="32">
        <f t="shared" si="67"/>
        <v>0.16647600000000001</v>
      </c>
      <c r="AJ154" s="42">
        <v>0</v>
      </c>
      <c r="AK154" s="44">
        <v>0</v>
      </c>
      <c r="AL154" s="26">
        <f t="shared" si="68"/>
        <v>0</v>
      </c>
      <c r="AM154" s="42">
        <v>0</v>
      </c>
      <c r="AN154" s="44">
        <v>0</v>
      </c>
      <c r="AO154" s="26">
        <f t="shared" si="69"/>
        <v>0</v>
      </c>
      <c r="AP154" s="26">
        <f t="shared" si="53"/>
        <v>8329719</v>
      </c>
      <c r="AQ154" s="26">
        <f t="shared" si="70"/>
        <v>8329719</v>
      </c>
      <c r="AR154" s="30">
        <v>6087799</v>
      </c>
      <c r="AS154" s="30">
        <f t="shared" si="83"/>
        <v>8329719</v>
      </c>
      <c r="AT154" s="42">
        <v>7482940</v>
      </c>
      <c r="AU154" s="26">
        <f t="shared" si="81"/>
        <v>846779</v>
      </c>
      <c r="AV154" s="43" t="str">
        <f t="shared" si="84"/>
        <v>Yes</v>
      </c>
      <c r="AW154" s="30">
        <f t="shared" si="71"/>
        <v>846779</v>
      </c>
      <c r="AX154" s="29">
        <f t="shared" si="72"/>
        <v>8329719</v>
      </c>
      <c r="AY154" s="28">
        <f t="shared" si="82"/>
        <v>8329719</v>
      </c>
      <c r="AZ154" s="42">
        <v>0</v>
      </c>
      <c r="BA154" s="26">
        <f t="shared" si="73"/>
        <v>846779</v>
      </c>
      <c r="BB154" s="21">
        <f t="shared" si="74"/>
        <v>1</v>
      </c>
      <c r="BC154" s="21">
        <f t="shared" si="75"/>
        <v>1</v>
      </c>
      <c r="BD154" s="27"/>
      <c r="BE154" s="27">
        <f t="shared" si="76"/>
        <v>0</v>
      </c>
      <c r="BF154" s="27">
        <f t="shared" si="85"/>
        <v>0</v>
      </c>
      <c r="BG154" s="27">
        <f t="shared" si="85"/>
        <v>0</v>
      </c>
      <c r="BH154" s="27">
        <f t="shared" si="85"/>
        <v>0</v>
      </c>
      <c r="BI154" s="27">
        <f t="shared" si="85"/>
        <v>0</v>
      </c>
      <c r="BJ154" s="27">
        <f t="shared" si="85"/>
        <v>0</v>
      </c>
      <c r="BM154" s="22">
        <f t="shared" si="77"/>
        <v>8329719</v>
      </c>
      <c r="BN154" s="22">
        <f t="shared" si="78"/>
        <v>8329719</v>
      </c>
      <c r="BO154" s="22">
        <f t="shared" si="78"/>
        <v>8329719</v>
      </c>
      <c r="BP154" s="22">
        <f t="shared" si="78"/>
        <v>8329719</v>
      </c>
      <c r="BQ154" s="22">
        <f t="shared" si="78"/>
        <v>8329719</v>
      </c>
      <c r="BR154" s="22">
        <f t="shared" si="78"/>
        <v>8329719</v>
      </c>
      <c r="BU154" s="22">
        <f t="shared" si="79"/>
        <v>8329719</v>
      </c>
      <c r="BV154" s="22">
        <f t="shared" si="86"/>
        <v>8329719</v>
      </c>
      <c r="BW154" s="22">
        <f t="shared" si="86"/>
        <v>8329719</v>
      </c>
      <c r="BX154" s="22">
        <f t="shared" si="86"/>
        <v>8329719</v>
      </c>
      <c r="BY154" s="22">
        <f t="shared" si="86"/>
        <v>8329719</v>
      </c>
      <c r="BZ154" s="22">
        <f t="shared" si="86"/>
        <v>8329719</v>
      </c>
    </row>
    <row r="155" spans="1:78" x14ac:dyDescent="0.2">
      <c r="A155" s="40" t="s">
        <v>211</v>
      </c>
      <c r="B155" s="40"/>
      <c r="C155" s="41"/>
      <c r="D155" s="41"/>
      <c r="E155" s="41"/>
      <c r="F155" s="21">
        <v>6</v>
      </c>
      <c r="G155" s="44">
        <v>0</v>
      </c>
      <c r="H155" s="40">
        <v>129</v>
      </c>
      <c r="I155" s="21" t="s">
        <v>344</v>
      </c>
      <c r="J155" s="39"/>
      <c r="K155" s="45">
        <v>1324.3</v>
      </c>
      <c r="L155" s="47"/>
      <c r="M155" s="42">
        <v>69</v>
      </c>
      <c r="N155" s="46">
        <f t="shared" si="56"/>
        <v>20.7</v>
      </c>
      <c r="O155" s="46">
        <f t="shared" si="57"/>
        <v>794.58</v>
      </c>
      <c r="P155" s="46">
        <f t="shared" si="58"/>
        <v>0</v>
      </c>
      <c r="Q155" s="46">
        <f t="shared" si="59"/>
        <v>0</v>
      </c>
      <c r="R155" s="37">
        <f t="shared" si="60"/>
        <v>0.05</v>
      </c>
      <c r="S155" s="37">
        <f t="shared" si="61"/>
        <v>0</v>
      </c>
      <c r="T155" s="46">
        <f t="shared" si="62"/>
        <v>0</v>
      </c>
      <c r="U155" s="46">
        <f t="shared" si="63"/>
        <v>0</v>
      </c>
      <c r="V155" s="42">
        <v>18</v>
      </c>
      <c r="W155" s="46">
        <f t="shared" si="64"/>
        <v>4.5</v>
      </c>
      <c r="X155" s="36">
        <f t="shared" si="65"/>
        <v>20.7</v>
      </c>
      <c r="Y155" s="25">
        <f t="shared" si="66"/>
        <v>1349.5</v>
      </c>
      <c r="Z155" s="45">
        <v>1603968910.3299999</v>
      </c>
      <c r="AA155" s="42">
        <v>9843</v>
      </c>
      <c r="AB155" s="36">
        <f t="shared" ref="AB155:AB195" si="87">ROUND(Z155/AA155,2)</f>
        <v>162955.29</v>
      </c>
      <c r="AC155" s="35">
        <f t="shared" ref="AC155:AC195" si="88">(ROUND(AB155/$AC$21,6))</f>
        <v>0.63527299999999998</v>
      </c>
      <c r="AD155" s="42">
        <v>105450</v>
      </c>
      <c r="AE155" s="35">
        <f t="shared" ref="AE155:AE195" si="89">(ROUND(AD155/$AE$21,6))</f>
        <v>0.76449100000000003</v>
      </c>
      <c r="AF155" s="35">
        <f t="shared" si="80"/>
        <v>0.32596199999999997</v>
      </c>
      <c r="AG155" s="34">
        <f t="shared" ref="AG155:AG195" si="90">IF(OR(B155=1,C155=1),MAX($L$7,AF155),MAX($L$6,AF155))</f>
        <v>0.32596199999999997</v>
      </c>
      <c r="AH155" s="33">
        <f t="shared" ref="AH155:AH195" si="91">IF(G155&gt;=1,IF(G155&lt;=5,0.06,IF(G155&lt;=10,0.05,IF(G155&lt;=15,0.04,IF(G155&lt;=19,0.03,0)))),0)</f>
        <v>0</v>
      </c>
      <c r="AI155" s="32">
        <f t="shared" si="67"/>
        <v>0.32596199999999997</v>
      </c>
      <c r="AJ155" s="42">
        <v>0</v>
      </c>
      <c r="AK155" s="44">
        <v>0</v>
      </c>
      <c r="AL155" s="26">
        <f t="shared" si="68"/>
        <v>0</v>
      </c>
      <c r="AM155" s="42">
        <v>0</v>
      </c>
      <c r="AN155" s="44">
        <v>0</v>
      </c>
      <c r="AO155" s="26">
        <f t="shared" si="69"/>
        <v>0</v>
      </c>
      <c r="AP155" s="26">
        <f t="shared" ref="AP155:AP195" si="92">ROUND(Y155*AI155*$AP$21,0)</f>
        <v>5069683</v>
      </c>
      <c r="AQ155" s="26">
        <f t="shared" si="70"/>
        <v>5069683</v>
      </c>
      <c r="AR155" s="30">
        <v>5929453</v>
      </c>
      <c r="AS155" s="30">
        <f t="shared" si="83"/>
        <v>5069683</v>
      </c>
      <c r="AT155" s="42">
        <v>5692630</v>
      </c>
      <c r="AU155" s="26">
        <f t="shared" si="81"/>
        <v>622947</v>
      </c>
      <c r="AV155" s="43" t="str">
        <f t="shared" si="84"/>
        <v>No</v>
      </c>
      <c r="AW155" s="30">
        <f t="shared" si="71"/>
        <v>89019.126300000004</v>
      </c>
      <c r="AX155" s="29">
        <f t="shared" si="72"/>
        <v>5603610.8737000003</v>
      </c>
      <c r="AY155" s="28">
        <f t="shared" si="82"/>
        <v>5603610.8737000003</v>
      </c>
      <c r="AZ155" s="42">
        <v>0</v>
      </c>
      <c r="BA155" s="26">
        <f t="shared" si="73"/>
        <v>0</v>
      </c>
      <c r="BB155" s="21">
        <f t="shared" si="74"/>
        <v>0</v>
      </c>
      <c r="BC155" s="21">
        <f t="shared" si="75"/>
        <v>0</v>
      </c>
      <c r="BD155" s="27"/>
      <c r="BE155" s="27">
        <f t="shared" si="76"/>
        <v>-533927.87370000035</v>
      </c>
      <c r="BF155" s="27">
        <f t="shared" si="85"/>
        <v>-444922.09715421032</v>
      </c>
      <c r="BG155" s="27">
        <f t="shared" si="85"/>
        <v>-355937.67772336863</v>
      </c>
      <c r="BH155" s="27">
        <f t="shared" si="85"/>
        <v>-266953.25829252601</v>
      </c>
      <c r="BI155" s="27">
        <f t="shared" si="85"/>
        <v>-177977.73730362672</v>
      </c>
      <c r="BJ155" s="27">
        <f t="shared" si="85"/>
        <v>-88988.868651812896</v>
      </c>
      <c r="BM155" s="22">
        <f t="shared" si="77"/>
        <v>5514605.0971542103</v>
      </c>
      <c r="BN155" s="22">
        <f t="shared" si="78"/>
        <v>5425620.6777233686</v>
      </c>
      <c r="BO155" s="22">
        <f t="shared" si="78"/>
        <v>5336636.258292526</v>
      </c>
      <c r="BP155" s="22">
        <f t="shared" ref="BP155:BR195" si="93">IF($AV155="No",BW155+(BH155*BP$22),$AQ155)</f>
        <v>5247660.7373036267</v>
      </c>
      <c r="BQ155" s="22">
        <f t="shared" si="93"/>
        <v>5158671.8686518129</v>
      </c>
      <c r="BR155" s="22">
        <f t="shared" si="93"/>
        <v>5069683</v>
      </c>
      <c r="BU155" s="22">
        <f t="shared" si="79"/>
        <v>5514605.0971542103</v>
      </c>
      <c r="BV155" s="22">
        <f t="shared" si="86"/>
        <v>5425620.6777233686</v>
      </c>
      <c r="BW155" s="22">
        <f t="shared" si="86"/>
        <v>5336636.258292526</v>
      </c>
      <c r="BX155" s="22">
        <f t="shared" si="86"/>
        <v>5247660.7373036267</v>
      </c>
      <c r="BY155" s="22">
        <f t="shared" si="86"/>
        <v>5158671.8686518129</v>
      </c>
      <c r="BZ155" s="22">
        <f t="shared" si="86"/>
        <v>5069683</v>
      </c>
    </row>
    <row r="156" spans="1:78" x14ac:dyDescent="0.2">
      <c r="A156" s="40" t="s">
        <v>217</v>
      </c>
      <c r="B156" s="40"/>
      <c r="C156" s="41"/>
      <c r="D156" s="41"/>
      <c r="E156" s="41"/>
      <c r="F156" s="21">
        <v>5</v>
      </c>
      <c r="G156" s="44">
        <v>0</v>
      </c>
      <c r="H156" s="40">
        <v>130</v>
      </c>
      <c r="I156" s="21" t="s">
        <v>345</v>
      </c>
      <c r="J156" s="39"/>
      <c r="K156" s="45">
        <v>2250.4699999999998</v>
      </c>
      <c r="L156" s="47"/>
      <c r="M156" s="42">
        <v>282</v>
      </c>
      <c r="N156" s="46">
        <f t="shared" ref="N156:N195" si="94">ROUND(M156*0.3,2)</f>
        <v>84.6</v>
      </c>
      <c r="O156" s="46">
        <f t="shared" ref="O156:O195" si="95">ROUND(K156*0.6,2)</f>
        <v>1350.28</v>
      </c>
      <c r="P156" s="46">
        <f t="shared" ref="P156:P195" si="96">MAX(M156-O156,0)</f>
        <v>0</v>
      </c>
      <c r="Q156" s="46">
        <f t="shared" ref="Q156:Q195" si="97">ROUND(P156*0.15,2)</f>
        <v>0</v>
      </c>
      <c r="R156" s="37">
        <f t="shared" ref="R156:R195" si="98">ROUND(M156/K156,2)</f>
        <v>0.13</v>
      </c>
      <c r="S156" s="37">
        <f t="shared" ref="S156:S195" si="99">IF(R156&gt;0.6,+R156-0.6,0)</f>
        <v>0</v>
      </c>
      <c r="T156" s="46">
        <f t="shared" ref="T156:T195" si="100">ROUND(S156*K156,2)</f>
        <v>0</v>
      </c>
      <c r="U156" s="46">
        <f t="shared" ref="U156:U195" si="101">ROUND(T156*0.15,2)</f>
        <v>0</v>
      </c>
      <c r="V156" s="42">
        <v>37</v>
      </c>
      <c r="W156" s="46">
        <f t="shared" ref="W156:W195" si="102">ROUND(V156*0.25,2)</f>
        <v>9.25</v>
      </c>
      <c r="X156" s="36">
        <f t="shared" ref="X156:X195" si="103">ROUND(M156*$X$2,2)</f>
        <v>84.6</v>
      </c>
      <c r="Y156" s="25">
        <f t="shared" ref="Y156:Y195" si="104">+K156+N156+Q156+W156</f>
        <v>2344.3199999999997</v>
      </c>
      <c r="Z156" s="45">
        <v>4196205361.3299999</v>
      </c>
      <c r="AA156" s="42">
        <v>19979</v>
      </c>
      <c r="AB156" s="36">
        <f t="shared" si="87"/>
        <v>210030.8</v>
      </c>
      <c r="AC156" s="35">
        <f t="shared" si="88"/>
        <v>0.81879500000000005</v>
      </c>
      <c r="AD156" s="42">
        <v>107266</v>
      </c>
      <c r="AE156" s="35">
        <f t="shared" si="89"/>
        <v>0.77765700000000004</v>
      </c>
      <c r="AF156" s="35">
        <f t="shared" si="80"/>
        <v>0.193546</v>
      </c>
      <c r="AG156" s="34">
        <f t="shared" si="90"/>
        <v>0.193546</v>
      </c>
      <c r="AH156" s="33">
        <f t="shared" si="91"/>
        <v>0</v>
      </c>
      <c r="AI156" s="32">
        <f t="shared" ref="AI156:AI195" si="105">+AH156+AG156</f>
        <v>0.193546</v>
      </c>
      <c r="AJ156" s="42">
        <v>2253</v>
      </c>
      <c r="AK156" s="44">
        <v>13</v>
      </c>
      <c r="AL156" s="26">
        <f t="shared" ref="AL156:AL195" si="106">ROUND(AJ156*AK156*100,0)</f>
        <v>2928900</v>
      </c>
      <c r="AM156" s="42">
        <v>0</v>
      </c>
      <c r="AN156" s="44">
        <v>0</v>
      </c>
      <c r="AO156" s="26">
        <f t="shared" ref="AO156:AO195" si="107">ROUND(AM156*AN156*100,0)</f>
        <v>0</v>
      </c>
      <c r="AP156" s="26">
        <f t="shared" si="92"/>
        <v>5229282</v>
      </c>
      <c r="AQ156" s="26">
        <f t="shared" ref="AQ156:AQ195" si="108">SUM(AL156+AO156+AP156)</f>
        <v>8158182</v>
      </c>
      <c r="AR156" s="30">
        <v>3458266</v>
      </c>
      <c r="AS156" s="30">
        <f t="shared" si="83"/>
        <v>8158182</v>
      </c>
      <c r="AT156" s="42">
        <v>6743076</v>
      </c>
      <c r="AU156" s="26">
        <f t="shared" si="81"/>
        <v>1415106</v>
      </c>
      <c r="AV156" s="43" t="str">
        <f t="shared" si="84"/>
        <v>Yes</v>
      </c>
      <c r="AW156" s="30">
        <f t="shared" ref="AW156:AW195" si="109">IF(AV156="Yes",+AU156*$L$9,+AU156*$L$10)</f>
        <v>1415106</v>
      </c>
      <c r="AX156" s="29">
        <f t="shared" ref="AX156:AX195" si="110">IF(AV156="Yes",AT156+AW156,AT156- AW156)</f>
        <v>8158182</v>
      </c>
      <c r="AY156" s="28">
        <f t="shared" si="82"/>
        <v>8158182</v>
      </c>
      <c r="AZ156" s="42">
        <v>0</v>
      </c>
      <c r="BA156" s="26">
        <f t="shared" ref="BA156:BA195" si="111">IF(AY156-AT156&gt;100000,AY156-AT156,0)</f>
        <v>1415106</v>
      </c>
      <c r="BB156" s="21">
        <f t="shared" ref="BB156:BB195" si="112">IF(BA156=0, 0, 1)</f>
        <v>1</v>
      </c>
      <c r="BC156" s="21">
        <f t="shared" ref="BC156:BC195" si="113">IF(AY156&gt;AT156, 1, 0)</f>
        <v>1</v>
      </c>
      <c r="BD156" s="27"/>
      <c r="BE156" s="27">
        <f t="shared" ref="BE156:BE195" si="114">AQ156-AY156</f>
        <v>0</v>
      </c>
      <c r="BF156" s="27">
        <f t="shared" si="85"/>
        <v>0</v>
      </c>
      <c r="BG156" s="27">
        <f t="shared" si="85"/>
        <v>0</v>
      </c>
      <c r="BH156" s="27">
        <f t="shared" si="85"/>
        <v>0</v>
      </c>
      <c r="BI156" s="27">
        <f t="shared" si="85"/>
        <v>0</v>
      </c>
      <c r="BJ156" s="27">
        <f t="shared" si="85"/>
        <v>0</v>
      </c>
      <c r="BM156" s="22">
        <f t="shared" ref="BM156:BM195" si="115">IF($AV156="No",AY156+(BE156*BM$22),$AQ156)</f>
        <v>8158182</v>
      </c>
      <c r="BN156" s="22">
        <f t="shared" ref="BN156:BO195" si="116">IF($AV156="No",BU156+(BF156*BN$22),$AQ156)</f>
        <v>8158182</v>
      </c>
      <c r="BO156" s="22">
        <f t="shared" si="116"/>
        <v>8158182</v>
      </c>
      <c r="BP156" s="22">
        <f t="shared" si="93"/>
        <v>8158182</v>
      </c>
      <c r="BQ156" s="22">
        <f t="shared" si="93"/>
        <v>8158182</v>
      </c>
      <c r="BR156" s="22">
        <f t="shared" si="93"/>
        <v>8158182</v>
      </c>
      <c r="BU156" s="22">
        <f t="shared" ref="BU156:BU195" si="117">IF(C156=1,MAX(BM156,AY156,AR156),BM156)</f>
        <v>8158182</v>
      </c>
      <c r="BV156" s="22">
        <f t="shared" si="86"/>
        <v>8158182</v>
      </c>
      <c r="BW156" s="22">
        <f t="shared" si="86"/>
        <v>8158182</v>
      </c>
      <c r="BX156" s="22">
        <f t="shared" si="86"/>
        <v>8158182</v>
      </c>
      <c r="BY156" s="22">
        <f t="shared" si="86"/>
        <v>8158182</v>
      </c>
      <c r="BZ156" s="22">
        <f t="shared" si="86"/>
        <v>8158182</v>
      </c>
    </row>
    <row r="157" spans="1:78" x14ac:dyDescent="0.2">
      <c r="A157" s="40" t="s">
        <v>221</v>
      </c>
      <c r="B157" s="40"/>
      <c r="C157" s="41"/>
      <c r="D157" s="41"/>
      <c r="E157" s="41"/>
      <c r="F157" s="21">
        <v>6</v>
      </c>
      <c r="G157" s="44">
        <v>0</v>
      </c>
      <c r="H157" s="40">
        <v>131</v>
      </c>
      <c r="I157" s="21" t="s">
        <v>346</v>
      </c>
      <c r="J157" s="39"/>
      <c r="K157" s="45">
        <v>6030.89</v>
      </c>
      <c r="L157" s="47"/>
      <c r="M157" s="42">
        <v>1570</v>
      </c>
      <c r="N157" s="46">
        <f t="shared" si="94"/>
        <v>471</v>
      </c>
      <c r="O157" s="46">
        <f t="shared" si="95"/>
        <v>3618.53</v>
      </c>
      <c r="P157" s="46">
        <f t="shared" si="96"/>
        <v>0</v>
      </c>
      <c r="Q157" s="46">
        <f t="shared" si="97"/>
        <v>0</v>
      </c>
      <c r="R157" s="37">
        <f t="shared" si="98"/>
        <v>0.26</v>
      </c>
      <c r="S157" s="37">
        <f t="shared" si="99"/>
        <v>0</v>
      </c>
      <c r="T157" s="46">
        <f t="shared" si="100"/>
        <v>0</v>
      </c>
      <c r="U157" s="46">
        <f t="shared" si="101"/>
        <v>0</v>
      </c>
      <c r="V157" s="42">
        <v>231</v>
      </c>
      <c r="W157" s="46">
        <f t="shared" si="102"/>
        <v>57.75</v>
      </c>
      <c r="X157" s="36">
        <f t="shared" si="103"/>
        <v>471</v>
      </c>
      <c r="Y157" s="25">
        <f t="shared" si="104"/>
        <v>6559.64</v>
      </c>
      <c r="Z157" s="45">
        <v>7849495493.6700001</v>
      </c>
      <c r="AA157" s="42">
        <v>43753</v>
      </c>
      <c r="AB157" s="36">
        <f t="shared" si="87"/>
        <v>179404.74</v>
      </c>
      <c r="AC157" s="35">
        <f t="shared" si="88"/>
        <v>0.69940100000000005</v>
      </c>
      <c r="AD157" s="42">
        <v>118790</v>
      </c>
      <c r="AE157" s="35">
        <f t="shared" si="89"/>
        <v>0.86120300000000005</v>
      </c>
      <c r="AF157" s="35">
        <f t="shared" ref="AF157:AF195" si="118">ROUND(1-((AC157*$L$4)+(AE157*$L$5)),6)</f>
        <v>0.252058</v>
      </c>
      <c r="AG157" s="34">
        <f t="shared" si="90"/>
        <v>0.252058</v>
      </c>
      <c r="AH157" s="33">
        <f t="shared" si="91"/>
        <v>0</v>
      </c>
      <c r="AI157" s="32">
        <f t="shared" si="105"/>
        <v>0.252058</v>
      </c>
      <c r="AJ157" s="42">
        <v>0</v>
      </c>
      <c r="AK157" s="44">
        <v>0</v>
      </c>
      <c r="AL157" s="26">
        <f t="shared" si="106"/>
        <v>0</v>
      </c>
      <c r="AM157" s="42">
        <v>0</v>
      </c>
      <c r="AN157" s="44">
        <v>0</v>
      </c>
      <c r="AO157" s="26">
        <f t="shared" si="107"/>
        <v>0</v>
      </c>
      <c r="AP157" s="26">
        <f t="shared" si="92"/>
        <v>19055547</v>
      </c>
      <c r="AQ157" s="26">
        <f t="shared" si="108"/>
        <v>19055547</v>
      </c>
      <c r="AR157" s="30">
        <v>20268059</v>
      </c>
      <c r="AS157" s="30">
        <f t="shared" si="83"/>
        <v>19055547</v>
      </c>
      <c r="AT157" s="42">
        <v>20848374</v>
      </c>
      <c r="AU157" s="26">
        <f t="shared" ref="AU157:AU195" si="119">ABS(AQ157-AT157)</f>
        <v>1792827</v>
      </c>
      <c r="AV157" s="43" t="str">
        <f t="shared" si="84"/>
        <v>No</v>
      </c>
      <c r="AW157" s="30">
        <f t="shared" si="109"/>
        <v>256194.97829999999</v>
      </c>
      <c r="AX157" s="29">
        <f t="shared" si="110"/>
        <v>20592179.021699999</v>
      </c>
      <c r="AY157" s="28">
        <f t="shared" ref="AY157:AY195" si="120">IF(C157=1,MAX(AX157,AR157,AT157),AX157)</f>
        <v>20592179.021699999</v>
      </c>
      <c r="AZ157" s="42">
        <v>0</v>
      </c>
      <c r="BA157" s="26">
        <f t="shared" si="111"/>
        <v>0</v>
      </c>
      <c r="BB157" s="21">
        <f t="shared" si="112"/>
        <v>0</v>
      </c>
      <c r="BC157" s="21">
        <f t="shared" si="113"/>
        <v>0</v>
      </c>
      <c r="BD157" s="27"/>
      <c r="BE157" s="27">
        <f t="shared" si="114"/>
        <v>-1536632.0216999985</v>
      </c>
      <c r="BF157" s="27">
        <f t="shared" si="85"/>
        <v>-1280475.4636826105</v>
      </c>
      <c r="BG157" s="27">
        <f t="shared" si="85"/>
        <v>-1024380.3709460869</v>
      </c>
      <c r="BH157" s="27">
        <f t="shared" si="85"/>
        <v>-768285.27820956707</v>
      </c>
      <c r="BI157" s="27">
        <f t="shared" si="85"/>
        <v>-512215.79498231784</v>
      </c>
      <c r="BJ157" s="27">
        <f t="shared" si="85"/>
        <v>-256107.89749115705</v>
      </c>
      <c r="BM157" s="22">
        <f t="shared" si="115"/>
        <v>20336022.463682611</v>
      </c>
      <c r="BN157" s="22">
        <f t="shared" si="116"/>
        <v>20079927.370946087</v>
      </c>
      <c r="BO157" s="22">
        <f t="shared" si="116"/>
        <v>19823832.278209567</v>
      </c>
      <c r="BP157" s="22">
        <f t="shared" si="93"/>
        <v>19567762.794982318</v>
      </c>
      <c r="BQ157" s="22">
        <f t="shared" si="93"/>
        <v>19311654.897491157</v>
      </c>
      <c r="BR157" s="22">
        <f t="shared" si="93"/>
        <v>19055547</v>
      </c>
      <c r="BU157" s="22">
        <f t="shared" si="117"/>
        <v>20336022.463682611</v>
      </c>
      <c r="BV157" s="22">
        <f t="shared" si="86"/>
        <v>20079927.370946087</v>
      </c>
      <c r="BW157" s="22">
        <f t="shared" si="86"/>
        <v>19823832.278209567</v>
      </c>
      <c r="BX157" s="22">
        <f t="shared" si="86"/>
        <v>19567762.794982318</v>
      </c>
      <c r="BY157" s="22">
        <f t="shared" si="86"/>
        <v>19311654.897491157</v>
      </c>
      <c r="BZ157" s="22">
        <f t="shared" si="86"/>
        <v>19055547</v>
      </c>
    </row>
    <row r="158" spans="1:78" x14ac:dyDescent="0.2">
      <c r="A158" s="40" t="s">
        <v>217</v>
      </c>
      <c r="B158" s="40"/>
      <c r="C158" s="41"/>
      <c r="D158" s="41"/>
      <c r="E158" s="41"/>
      <c r="F158" s="21">
        <v>5</v>
      </c>
      <c r="G158" s="44">
        <v>0</v>
      </c>
      <c r="H158" s="40">
        <v>132</v>
      </c>
      <c r="I158" s="21" t="s">
        <v>347</v>
      </c>
      <c r="J158" s="39"/>
      <c r="K158" s="45">
        <v>5191.71</v>
      </c>
      <c r="L158" s="47"/>
      <c r="M158" s="42">
        <v>871</v>
      </c>
      <c r="N158" s="46">
        <f t="shared" si="94"/>
        <v>261.3</v>
      </c>
      <c r="O158" s="46">
        <f t="shared" si="95"/>
        <v>3115.03</v>
      </c>
      <c r="P158" s="46">
        <f t="shared" si="96"/>
        <v>0</v>
      </c>
      <c r="Q158" s="46">
        <f t="shared" si="97"/>
        <v>0</v>
      </c>
      <c r="R158" s="37">
        <f t="shared" si="98"/>
        <v>0.17</v>
      </c>
      <c r="S158" s="37">
        <f t="shared" si="99"/>
        <v>0</v>
      </c>
      <c r="T158" s="46">
        <f t="shared" si="100"/>
        <v>0</v>
      </c>
      <c r="U158" s="46">
        <f t="shared" si="101"/>
        <v>0</v>
      </c>
      <c r="V158" s="42">
        <v>477</v>
      </c>
      <c r="W158" s="46">
        <f t="shared" si="102"/>
        <v>119.25</v>
      </c>
      <c r="X158" s="36">
        <f t="shared" si="103"/>
        <v>261.3</v>
      </c>
      <c r="Y158" s="25">
        <f t="shared" si="104"/>
        <v>5572.26</v>
      </c>
      <c r="Z158" s="45">
        <v>5354885857.3299999</v>
      </c>
      <c r="AA158" s="42">
        <v>26783</v>
      </c>
      <c r="AB158" s="36">
        <f t="shared" si="87"/>
        <v>199936</v>
      </c>
      <c r="AC158" s="35">
        <f t="shared" si="88"/>
        <v>0.77944100000000005</v>
      </c>
      <c r="AD158" s="42">
        <v>134080</v>
      </c>
      <c r="AE158" s="35">
        <f t="shared" si="89"/>
        <v>0.97205299999999994</v>
      </c>
      <c r="AF158" s="35">
        <f t="shared" si="118"/>
        <v>0.162775</v>
      </c>
      <c r="AG158" s="34">
        <f t="shared" si="90"/>
        <v>0.162775</v>
      </c>
      <c r="AH158" s="33">
        <f t="shared" si="91"/>
        <v>0</v>
      </c>
      <c r="AI158" s="32">
        <f t="shared" si="105"/>
        <v>0.162775</v>
      </c>
      <c r="AJ158" s="42">
        <v>0</v>
      </c>
      <c r="AK158" s="44">
        <v>0</v>
      </c>
      <c r="AL158" s="26">
        <f t="shared" si="106"/>
        <v>0</v>
      </c>
      <c r="AM158" s="42">
        <v>1</v>
      </c>
      <c r="AN158" s="44">
        <v>4</v>
      </c>
      <c r="AO158" s="26">
        <f t="shared" si="107"/>
        <v>400</v>
      </c>
      <c r="AP158" s="26">
        <f t="shared" si="92"/>
        <v>10453459</v>
      </c>
      <c r="AQ158" s="26">
        <f t="shared" si="108"/>
        <v>10453859</v>
      </c>
      <c r="AR158" s="30">
        <v>12826469</v>
      </c>
      <c r="AS158" s="30">
        <f t="shared" ref="AS158:AS195" si="121">IF(C158=1, MAX(AR158, AQ158, AT158), AQ158)</f>
        <v>10453859</v>
      </c>
      <c r="AT158" s="42">
        <v>11408078</v>
      </c>
      <c r="AU158" s="26">
        <f t="shared" si="119"/>
        <v>954219</v>
      </c>
      <c r="AV158" s="43" t="str">
        <f t="shared" ref="AV158:AV195" si="122">IF(AQ158&gt;AT158,"Yes","No")</f>
        <v>No</v>
      </c>
      <c r="AW158" s="30">
        <f t="shared" si="109"/>
        <v>136357.89509999999</v>
      </c>
      <c r="AX158" s="29">
        <f t="shared" si="110"/>
        <v>11271720.104900001</v>
      </c>
      <c r="AY158" s="28">
        <f t="shared" si="120"/>
        <v>11271720.104900001</v>
      </c>
      <c r="AZ158" s="42">
        <v>0</v>
      </c>
      <c r="BA158" s="26">
        <f t="shared" si="111"/>
        <v>0</v>
      </c>
      <c r="BB158" s="21">
        <f t="shared" si="112"/>
        <v>0</v>
      </c>
      <c r="BC158" s="21">
        <f t="shared" si="113"/>
        <v>0</v>
      </c>
      <c r="BD158" s="27"/>
      <c r="BE158" s="27">
        <f t="shared" si="114"/>
        <v>-817861.10490000062</v>
      </c>
      <c r="BF158" s="27">
        <f t="shared" si="85"/>
        <v>-681523.65871317126</v>
      </c>
      <c r="BG158" s="27">
        <f t="shared" si="85"/>
        <v>-545218.92697053775</v>
      </c>
      <c r="BH158" s="27">
        <f t="shared" si="85"/>
        <v>-408914.19522790238</v>
      </c>
      <c r="BI158" s="27">
        <f t="shared" si="85"/>
        <v>-272623.09395844303</v>
      </c>
      <c r="BJ158" s="27">
        <f t="shared" si="85"/>
        <v>-136311.54697922245</v>
      </c>
      <c r="BM158" s="22">
        <f t="shared" si="115"/>
        <v>11135382.658713171</v>
      </c>
      <c r="BN158" s="22">
        <f t="shared" si="116"/>
        <v>10999077.926970538</v>
      </c>
      <c r="BO158" s="22">
        <f t="shared" si="116"/>
        <v>10862773.195227902</v>
      </c>
      <c r="BP158" s="22">
        <f t="shared" si="93"/>
        <v>10726482.093958443</v>
      </c>
      <c r="BQ158" s="22">
        <f t="shared" si="93"/>
        <v>10590170.546979222</v>
      </c>
      <c r="BR158" s="22">
        <f t="shared" si="93"/>
        <v>10453859</v>
      </c>
      <c r="BU158" s="22">
        <f t="shared" si="117"/>
        <v>11135382.658713171</v>
      </c>
      <c r="BV158" s="22">
        <f t="shared" si="86"/>
        <v>10999077.926970538</v>
      </c>
      <c r="BW158" s="22">
        <f t="shared" si="86"/>
        <v>10862773.195227902</v>
      </c>
      <c r="BX158" s="22">
        <f t="shared" si="86"/>
        <v>10726482.093958443</v>
      </c>
      <c r="BY158" s="22">
        <f t="shared" si="86"/>
        <v>10590170.546979222</v>
      </c>
      <c r="BZ158" s="22">
        <f t="shared" si="86"/>
        <v>10453859</v>
      </c>
    </row>
    <row r="159" spans="1:78" x14ac:dyDescent="0.2">
      <c r="A159" s="40" t="s">
        <v>238</v>
      </c>
      <c r="B159" s="40"/>
      <c r="C159" s="41"/>
      <c r="D159" s="41"/>
      <c r="E159" s="41"/>
      <c r="F159" s="21">
        <v>9</v>
      </c>
      <c r="G159" s="44">
        <v>41</v>
      </c>
      <c r="H159" s="40">
        <v>133</v>
      </c>
      <c r="I159" s="21" t="s">
        <v>348</v>
      </c>
      <c r="J159" s="39"/>
      <c r="K159" s="45">
        <v>362</v>
      </c>
      <c r="L159" s="48"/>
      <c r="M159" s="42">
        <v>201</v>
      </c>
      <c r="N159" s="46">
        <f t="shared" si="94"/>
        <v>60.3</v>
      </c>
      <c r="O159" s="46">
        <f t="shared" si="95"/>
        <v>217.2</v>
      </c>
      <c r="P159" s="46">
        <f t="shared" si="96"/>
        <v>0</v>
      </c>
      <c r="Q159" s="46">
        <f t="shared" si="97"/>
        <v>0</v>
      </c>
      <c r="R159" s="37">
        <f t="shared" si="98"/>
        <v>0.56000000000000005</v>
      </c>
      <c r="S159" s="37">
        <f t="shared" si="99"/>
        <v>0</v>
      </c>
      <c r="T159" s="46">
        <f t="shared" si="100"/>
        <v>0</v>
      </c>
      <c r="U159" s="46">
        <f t="shared" si="101"/>
        <v>0</v>
      </c>
      <c r="V159" s="42">
        <v>7</v>
      </c>
      <c r="W159" s="46">
        <f t="shared" si="102"/>
        <v>1.75</v>
      </c>
      <c r="X159" s="36">
        <f t="shared" si="103"/>
        <v>60.3</v>
      </c>
      <c r="Y159" s="25">
        <f t="shared" si="104"/>
        <v>424.05</v>
      </c>
      <c r="Z159" s="45">
        <v>350195760.67000002</v>
      </c>
      <c r="AA159" s="42">
        <v>2958</v>
      </c>
      <c r="AB159" s="36">
        <f t="shared" si="87"/>
        <v>118389.37</v>
      </c>
      <c r="AC159" s="35">
        <f t="shared" si="88"/>
        <v>0.46153499999999997</v>
      </c>
      <c r="AD159" s="42">
        <v>94464</v>
      </c>
      <c r="AE159" s="35">
        <f t="shared" si="89"/>
        <v>0.68484500000000004</v>
      </c>
      <c r="AF159" s="35">
        <f t="shared" si="118"/>
        <v>0.471472</v>
      </c>
      <c r="AG159" s="34">
        <f t="shared" si="90"/>
        <v>0.471472</v>
      </c>
      <c r="AH159" s="33">
        <f t="shared" si="91"/>
        <v>0</v>
      </c>
      <c r="AI159" s="32">
        <f t="shared" si="105"/>
        <v>0.471472</v>
      </c>
      <c r="AJ159" s="42">
        <v>0</v>
      </c>
      <c r="AK159" s="44">
        <v>0</v>
      </c>
      <c r="AL159" s="26">
        <f t="shared" si="106"/>
        <v>0</v>
      </c>
      <c r="AM159" s="42">
        <v>61</v>
      </c>
      <c r="AN159" s="44">
        <v>4</v>
      </c>
      <c r="AO159" s="26">
        <f t="shared" si="107"/>
        <v>24400</v>
      </c>
      <c r="AP159" s="26">
        <f t="shared" si="92"/>
        <v>2304167</v>
      </c>
      <c r="AQ159" s="26">
        <f t="shared" si="108"/>
        <v>2328567</v>
      </c>
      <c r="AR159" s="30">
        <v>2612273</v>
      </c>
      <c r="AS159" s="30">
        <f t="shared" si="121"/>
        <v>2328567</v>
      </c>
      <c r="AT159" s="42">
        <v>2706745</v>
      </c>
      <c r="AU159" s="26">
        <f t="shared" si="119"/>
        <v>378178</v>
      </c>
      <c r="AV159" s="43" t="str">
        <f t="shared" si="122"/>
        <v>No</v>
      </c>
      <c r="AW159" s="30">
        <f t="shared" si="109"/>
        <v>54041.636200000001</v>
      </c>
      <c r="AX159" s="29">
        <f t="shared" si="110"/>
        <v>2652703.3637999999</v>
      </c>
      <c r="AY159" s="28">
        <f t="shared" si="120"/>
        <v>2652703.3637999999</v>
      </c>
      <c r="AZ159" s="42">
        <v>0</v>
      </c>
      <c r="BA159" s="26">
        <f t="shared" si="111"/>
        <v>0</v>
      </c>
      <c r="BB159" s="21">
        <f t="shared" si="112"/>
        <v>0</v>
      </c>
      <c r="BC159" s="21">
        <f t="shared" si="113"/>
        <v>0</v>
      </c>
      <c r="BD159" s="27"/>
      <c r="BE159" s="27">
        <f t="shared" si="114"/>
        <v>-324136.36379999993</v>
      </c>
      <c r="BF159" s="27">
        <f t="shared" si="85"/>
        <v>-270102.83195453975</v>
      </c>
      <c r="BG159" s="27">
        <f t="shared" si="85"/>
        <v>-216082.2655636319</v>
      </c>
      <c r="BH159" s="27">
        <f t="shared" si="85"/>
        <v>-162061.69917272404</v>
      </c>
      <c r="BI159" s="27">
        <f t="shared" si="85"/>
        <v>-108046.53483845526</v>
      </c>
      <c r="BJ159" s="27">
        <f t="shared" si="85"/>
        <v>-54023.267419227399</v>
      </c>
      <c r="BM159" s="22">
        <f t="shared" si="115"/>
        <v>2598669.8319545398</v>
      </c>
      <c r="BN159" s="22">
        <f t="shared" si="116"/>
        <v>2544649.2655636319</v>
      </c>
      <c r="BO159" s="22">
        <f t="shared" si="116"/>
        <v>2490628.699172724</v>
      </c>
      <c r="BP159" s="22">
        <f t="shared" si="93"/>
        <v>2436613.5348384553</v>
      </c>
      <c r="BQ159" s="22">
        <f t="shared" si="93"/>
        <v>2382590.2674192274</v>
      </c>
      <c r="BR159" s="22">
        <f t="shared" si="93"/>
        <v>2328567</v>
      </c>
      <c r="BU159" s="22">
        <f t="shared" si="117"/>
        <v>2598669.8319545398</v>
      </c>
      <c r="BV159" s="22">
        <f t="shared" si="86"/>
        <v>2544649.2655636319</v>
      </c>
      <c r="BW159" s="22">
        <f t="shared" si="86"/>
        <v>2490628.699172724</v>
      </c>
      <c r="BX159" s="22">
        <f t="shared" si="86"/>
        <v>2436613.5348384553</v>
      </c>
      <c r="BY159" s="22">
        <f t="shared" si="86"/>
        <v>2382590.2674192274</v>
      </c>
      <c r="BZ159" s="22">
        <f t="shared" si="86"/>
        <v>2328567</v>
      </c>
    </row>
    <row r="160" spans="1:78" x14ac:dyDescent="0.2">
      <c r="A160" s="40" t="s">
        <v>238</v>
      </c>
      <c r="B160" s="40"/>
      <c r="C160" s="41"/>
      <c r="D160" s="41"/>
      <c r="E160" s="41"/>
      <c r="F160" s="21">
        <v>9</v>
      </c>
      <c r="G160" s="44">
        <v>29</v>
      </c>
      <c r="H160" s="40">
        <v>134</v>
      </c>
      <c r="I160" s="21" t="s">
        <v>349</v>
      </c>
      <c r="J160" s="39"/>
      <c r="K160" s="45">
        <v>1292.8599999999999</v>
      </c>
      <c r="L160" s="48"/>
      <c r="M160" s="42">
        <v>523</v>
      </c>
      <c r="N160" s="46">
        <f t="shared" si="94"/>
        <v>156.9</v>
      </c>
      <c r="O160" s="46">
        <f t="shared" si="95"/>
        <v>775.72</v>
      </c>
      <c r="P160" s="46">
        <f t="shared" si="96"/>
        <v>0</v>
      </c>
      <c r="Q160" s="46">
        <f t="shared" si="97"/>
        <v>0</v>
      </c>
      <c r="R160" s="37">
        <f t="shared" si="98"/>
        <v>0.4</v>
      </c>
      <c r="S160" s="37">
        <f t="shared" si="99"/>
        <v>0</v>
      </c>
      <c r="T160" s="46">
        <f t="shared" si="100"/>
        <v>0</v>
      </c>
      <c r="U160" s="46">
        <f t="shared" si="101"/>
        <v>0</v>
      </c>
      <c r="V160" s="42">
        <v>13</v>
      </c>
      <c r="W160" s="46">
        <f t="shared" si="102"/>
        <v>3.25</v>
      </c>
      <c r="X160" s="36">
        <f t="shared" si="103"/>
        <v>156.9</v>
      </c>
      <c r="Y160" s="25">
        <f t="shared" si="104"/>
        <v>1453.01</v>
      </c>
      <c r="Z160" s="45">
        <v>1476330858</v>
      </c>
      <c r="AA160" s="42">
        <v>11449</v>
      </c>
      <c r="AB160" s="36">
        <f t="shared" si="87"/>
        <v>128948.45</v>
      </c>
      <c r="AC160" s="35">
        <f t="shared" si="88"/>
        <v>0.50269900000000001</v>
      </c>
      <c r="AD160" s="42">
        <v>92292</v>
      </c>
      <c r="AE160" s="35">
        <f t="shared" si="89"/>
        <v>0.66909799999999997</v>
      </c>
      <c r="AF160" s="35">
        <f t="shared" si="118"/>
        <v>0.44738099999999997</v>
      </c>
      <c r="AG160" s="34">
        <f t="shared" si="90"/>
        <v>0.44738099999999997</v>
      </c>
      <c r="AH160" s="33">
        <f t="shared" si="91"/>
        <v>0</v>
      </c>
      <c r="AI160" s="32">
        <f t="shared" si="105"/>
        <v>0.44738099999999997</v>
      </c>
      <c r="AJ160" s="42">
        <v>0</v>
      </c>
      <c r="AK160" s="44">
        <v>0</v>
      </c>
      <c r="AL160" s="26">
        <f t="shared" si="106"/>
        <v>0</v>
      </c>
      <c r="AM160" s="42">
        <v>0</v>
      </c>
      <c r="AN160" s="44">
        <v>0</v>
      </c>
      <c r="AO160" s="26">
        <f t="shared" si="107"/>
        <v>0</v>
      </c>
      <c r="AP160" s="26">
        <f t="shared" si="92"/>
        <v>7491815</v>
      </c>
      <c r="AQ160" s="26">
        <f t="shared" si="108"/>
        <v>7491815</v>
      </c>
      <c r="AR160" s="30">
        <v>9790490</v>
      </c>
      <c r="AS160" s="30">
        <f t="shared" si="121"/>
        <v>7491815</v>
      </c>
      <c r="AT160" s="42">
        <v>9551487</v>
      </c>
      <c r="AU160" s="26">
        <f t="shared" si="119"/>
        <v>2059672</v>
      </c>
      <c r="AV160" s="43" t="str">
        <f t="shared" si="122"/>
        <v>No</v>
      </c>
      <c r="AW160" s="30">
        <f t="shared" si="109"/>
        <v>294327.12880000001</v>
      </c>
      <c r="AX160" s="29">
        <f t="shared" si="110"/>
        <v>9257159.8712000009</v>
      </c>
      <c r="AY160" s="28">
        <f t="shared" si="120"/>
        <v>9257159.8712000009</v>
      </c>
      <c r="AZ160" s="42">
        <v>0</v>
      </c>
      <c r="BA160" s="26">
        <f t="shared" si="111"/>
        <v>0</v>
      </c>
      <c r="BB160" s="21">
        <f t="shared" si="112"/>
        <v>0</v>
      </c>
      <c r="BC160" s="21">
        <f t="shared" si="113"/>
        <v>0</v>
      </c>
      <c r="BD160" s="27"/>
      <c r="BE160" s="27">
        <f t="shared" si="114"/>
        <v>-1765344.8712000009</v>
      </c>
      <c r="BF160" s="27">
        <f t="shared" si="85"/>
        <v>-1471061.8811709601</v>
      </c>
      <c r="BG160" s="27">
        <f t="shared" si="85"/>
        <v>-1176849.5049367677</v>
      </c>
      <c r="BH160" s="27">
        <f t="shared" si="85"/>
        <v>-882637.12870257534</v>
      </c>
      <c r="BI160" s="27">
        <f t="shared" si="85"/>
        <v>-588454.17370600719</v>
      </c>
      <c r="BJ160" s="27">
        <f t="shared" si="85"/>
        <v>-294227.08685300313</v>
      </c>
      <c r="BM160" s="22">
        <f t="shared" si="115"/>
        <v>8962876.8811709601</v>
      </c>
      <c r="BN160" s="22">
        <f t="shared" si="116"/>
        <v>8668664.5049367677</v>
      </c>
      <c r="BO160" s="22">
        <f t="shared" si="116"/>
        <v>8374452.1287025753</v>
      </c>
      <c r="BP160" s="22">
        <f t="shared" si="93"/>
        <v>8080269.1737060072</v>
      </c>
      <c r="BQ160" s="22">
        <f t="shared" si="93"/>
        <v>7786042.0868530031</v>
      </c>
      <c r="BR160" s="22">
        <f t="shared" si="93"/>
        <v>7491815</v>
      </c>
      <c r="BU160" s="22">
        <f t="shared" si="117"/>
        <v>8962876.8811709601</v>
      </c>
      <c r="BV160" s="22">
        <f t="shared" si="86"/>
        <v>8668664.5049367677</v>
      </c>
      <c r="BW160" s="22">
        <f t="shared" si="86"/>
        <v>8374452.1287025753</v>
      </c>
      <c r="BX160" s="22">
        <f t="shared" si="86"/>
        <v>8080269.1737060072</v>
      </c>
      <c r="BY160" s="22">
        <f t="shared" si="86"/>
        <v>7786042.0868530031</v>
      </c>
      <c r="BZ160" s="22">
        <f t="shared" si="86"/>
        <v>7491815</v>
      </c>
    </row>
    <row r="161" spans="1:78" x14ac:dyDescent="0.2">
      <c r="A161" s="40" t="s">
        <v>213</v>
      </c>
      <c r="B161" s="40">
        <v>1</v>
      </c>
      <c r="C161" s="41">
        <v>1</v>
      </c>
      <c r="D161" s="41">
        <v>1</v>
      </c>
      <c r="E161" s="41"/>
      <c r="F161" s="21">
        <v>2</v>
      </c>
      <c r="G161" s="44">
        <v>0</v>
      </c>
      <c r="H161" s="40">
        <v>135</v>
      </c>
      <c r="I161" s="21" t="s">
        <v>350</v>
      </c>
      <c r="J161" s="39"/>
      <c r="K161" s="45">
        <v>15741.79</v>
      </c>
      <c r="L161" s="47"/>
      <c r="M161" s="42">
        <v>8588</v>
      </c>
      <c r="N161" s="46">
        <f t="shared" si="94"/>
        <v>2576.4</v>
      </c>
      <c r="O161" s="46">
        <f t="shared" si="95"/>
        <v>9445.07</v>
      </c>
      <c r="P161" s="46">
        <f t="shared" si="96"/>
        <v>0</v>
      </c>
      <c r="Q161" s="46">
        <f t="shared" si="97"/>
        <v>0</v>
      </c>
      <c r="R161" s="37">
        <f t="shared" si="98"/>
        <v>0.55000000000000004</v>
      </c>
      <c r="S161" s="37">
        <f t="shared" si="99"/>
        <v>0</v>
      </c>
      <c r="T161" s="46">
        <f t="shared" si="100"/>
        <v>0</v>
      </c>
      <c r="U161" s="46">
        <f t="shared" si="101"/>
        <v>0</v>
      </c>
      <c r="V161" s="42">
        <v>3098</v>
      </c>
      <c r="W161" s="46">
        <f t="shared" si="102"/>
        <v>774.5</v>
      </c>
      <c r="X161" s="36">
        <f t="shared" si="103"/>
        <v>2576.4</v>
      </c>
      <c r="Y161" s="25">
        <f t="shared" si="104"/>
        <v>19092.690000000002</v>
      </c>
      <c r="Z161" s="45">
        <v>40063426892.669998</v>
      </c>
      <c r="AA161" s="42">
        <v>136188</v>
      </c>
      <c r="AB161" s="36">
        <f t="shared" si="87"/>
        <v>294177.36</v>
      </c>
      <c r="AC161" s="35">
        <f t="shared" si="88"/>
        <v>1.146836</v>
      </c>
      <c r="AD161" s="42">
        <v>100718</v>
      </c>
      <c r="AE161" s="35">
        <f t="shared" si="89"/>
        <v>0.73018499999999997</v>
      </c>
      <c r="AF161" s="35">
        <f t="shared" si="118"/>
        <v>-2.1840999999999999E-2</v>
      </c>
      <c r="AG161" s="34">
        <f t="shared" si="90"/>
        <v>0.1</v>
      </c>
      <c r="AH161" s="33">
        <f t="shared" si="91"/>
        <v>0</v>
      </c>
      <c r="AI161" s="32">
        <f t="shared" si="105"/>
        <v>0.1</v>
      </c>
      <c r="AJ161" s="42">
        <v>0</v>
      </c>
      <c r="AK161" s="44">
        <v>0</v>
      </c>
      <c r="AL161" s="26">
        <f t="shared" si="106"/>
        <v>0</v>
      </c>
      <c r="AM161" s="42">
        <v>0</v>
      </c>
      <c r="AN161" s="44">
        <v>0</v>
      </c>
      <c r="AO161" s="26">
        <f t="shared" si="107"/>
        <v>0</v>
      </c>
      <c r="AP161" s="26">
        <f t="shared" si="92"/>
        <v>22004325</v>
      </c>
      <c r="AQ161" s="26">
        <f t="shared" si="108"/>
        <v>22004325</v>
      </c>
      <c r="AR161" s="30">
        <v>10803759</v>
      </c>
      <c r="AS161" s="30">
        <f t="shared" si="121"/>
        <v>22004325</v>
      </c>
      <c r="AT161" s="42">
        <v>19908251</v>
      </c>
      <c r="AU161" s="26">
        <f t="shared" si="119"/>
        <v>2096074</v>
      </c>
      <c r="AV161" s="43" t="str">
        <f t="shared" si="122"/>
        <v>Yes</v>
      </c>
      <c r="AW161" s="30">
        <f t="shared" si="109"/>
        <v>2096074</v>
      </c>
      <c r="AX161" s="29">
        <f t="shared" si="110"/>
        <v>22004325</v>
      </c>
      <c r="AY161" s="28">
        <f t="shared" si="120"/>
        <v>22004325</v>
      </c>
      <c r="AZ161" s="42">
        <v>0</v>
      </c>
      <c r="BA161" s="26">
        <f t="shared" si="111"/>
        <v>2096074</v>
      </c>
      <c r="BB161" s="21">
        <f t="shared" si="112"/>
        <v>1</v>
      </c>
      <c r="BC161" s="21">
        <f t="shared" si="113"/>
        <v>1</v>
      </c>
      <c r="BD161" s="27"/>
      <c r="BE161" s="27">
        <f t="shared" si="114"/>
        <v>0</v>
      </c>
      <c r="BF161" s="27">
        <f t="shared" si="85"/>
        <v>0</v>
      </c>
      <c r="BG161" s="27">
        <f t="shared" si="85"/>
        <v>0</v>
      </c>
      <c r="BH161" s="27">
        <f t="shared" si="85"/>
        <v>0</v>
      </c>
      <c r="BI161" s="27">
        <f t="shared" si="85"/>
        <v>0</v>
      </c>
      <c r="BJ161" s="27">
        <f t="shared" si="85"/>
        <v>0</v>
      </c>
      <c r="BM161" s="22">
        <f t="shared" si="115"/>
        <v>22004325</v>
      </c>
      <c r="BN161" s="22">
        <f t="shared" si="116"/>
        <v>22004325</v>
      </c>
      <c r="BO161" s="22">
        <f t="shared" si="116"/>
        <v>22004325</v>
      </c>
      <c r="BP161" s="22">
        <f t="shared" si="93"/>
        <v>22004325</v>
      </c>
      <c r="BQ161" s="22">
        <f t="shared" si="93"/>
        <v>22004325</v>
      </c>
      <c r="BR161" s="22">
        <f t="shared" si="93"/>
        <v>22004325</v>
      </c>
      <c r="BU161" s="22">
        <f t="shared" si="117"/>
        <v>22004325</v>
      </c>
      <c r="BV161" s="22">
        <f t="shared" si="86"/>
        <v>22004325</v>
      </c>
      <c r="BW161" s="22">
        <f t="shared" si="86"/>
        <v>22004325</v>
      </c>
      <c r="BX161" s="22">
        <f t="shared" si="86"/>
        <v>22004325</v>
      </c>
      <c r="BY161" s="22">
        <f t="shared" si="86"/>
        <v>22004325</v>
      </c>
      <c r="BZ161" s="22">
        <f t="shared" si="86"/>
        <v>22004325</v>
      </c>
    </row>
    <row r="162" spans="1:78" x14ac:dyDescent="0.2">
      <c r="A162" s="40" t="s">
        <v>238</v>
      </c>
      <c r="B162" s="40"/>
      <c r="C162" s="41"/>
      <c r="D162" s="41"/>
      <c r="E162" s="41"/>
      <c r="F162" s="21">
        <v>9</v>
      </c>
      <c r="G162" s="44">
        <v>35</v>
      </c>
      <c r="H162" s="40">
        <v>136</v>
      </c>
      <c r="I162" s="21" t="s">
        <v>351</v>
      </c>
      <c r="J162" s="39"/>
      <c r="K162" s="45">
        <v>426.12</v>
      </c>
      <c r="L162" s="48"/>
      <c r="M162" s="42">
        <v>172</v>
      </c>
      <c r="N162" s="46">
        <f t="shared" si="94"/>
        <v>51.6</v>
      </c>
      <c r="O162" s="46">
        <f t="shared" si="95"/>
        <v>255.67</v>
      </c>
      <c r="P162" s="46">
        <f t="shared" si="96"/>
        <v>0</v>
      </c>
      <c r="Q162" s="46">
        <f t="shared" si="97"/>
        <v>0</v>
      </c>
      <c r="R162" s="37">
        <f t="shared" si="98"/>
        <v>0.4</v>
      </c>
      <c r="S162" s="37">
        <f t="shared" si="99"/>
        <v>0</v>
      </c>
      <c r="T162" s="46">
        <f t="shared" si="100"/>
        <v>0</v>
      </c>
      <c r="U162" s="46">
        <f t="shared" si="101"/>
        <v>0</v>
      </c>
      <c r="V162" s="42">
        <v>2</v>
      </c>
      <c r="W162" s="46">
        <f t="shared" si="102"/>
        <v>0.5</v>
      </c>
      <c r="X162" s="36">
        <f t="shared" si="103"/>
        <v>51.6</v>
      </c>
      <c r="Y162" s="25">
        <f t="shared" si="104"/>
        <v>478.22</v>
      </c>
      <c r="Z162" s="45">
        <v>503577444.32999998</v>
      </c>
      <c r="AA162" s="42">
        <v>3623</v>
      </c>
      <c r="AB162" s="36">
        <f t="shared" si="87"/>
        <v>138994.6</v>
      </c>
      <c r="AC162" s="35">
        <f t="shared" si="88"/>
        <v>0.54186400000000001</v>
      </c>
      <c r="AD162" s="42">
        <v>82703</v>
      </c>
      <c r="AE162" s="35">
        <f t="shared" si="89"/>
        <v>0.59958</v>
      </c>
      <c r="AF162" s="35">
        <f t="shared" si="118"/>
        <v>0.44082100000000002</v>
      </c>
      <c r="AG162" s="34">
        <f t="shared" si="90"/>
        <v>0.44082100000000002</v>
      </c>
      <c r="AH162" s="33">
        <f t="shared" si="91"/>
        <v>0</v>
      </c>
      <c r="AI162" s="32">
        <f t="shared" si="105"/>
        <v>0.44082100000000002</v>
      </c>
      <c r="AJ162" s="42">
        <v>0</v>
      </c>
      <c r="AK162" s="44">
        <v>0</v>
      </c>
      <c r="AL162" s="26">
        <f t="shared" si="106"/>
        <v>0</v>
      </c>
      <c r="AM162" s="42">
        <v>0</v>
      </c>
      <c r="AN162" s="44">
        <v>0</v>
      </c>
      <c r="AO162" s="26">
        <f t="shared" si="107"/>
        <v>0</v>
      </c>
      <c r="AP162" s="26">
        <f t="shared" si="92"/>
        <v>2429579</v>
      </c>
      <c r="AQ162" s="26">
        <f t="shared" si="108"/>
        <v>2429579</v>
      </c>
      <c r="AR162" s="30">
        <v>3196216</v>
      </c>
      <c r="AS162" s="30">
        <f t="shared" si="121"/>
        <v>2429579</v>
      </c>
      <c r="AT162" s="42">
        <v>3174585</v>
      </c>
      <c r="AU162" s="26">
        <f t="shared" si="119"/>
        <v>745006</v>
      </c>
      <c r="AV162" s="43" t="str">
        <f t="shared" si="122"/>
        <v>No</v>
      </c>
      <c r="AW162" s="30">
        <f t="shared" si="109"/>
        <v>106461.35739999999</v>
      </c>
      <c r="AX162" s="29">
        <f t="shared" si="110"/>
        <v>3068123.6425999999</v>
      </c>
      <c r="AY162" s="28">
        <f t="shared" si="120"/>
        <v>3068123.6425999999</v>
      </c>
      <c r="AZ162" s="42">
        <v>0</v>
      </c>
      <c r="BA162" s="26">
        <f t="shared" si="111"/>
        <v>0</v>
      </c>
      <c r="BB162" s="21">
        <f t="shared" si="112"/>
        <v>0</v>
      </c>
      <c r="BC162" s="21">
        <f t="shared" si="113"/>
        <v>0</v>
      </c>
      <c r="BD162" s="27"/>
      <c r="BE162" s="27">
        <f t="shared" si="114"/>
        <v>-638544.6425999999</v>
      </c>
      <c r="BF162" s="27">
        <f t="shared" si="85"/>
        <v>-532099.25067857979</v>
      </c>
      <c r="BG162" s="27">
        <f t="shared" si="85"/>
        <v>-425679.40054286364</v>
      </c>
      <c r="BH162" s="27">
        <f t="shared" si="85"/>
        <v>-319259.55040714797</v>
      </c>
      <c r="BI162" s="27">
        <f t="shared" si="85"/>
        <v>-212850.34225644544</v>
      </c>
      <c r="BJ162" s="27">
        <f t="shared" si="85"/>
        <v>-106425.17112822272</v>
      </c>
      <c r="BM162" s="22">
        <f t="shared" si="115"/>
        <v>2961678.2506785798</v>
      </c>
      <c r="BN162" s="22">
        <f t="shared" si="116"/>
        <v>2855258.4005428636</v>
      </c>
      <c r="BO162" s="22">
        <f t="shared" si="116"/>
        <v>2748838.550407148</v>
      </c>
      <c r="BP162" s="22">
        <f t="shared" si="93"/>
        <v>2642429.3422564454</v>
      </c>
      <c r="BQ162" s="22">
        <f t="shared" si="93"/>
        <v>2536004.1711282227</v>
      </c>
      <c r="BR162" s="22">
        <f t="shared" si="93"/>
        <v>2429579</v>
      </c>
      <c r="BU162" s="22">
        <f t="shared" si="117"/>
        <v>2961678.2506785798</v>
      </c>
      <c r="BV162" s="22">
        <f t="shared" si="86"/>
        <v>2855258.4005428636</v>
      </c>
      <c r="BW162" s="22">
        <f t="shared" si="86"/>
        <v>2748838.550407148</v>
      </c>
      <c r="BX162" s="22">
        <f t="shared" si="86"/>
        <v>2642429.3422564454</v>
      </c>
      <c r="BY162" s="22">
        <f t="shared" si="86"/>
        <v>2536004.1711282227</v>
      </c>
      <c r="BZ162" s="22">
        <f t="shared" si="86"/>
        <v>2429579</v>
      </c>
    </row>
    <row r="163" spans="1:78" x14ac:dyDescent="0.2">
      <c r="A163" s="40" t="s">
        <v>221</v>
      </c>
      <c r="B163" s="40"/>
      <c r="C163" s="41"/>
      <c r="D163" s="41"/>
      <c r="E163" s="41"/>
      <c r="F163" s="21">
        <v>3</v>
      </c>
      <c r="G163" s="44">
        <v>0</v>
      </c>
      <c r="H163" s="40">
        <v>137</v>
      </c>
      <c r="I163" s="21" t="s">
        <v>352</v>
      </c>
      <c r="J163" s="39"/>
      <c r="K163" s="45">
        <v>1746.13</v>
      </c>
      <c r="L163" s="47"/>
      <c r="M163" s="42">
        <v>458</v>
      </c>
      <c r="N163" s="46">
        <f t="shared" si="94"/>
        <v>137.4</v>
      </c>
      <c r="O163" s="46">
        <f t="shared" si="95"/>
        <v>1047.68</v>
      </c>
      <c r="P163" s="46">
        <f t="shared" si="96"/>
        <v>0</v>
      </c>
      <c r="Q163" s="46">
        <f t="shared" si="97"/>
        <v>0</v>
      </c>
      <c r="R163" s="37">
        <f t="shared" si="98"/>
        <v>0.26</v>
      </c>
      <c r="S163" s="37">
        <f t="shared" si="99"/>
        <v>0</v>
      </c>
      <c r="T163" s="46">
        <f t="shared" si="100"/>
        <v>0</v>
      </c>
      <c r="U163" s="46">
        <f t="shared" si="101"/>
        <v>0</v>
      </c>
      <c r="V163" s="42">
        <v>14</v>
      </c>
      <c r="W163" s="46">
        <f t="shared" si="102"/>
        <v>3.5</v>
      </c>
      <c r="X163" s="36">
        <f t="shared" si="103"/>
        <v>137.4</v>
      </c>
      <c r="Y163" s="25">
        <f t="shared" si="104"/>
        <v>1887.0300000000002</v>
      </c>
      <c r="Z163" s="45">
        <v>5607288868</v>
      </c>
      <c r="AA163" s="42">
        <v>18480</v>
      </c>
      <c r="AB163" s="36">
        <f t="shared" si="87"/>
        <v>303424.71999999997</v>
      </c>
      <c r="AC163" s="35">
        <f t="shared" si="88"/>
        <v>1.1828860000000001</v>
      </c>
      <c r="AD163" s="42">
        <v>102174</v>
      </c>
      <c r="AE163" s="35">
        <f t="shared" si="89"/>
        <v>0.74074099999999998</v>
      </c>
      <c r="AF163" s="35">
        <f t="shared" si="118"/>
        <v>-5.0243000000000003E-2</v>
      </c>
      <c r="AG163" s="34">
        <f t="shared" si="90"/>
        <v>0.01</v>
      </c>
      <c r="AH163" s="33">
        <f t="shared" si="91"/>
        <v>0</v>
      </c>
      <c r="AI163" s="32">
        <f t="shared" si="105"/>
        <v>0.01</v>
      </c>
      <c r="AJ163" s="42">
        <v>0</v>
      </c>
      <c r="AK163" s="44">
        <v>0</v>
      </c>
      <c r="AL163" s="26">
        <f t="shared" si="106"/>
        <v>0</v>
      </c>
      <c r="AM163" s="42">
        <v>0</v>
      </c>
      <c r="AN163" s="44">
        <v>0</v>
      </c>
      <c r="AO163" s="26">
        <f t="shared" si="107"/>
        <v>0</v>
      </c>
      <c r="AP163" s="26">
        <f t="shared" si="92"/>
        <v>217480</v>
      </c>
      <c r="AQ163" s="26">
        <f t="shared" si="108"/>
        <v>217480</v>
      </c>
      <c r="AR163" s="30">
        <v>1649159</v>
      </c>
      <c r="AS163" s="30">
        <f t="shared" si="121"/>
        <v>217480</v>
      </c>
      <c r="AT163" s="42">
        <v>1073011</v>
      </c>
      <c r="AU163" s="26">
        <f t="shared" si="119"/>
        <v>855531</v>
      </c>
      <c r="AV163" s="43" t="str">
        <f t="shared" si="122"/>
        <v>No</v>
      </c>
      <c r="AW163" s="30">
        <f t="shared" si="109"/>
        <v>122255.3799</v>
      </c>
      <c r="AX163" s="29">
        <f t="shared" si="110"/>
        <v>950755.62009999994</v>
      </c>
      <c r="AY163" s="28">
        <f t="shared" si="120"/>
        <v>950755.62009999994</v>
      </c>
      <c r="AZ163" s="42">
        <v>0</v>
      </c>
      <c r="BA163" s="26">
        <f t="shared" si="111"/>
        <v>0</v>
      </c>
      <c r="BB163" s="21">
        <f t="shared" si="112"/>
        <v>0</v>
      </c>
      <c r="BC163" s="21">
        <f t="shared" si="113"/>
        <v>0</v>
      </c>
      <c r="BD163" s="27"/>
      <c r="BE163" s="27">
        <f t="shared" si="114"/>
        <v>-733275.62009999994</v>
      </c>
      <c r="BF163" s="27">
        <f t="shared" si="85"/>
        <v>-611038.57422932994</v>
      </c>
      <c r="BG163" s="27">
        <f t="shared" si="85"/>
        <v>-488830.85938346398</v>
      </c>
      <c r="BH163" s="27">
        <f t="shared" si="85"/>
        <v>-366623.14453759801</v>
      </c>
      <c r="BI163" s="27">
        <f t="shared" si="85"/>
        <v>-244427.65046321659</v>
      </c>
      <c r="BJ163" s="27">
        <f t="shared" si="85"/>
        <v>-122213.82523160829</v>
      </c>
      <c r="BM163" s="22">
        <f t="shared" si="115"/>
        <v>828518.57422932994</v>
      </c>
      <c r="BN163" s="22">
        <f t="shared" si="116"/>
        <v>706310.85938346398</v>
      </c>
      <c r="BO163" s="22">
        <f t="shared" si="116"/>
        <v>584103.14453759801</v>
      </c>
      <c r="BP163" s="22">
        <f t="shared" si="93"/>
        <v>461907.65046321659</v>
      </c>
      <c r="BQ163" s="22">
        <f t="shared" si="93"/>
        <v>339693.82523160829</v>
      </c>
      <c r="BR163" s="22">
        <f t="shared" si="93"/>
        <v>217480</v>
      </c>
      <c r="BU163" s="22">
        <f t="shared" si="117"/>
        <v>828518.57422932994</v>
      </c>
      <c r="BV163" s="22">
        <f t="shared" si="86"/>
        <v>706310.85938346398</v>
      </c>
      <c r="BW163" s="22">
        <f t="shared" si="86"/>
        <v>584103.14453759801</v>
      </c>
      <c r="BX163" s="22">
        <f t="shared" si="86"/>
        <v>461907.65046321659</v>
      </c>
      <c r="BY163" s="22">
        <f t="shared" si="86"/>
        <v>339693.82523160829</v>
      </c>
      <c r="BZ163" s="22">
        <f t="shared" si="86"/>
        <v>217480</v>
      </c>
    </row>
    <row r="164" spans="1:78" x14ac:dyDescent="0.2">
      <c r="A164" s="40" t="s">
        <v>226</v>
      </c>
      <c r="B164" s="40"/>
      <c r="C164" s="49">
        <v>1</v>
      </c>
      <c r="D164" s="49">
        <v>1</v>
      </c>
      <c r="E164" s="41"/>
      <c r="F164" s="21">
        <v>8</v>
      </c>
      <c r="G164" s="44">
        <v>20</v>
      </c>
      <c r="H164" s="40">
        <v>138</v>
      </c>
      <c r="I164" s="21" t="s">
        <v>353</v>
      </c>
      <c r="J164" s="39"/>
      <c r="K164" s="45">
        <v>6781.1</v>
      </c>
      <c r="L164" s="48"/>
      <c r="M164" s="42">
        <v>3369</v>
      </c>
      <c r="N164" s="46">
        <f t="shared" si="94"/>
        <v>1010.7</v>
      </c>
      <c r="O164" s="46">
        <f t="shared" si="95"/>
        <v>4068.66</v>
      </c>
      <c r="P164" s="46">
        <f t="shared" si="96"/>
        <v>0</v>
      </c>
      <c r="Q164" s="46">
        <f t="shared" si="97"/>
        <v>0</v>
      </c>
      <c r="R164" s="37">
        <f t="shared" si="98"/>
        <v>0.5</v>
      </c>
      <c r="S164" s="37">
        <f t="shared" si="99"/>
        <v>0</v>
      </c>
      <c r="T164" s="46">
        <f t="shared" si="100"/>
        <v>0</v>
      </c>
      <c r="U164" s="46">
        <f t="shared" si="101"/>
        <v>0</v>
      </c>
      <c r="V164" s="42">
        <v>773</v>
      </c>
      <c r="W164" s="46">
        <f t="shared" si="102"/>
        <v>193.25</v>
      </c>
      <c r="X164" s="36">
        <f t="shared" si="103"/>
        <v>1010.7</v>
      </c>
      <c r="Y164" s="25">
        <f t="shared" si="104"/>
        <v>7985.05</v>
      </c>
      <c r="Z164" s="45">
        <v>9506820920.6700001</v>
      </c>
      <c r="AA164" s="42">
        <v>52477</v>
      </c>
      <c r="AB164" s="36">
        <f t="shared" si="87"/>
        <v>181161.67</v>
      </c>
      <c r="AC164" s="35">
        <f t="shared" si="88"/>
        <v>0.70625000000000004</v>
      </c>
      <c r="AD164" s="42">
        <v>91025</v>
      </c>
      <c r="AE164" s="35">
        <f t="shared" si="89"/>
        <v>0.65991299999999997</v>
      </c>
      <c r="AF164" s="35">
        <f t="shared" si="118"/>
        <v>0.30765100000000001</v>
      </c>
      <c r="AG164" s="34">
        <f t="shared" si="90"/>
        <v>0.30765100000000001</v>
      </c>
      <c r="AH164" s="33">
        <f t="shared" si="91"/>
        <v>0</v>
      </c>
      <c r="AI164" s="32">
        <f t="shared" si="105"/>
        <v>0.30765100000000001</v>
      </c>
      <c r="AJ164" s="42">
        <v>0</v>
      </c>
      <c r="AK164" s="44">
        <v>0</v>
      </c>
      <c r="AL164" s="26">
        <f t="shared" si="106"/>
        <v>0</v>
      </c>
      <c r="AM164" s="42">
        <v>0</v>
      </c>
      <c r="AN164" s="44">
        <v>0</v>
      </c>
      <c r="AO164" s="26">
        <f t="shared" si="107"/>
        <v>0</v>
      </c>
      <c r="AP164" s="26">
        <f t="shared" si="92"/>
        <v>28312414</v>
      </c>
      <c r="AQ164" s="26">
        <f t="shared" si="108"/>
        <v>28312414</v>
      </c>
      <c r="AR164" s="30">
        <v>21461782</v>
      </c>
      <c r="AS164" s="30">
        <f t="shared" si="121"/>
        <v>30304368</v>
      </c>
      <c r="AT164" s="42">
        <v>30304368</v>
      </c>
      <c r="AU164" s="26">
        <f t="shared" si="119"/>
        <v>1991954</v>
      </c>
      <c r="AV164" s="43" t="str">
        <f t="shared" si="122"/>
        <v>No</v>
      </c>
      <c r="AW164" s="30">
        <f t="shared" si="109"/>
        <v>284650.22659999999</v>
      </c>
      <c r="AX164" s="29">
        <f t="shared" si="110"/>
        <v>30019717.773400001</v>
      </c>
      <c r="AY164" s="28">
        <f t="shared" si="120"/>
        <v>30304368</v>
      </c>
      <c r="AZ164" s="42">
        <v>0</v>
      </c>
      <c r="BA164" s="26">
        <f t="shared" si="111"/>
        <v>0</v>
      </c>
      <c r="BB164" s="21">
        <f t="shared" si="112"/>
        <v>0</v>
      </c>
      <c r="BC164" s="21">
        <f t="shared" si="113"/>
        <v>0</v>
      </c>
      <c r="BD164" s="27"/>
      <c r="BE164" s="27">
        <f t="shared" si="114"/>
        <v>-1991954</v>
      </c>
      <c r="BF164" s="27">
        <f t="shared" si="85"/>
        <v>-1991954</v>
      </c>
      <c r="BG164" s="27">
        <f t="shared" si="85"/>
        <v>-1991954</v>
      </c>
      <c r="BH164" s="27">
        <f t="shared" si="85"/>
        <v>-1991954</v>
      </c>
      <c r="BI164" s="27">
        <f t="shared" si="85"/>
        <v>-1991954</v>
      </c>
      <c r="BJ164" s="27">
        <f t="shared" si="85"/>
        <v>-1991954</v>
      </c>
      <c r="BM164" s="22">
        <f t="shared" si="115"/>
        <v>29972309.268199999</v>
      </c>
      <c r="BN164" s="22">
        <f t="shared" si="116"/>
        <v>29905977.199999999</v>
      </c>
      <c r="BO164" s="22">
        <f t="shared" si="116"/>
        <v>29806379.5</v>
      </c>
      <c r="BP164" s="22">
        <f t="shared" si="93"/>
        <v>29640449.731800001</v>
      </c>
      <c r="BQ164" s="22">
        <f t="shared" si="93"/>
        <v>29308391</v>
      </c>
      <c r="BR164" s="22">
        <f t="shared" si="93"/>
        <v>28312414</v>
      </c>
      <c r="BU164" s="22">
        <f t="shared" si="117"/>
        <v>30304368</v>
      </c>
      <c r="BV164" s="22">
        <f t="shared" si="86"/>
        <v>30304368</v>
      </c>
      <c r="BW164" s="22">
        <f t="shared" si="86"/>
        <v>30304368</v>
      </c>
      <c r="BX164" s="22">
        <f t="shared" si="86"/>
        <v>30304368</v>
      </c>
      <c r="BY164" s="22">
        <f t="shared" si="86"/>
        <v>30304368</v>
      </c>
      <c r="BZ164" s="22">
        <f t="shared" si="86"/>
        <v>30304368</v>
      </c>
    </row>
    <row r="165" spans="1:78" x14ac:dyDescent="0.2">
      <c r="A165" s="40" t="s">
        <v>211</v>
      </c>
      <c r="B165" s="40"/>
      <c r="C165" s="41"/>
      <c r="D165" s="41"/>
      <c r="E165" s="41"/>
      <c r="F165" s="21">
        <v>5</v>
      </c>
      <c r="G165" s="44">
        <v>0</v>
      </c>
      <c r="H165" s="40">
        <v>139</v>
      </c>
      <c r="I165" s="21" t="s">
        <v>354</v>
      </c>
      <c r="J165" s="39"/>
      <c r="K165" s="45">
        <v>1922.64</v>
      </c>
      <c r="L165" s="47"/>
      <c r="M165" s="42">
        <v>267</v>
      </c>
      <c r="N165" s="46">
        <f t="shared" si="94"/>
        <v>80.099999999999994</v>
      </c>
      <c r="O165" s="46">
        <f t="shared" si="95"/>
        <v>1153.58</v>
      </c>
      <c r="P165" s="46">
        <f t="shared" si="96"/>
        <v>0</v>
      </c>
      <c r="Q165" s="46">
        <f t="shared" si="97"/>
        <v>0</v>
      </c>
      <c r="R165" s="37">
        <f t="shared" si="98"/>
        <v>0.14000000000000001</v>
      </c>
      <c r="S165" s="37">
        <f t="shared" si="99"/>
        <v>0</v>
      </c>
      <c r="T165" s="46">
        <f t="shared" si="100"/>
        <v>0</v>
      </c>
      <c r="U165" s="46">
        <f t="shared" si="101"/>
        <v>0</v>
      </c>
      <c r="V165" s="42">
        <v>44</v>
      </c>
      <c r="W165" s="46">
        <f t="shared" si="102"/>
        <v>11</v>
      </c>
      <c r="X165" s="36">
        <f t="shared" si="103"/>
        <v>80.099999999999994</v>
      </c>
      <c r="Y165" s="25">
        <f t="shared" si="104"/>
        <v>2013.74</v>
      </c>
      <c r="Z165" s="45">
        <v>2808887029</v>
      </c>
      <c r="AA165" s="42">
        <v>15731</v>
      </c>
      <c r="AB165" s="36">
        <f t="shared" si="87"/>
        <v>178557.44</v>
      </c>
      <c r="AC165" s="35">
        <f t="shared" si="88"/>
        <v>0.69609699999999997</v>
      </c>
      <c r="AD165" s="42">
        <v>121141</v>
      </c>
      <c r="AE165" s="35">
        <f t="shared" si="89"/>
        <v>0.87824800000000003</v>
      </c>
      <c r="AF165" s="35">
        <f t="shared" si="118"/>
        <v>0.24925800000000001</v>
      </c>
      <c r="AG165" s="34">
        <f t="shared" si="90"/>
        <v>0.24925800000000001</v>
      </c>
      <c r="AH165" s="33">
        <f t="shared" si="91"/>
        <v>0</v>
      </c>
      <c r="AI165" s="32">
        <f t="shared" si="105"/>
        <v>0.24925800000000001</v>
      </c>
      <c r="AJ165" s="42">
        <v>0</v>
      </c>
      <c r="AK165" s="44">
        <v>0</v>
      </c>
      <c r="AL165" s="26">
        <f t="shared" si="106"/>
        <v>0</v>
      </c>
      <c r="AM165" s="42">
        <v>0</v>
      </c>
      <c r="AN165" s="44">
        <v>0</v>
      </c>
      <c r="AO165" s="26">
        <f t="shared" si="107"/>
        <v>0</v>
      </c>
      <c r="AP165" s="26">
        <f t="shared" si="92"/>
        <v>5784868</v>
      </c>
      <c r="AQ165" s="26">
        <f t="shared" si="108"/>
        <v>5784868</v>
      </c>
      <c r="AR165" s="30">
        <v>6221145</v>
      </c>
      <c r="AS165" s="30">
        <f t="shared" si="121"/>
        <v>5784868</v>
      </c>
      <c r="AT165" s="42">
        <v>6163712</v>
      </c>
      <c r="AU165" s="26">
        <f t="shared" si="119"/>
        <v>378844</v>
      </c>
      <c r="AV165" s="43" t="str">
        <f t="shared" si="122"/>
        <v>No</v>
      </c>
      <c r="AW165" s="30">
        <f t="shared" si="109"/>
        <v>54136.8076</v>
      </c>
      <c r="AX165" s="29">
        <f t="shared" si="110"/>
        <v>6109575.1924000001</v>
      </c>
      <c r="AY165" s="28">
        <f t="shared" si="120"/>
        <v>6109575.1924000001</v>
      </c>
      <c r="AZ165" s="42">
        <v>0</v>
      </c>
      <c r="BA165" s="26">
        <f t="shared" si="111"/>
        <v>0</v>
      </c>
      <c r="BB165" s="21">
        <f t="shared" si="112"/>
        <v>0</v>
      </c>
      <c r="BC165" s="21">
        <f t="shared" si="113"/>
        <v>0</v>
      </c>
      <c r="BD165" s="27"/>
      <c r="BE165" s="27">
        <f t="shared" si="114"/>
        <v>-324707.19240000006</v>
      </c>
      <c r="BF165" s="27">
        <f t="shared" si="85"/>
        <v>-270578.50342691969</v>
      </c>
      <c r="BG165" s="27">
        <f t="shared" si="85"/>
        <v>-216462.80274153594</v>
      </c>
      <c r="BH165" s="27">
        <f t="shared" si="85"/>
        <v>-162347.10205615219</v>
      </c>
      <c r="BI165" s="27">
        <f t="shared" si="85"/>
        <v>-108236.81294083688</v>
      </c>
      <c r="BJ165" s="27">
        <f t="shared" si="85"/>
        <v>-54118.406470417976</v>
      </c>
      <c r="BM165" s="22">
        <f t="shared" si="115"/>
        <v>6055446.5034269197</v>
      </c>
      <c r="BN165" s="22">
        <f t="shared" si="116"/>
        <v>6001330.8027415359</v>
      </c>
      <c r="BO165" s="22">
        <f t="shared" si="116"/>
        <v>5947215.1020561522</v>
      </c>
      <c r="BP165" s="22">
        <f t="shared" si="93"/>
        <v>5893104.8129408369</v>
      </c>
      <c r="BQ165" s="22">
        <f t="shared" si="93"/>
        <v>5838986.406470418</v>
      </c>
      <c r="BR165" s="22">
        <f t="shared" si="93"/>
        <v>5784868</v>
      </c>
      <c r="BU165" s="22">
        <f t="shared" si="117"/>
        <v>6055446.5034269197</v>
      </c>
      <c r="BV165" s="22">
        <f t="shared" si="86"/>
        <v>6001330.8027415359</v>
      </c>
      <c r="BW165" s="22">
        <f t="shared" si="86"/>
        <v>5947215.1020561522</v>
      </c>
      <c r="BX165" s="22">
        <f t="shared" si="86"/>
        <v>5893104.8129408369</v>
      </c>
      <c r="BY165" s="22">
        <f t="shared" si="86"/>
        <v>5838986.406470418</v>
      </c>
      <c r="BZ165" s="22">
        <f t="shared" si="86"/>
        <v>5784868</v>
      </c>
    </row>
    <row r="166" spans="1:78" x14ac:dyDescent="0.2">
      <c r="A166" s="40" t="s">
        <v>215</v>
      </c>
      <c r="B166" s="40"/>
      <c r="C166" s="41"/>
      <c r="D166" s="41"/>
      <c r="E166" s="41"/>
      <c r="F166" s="21">
        <v>9</v>
      </c>
      <c r="G166" s="44">
        <v>0</v>
      </c>
      <c r="H166" s="40">
        <v>140</v>
      </c>
      <c r="I166" s="21" t="s">
        <v>355</v>
      </c>
      <c r="J166" s="39"/>
      <c r="K166" s="45">
        <v>865.28</v>
      </c>
      <c r="L166" s="50"/>
      <c r="M166" s="42">
        <v>327</v>
      </c>
      <c r="N166" s="46">
        <f t="shared" si="94"/>
        <v>98.1</v>
      </c>
      <c r="O166" s="46">
        <f t="shared" si="95"/>
        <v>519.16999999999996</v>
      </c>
      <c r="P166" s="46">
        <f t="shared" si="96"/>
        <v>0</v>
      </c>
      <c r="Q166" s="46">
        <f t="shared" si="97"/>
        <v>0</v>
      </c>
      <c r="R166" s="37">
        <f t="shared" si="98"/>
        <v>0.38</v>
      </c>
      <c r="S166" s="37">
        <f t="shared" si="99"/>
        <v>0</v>
      </c>
      <c r="T166" s="46">
        <f t="shared" si="100"/>
        <v>0</v>
      </c>
      <c r="U166" s="46">
        <f t="shared" si="101"/>
        <v>0</v>
      </c>
      <c r="V166" s="42">
        <v>16</v>
      </c>
      <c r="W166" s="46">
        <f t="shared" si="102"/>
        <v>4</v>
      </c>
      <c r="X166" s="36">
        <f t="shared" si="103"/>
        <v>98.1</v>
      </c>
      <c r="Y166" s="25">
        <f t="shared" si="104"/>
        <v>967.38</v>
      </c>
      <c r="Z166" s="45">
        <v>1074519199.3299999</v>
      </c>
      <c r="AA166" s="42">
        <v>7468</v>
      </c>
      <c r="AB166" s="36">
        <f t="shared" si="87"/>
        <v>143883.13</v>
      </c>
      <c r="AC166" s="35">
        <f t="shared" si="88"/>
        <v>0.560921</v>
      </c>
      <c r="AD166" s="42">
        <v>91967</v>
      </c>
      <c r="AE166" s="35">
        <f t="shared" si="89"/>
        <v>0.66674199999999995</v>
      </c>
      <c r="AF166" s="35">
        <f t="shared" si="118"/>
        <v>0.407333</v>
      </c>
      <c r="AG166" s="34">
        <f t="shared" si="90"/>
        <v>0.407333</v>
      </c>
      <c r="AH166" s="33">
        <f t="shared" si="91"/>
        <v>0</v>
      </c>
      <c r="AI166" s="32">
        <f t="shared" si="105"/>
        <v>0.407333</v>
      </c>
      <c r="AJ166" s="42">
        <v>0</v>
      </c>
      <c r="AK166" s="44">
        <v>0</v>
      </c>
      <c r="AL166" s="26">
        <f t="shared" si="106"/>
        <v>0</v>
      </c>
      <c r="AM166" s="42">
        <v>0</v>
      </c>
      <c r="AN166" s="44">
        <v>0</v>
      </c>
      <c r="AO166" s="26">
        <f t="shared" si="107"/>
        <v>0</v>
      </c>
      <c r="AP166" s="26">
        <f t="shared" si="92"/>
        <v>4541378</v>
      </c>
      <c r="AQ166" s="26">
        <f t="shared" si="108"/>
        <v>4541378</v>
      </c>
      <c r="AR166" s="30">
        <v>5624815</v>
      </c>
      <c r="AS166" s="30">
        <f t="shared" si="121"/>
        <v>4541378</v>
      </c>
      <c r="AT166" s="42">
        <v>5481226</v>
      </c>
      <c r="AU166" s="26">
        <f t="shared" si="119"/>
        <v>939848</v>
      </c>
      <c r="AV166" s="43" t="str">
        <f t="shared" si="122"/>
        <v>No</v>
      </c>
      <c r="AW166" s="30">
        <f t="shared" si="109"/>
        <v>134304.27919999999</v>
      </c>
      <c r="AX166" s="29">
        <f t="shared" si="110"/>
        <v>5346921.7208000002</v>
      </c>
      <c r="AY166" s="28">
        <f t="shared" si="120"/>
        <v>5346921.7208000002</v>
      </c>
      <c r="AZ166" s="42">
        <v>0</v>
      </c>
      <c r="BA166" s="26">
        <f t="shared" si="111"/>
        <v>0</v>
      </c>
      <c r="BB166" s="21">
        <f t="shared" si="112"/>
        <v>0</v>
      </c>
      <c r="BC166" s="21">
        <f t="shared" si="113"/>
        <v>0</v>
      </c>
      <c r="BD166" s="27"/>
      <c r="BE166" s="27">
        <f t="shared" si="114"/>
        <v>-805543.72080000024</v>
      </c>
      <c r="BF166" s="27">
        <f t="shared" si="85"/>
        <v>-671259.58254264016</v>
      </c>
      <c r="BG166" s="27">
        <f t="shared" si="85"/>
        <v>-537007.66603411175</v>
      </c>
      <c r="BH166" s="27">
        <f t="shared" si="85"/>
        <v>-402755.74952558428</v>
      </c>
      <c r="BI166" s="27">
        <f t="shared" si="85"/>
        <v>-268517.25820870697</v>
      </c>
      <c r="BJ166" s="27">
        <f t="shared" si="85"/>
        <v>-134258.62910435349</v>
      </c>
      <c r="BM166" s="22">
        <f t="shared" si="115"/>
        <v>5212637.5825426402</v>
      </c>
      <c r="BN166" s="22">
        <f t="shared" si="116"/>
        <v>5078385.6660341118</v>
      </c>
      <c r="BO166" s="22">
        <f t="shared" si="116"/>
        <v>4944133.7495255843</v>
      </c>
      <c r="BP166" s="22">
        <f t="shared" si="93"/>
        <v>4809895.258208707</v>
      </c>
      <c r="BQ166" s="22">
        <f t="shared" si="93"/>
        <v>4675636.6291043535</v>
      </c>
      <c r="BR166" s="22">
        <f t="shared" si="93"/>
        <v>4541378</v>
      </c>
      <c r="BU166" s="22">
        <f t="shared" si="117"/>
        <v>5212637.5825426402</v>
      </c>
      <c r="BV166" s="22">
        <f t="shared" si="86"/>
        <v>5078385.6660341118</v>
      </c>
      <c r="BW166" s="22">
        <f t="shared" si="86"/>
        <v>4944133.7495255843</v>
      </c>
      <c r="BX166" s="22">
        <f t="shared" si="86"/>
        <v>4809895.258208707</v>
      </c>
      <c r="BY166" s="22">
        <f t="shared" si="86"/>
        <v>4675636.6291043535</v>
      </c>
      <c r="BZ166" s="22">
        <f t="shared" si="86"/>
        <v>4541378</v>
      </c>
    </row>
    <row r="167" spans="1:78" x14ac:dyDescent="0.2">
      <c r="A167" s="40" t="s">
        <v>238</v>
      </c>
      <c r="B167" s="40"/>
      <c r="C167" s="41">
        <v>1</v>
      </c>
      <c r="D167" s="41">
        <v>0</v>
      </c>
      <c r="E167" s="41">
        <v>1</v>
      </c>
      <c r="F167" s="21">
        <v>9</v>
      </c>
      <c r="G167" s="44">
        <v>0</v>
      </c>
      <c r="H167" s="40">
        <v>141</v>
      </c>
      <c r="I167" s="21" t="s">
        <v>356</v>
      </c>
      <c r="J167" s="39"/>
      <c r="K167" s="45">
        <v>826.77</v>
      </c>
      <c r="L167" s="47"/>
      <c r="M167" s="42">
        <v>372</v>
      </c>
      <c r="N167" s="46">
        <f t="shared" si="94"/>
        <v>111.6</v>
      </c>
      <c r="O167" s="46">
        <f t="shared" si="95"/>
        <v>496.06</v>
      </c>
      <c r="P167" s="46">
        <f t="shared" si="96"/>
        <v>0</v>
      </c>
      <c r="Q167" s="46">
        <f t="shared" si="97"/>
        <v>0</v>
      </c>
      <c r="R167" s="37">
        <f t="shared" si="98"/>
        <v>0.45</v>
      </c>
      <c r="S167" s="37">
        <f t="shared" si="99"/>
        <v>0</v>
      </c>
      <c r="T167" s="46">
        <f t="shared" si="100"/>
        <v>0</v>
      </c>
      <c r="U167" s="46">
        <f t="shared" si="101"/>
        <v>0</v>
      </c>
      <c r="V167" s="42">
        <v>19</v>
      </c>
      <c r="W167" s="46">
        <f t="shared" si="102"/>
        <v>4.75</v>
      </c>
      <c r="X167" s="36">
        <f t="shared" si="103"/>
        <v>111.6</v>
      </c>
      <c r="Y167" s="25">
        <f t="shared" si="104"/>
        <v>943.12</v>
      </c>
      <c r="Z167" s="45">
        <v>1450065433</v>
      </c>
      <c r="AA167" s="42">
        <v>9315</v>
      </c>
      <c r="AB167" s="36">
        <f t="shared" si="87"/>
        <v>155669.93</v>
      </c>
      <c r="AC167" s="35">
        <f t="shared" si="88"/>
        <v>0.60687199999999997</v>
      </c>
      <c r="AD167" s="42">
        <v>95905</v>
      </c>
      <c r="AE167" s="35">
        <f t="shared" si="89"/>
        <v>0.69529200000000002</v>
      </c>
      <c r="AF167" s="35">
        <f t="shared" si="118"/>
        <v>0.36660199999999998</v>
      </c>
      <c r="AG167" s="34">
        <f t="shared" si="90"/>
        <v>0.36660199999999998</v>
      </c>
      <c r="AH167" s="33">
        <f t="shared" si="91"/>
        <v>0</v>
      </c>
      <c r="AI167" s="32">
        <f t="shared" si="105"/>
        <v>0.36660199999999998</v>
      </c>
      <c r="AJ167" s="42">
        <v>0</v>
      </c>
      <c r="AK167" s="44">
        <v>0</v>
      </c>
      <c r="AL167" s="26">
        <f t="shared" si="106"/>
        <v>0</v>
      </c>
      <c r="AM167" s="42">
        <v>0</v>
      </c>
      <c r="AN167" s="44">
        <v>0</v>
      </c>
      <c r="AO167" s="26">
        <f t="shared" si="107"/>
        <v>0</v>
      </c>
      <c r="AP167" s="26">
        <f t="shared" si="92"/>
        <v>3984765</v>
      </c>
      <c r="AQ167" s="26">
        <f t="shared" si="108"/>
        <v>3984765</v>
      </c>
      <c r="AR167" s="30">
        <v>7534704</v>
      </c>
      <c r="AS167" s="30">
        <f t="shared" si="121"/>
        <v>7534704</v>
      </c>
      <c r="AT167" s="42">
        <v>7534704</v>
      </c>
      <c r="AU167" s="26">
        <f t="shared" si="119"/>
        <v>3549939</v>
      </c>
      <c r="AV167" s="43" t="str">
        <f t="shared" si="122"/>
        <v>No</v>
      </c>
      <c r="AW167" s="30">
        <f t="shared" si="109"/>
        <v>507286.2831</v>
      </c>
      <c r="AX167" s="29">
        <f t="shared" si="110"/>
        <v>7027417.7169000003</v>
      </c>
      <c r="AY167" s="28">
        <f t="shared" si="120"/>
        <v>7534704</v>
      </c>
      <c r="AZ167" s="42">
        <v>0</v>
      </c>
      <c r="BA167" s="26">
        <f t="shared" si="111"/>
        <v>0</v>
      </c>
      <c r="BB167" s="21">
        <f t="shared" si="112"/>
        <v>0</v>
      </c>
      <c r="BC167" s="21">
        <f t="shared" si="113"/>
        <v>0</v>
      </c>
      <c r="BD167" s="27"/>
      <c r="BE167" s="27">
        <f t="shared" si="114"/>
        <v>-3549939</v>
      </c>
      <c r="BF167" s="27">
        <f t="shared" si="85"/>
        <v>-3549939</v>
      </c>
      <c r="BG167" s="27">
        <f t="shared" si="85"/>
        <v>-3549939</v>
      </c>
      <c r="BH167" s="27">
        <f t="shared" si="85"/>
        <v>-3549939</v>
      </c>
      <c r="BI167" s="27">
        <f t="shared" si="85"/>
        <v>-3549939</v>
      </c>
      <c r="BJ167" s="27">
        <f t="shared" si="85"/>
        <v>-3549939</v>
      </c>
      <c r="BM167" s="22">
        <f t="shared" si="115"/>
        <v>6942929.1687000003</v>
      </c>
      <c r="BN167" s="22">
        <f t="shared" si="116"/>
        <v>6824716.2000000002</v>
      </c>
      <c r="BO167" s="22">
        <f t="shared" si="116"/>
        <v>6647219.25</v>
      </c>
      <c r="BP167" s="22">
        <f t="shared" si="93"/>
        <v>6351509.3312999997</v>
      </c>
      <c r="BQ167" s="22">
        <f t="shared" si="93"/>
        <v>5759734.5</v>
      </c>
      <c r="BR167" s="22">
        <f t="shared" si="93"/>
        <v>3984765</v>
      </c>
      <c r="BU167" s="22">
        <f t="shared" si="117"/>
        <v>7534704</v>
      </c>
      <c r="BV167" s="22">
        <f t="shared" si="86"/>
        <v>7534704</v>
      </c>
      <c r="BW167" s="22">
        <f t="shared" si="86"/>
        <v>7534704</v>
      </c>
      <c r="BX167" s="22">
        <f t="shared" si="86"/>
        <v>7534704</v>
      </c>
      <c r="BY167" s="22">
        <f t="shared" si="86"/>
        <v>7534704</v>
      </c>
      <c r="BZ167" s="22">
        <f t="shared" si="86"/>
        <v>7534704</v>
      </c>
    </row>
    <row r="168" spans="1:78" x14ac:dyDescent="0.2">
      <c r="A168" s="40" t="s">
        <v>211</v>
      </c>
      <c r="B168" s="40"/>
      <c r="C168" s="41"/>
      <c r="D168" s="41"/>
      <c r="E168" s="41"/>
      <c r="F168" s="21">
        <v>5</v>
      </c>
      <c r="G168" s="44">
        <v>0</v>
      </c>
      <c r="H168" s="40">
        <v>142</v>
      </c>
      <c r="I168" s="21" t="s">
        <v>357</v>
      </c>
      <c r="J168" s="39"/>
      <c r="K168" s="45">
        <v>2180.6799999999998</v>
      </c>
      <c r="L168" s="47"/>
      <c r="M168" s="42">
        <v>377</v>
      </c>
      <c r="N168" s="46">
        <f t="shared" si="94"/>
        <v>113.1</v>
      </c>
      <c r="O168" s="46">
        <f t="shared" si="95"/>
        <v>1308.4100000000001</v>
      </c>
      <c r="P168" s="46">
        <f t="shared" si="96"/>
        <v>0</v>
      </c>
      <c r="Q168" s="46">
        <f t="shared" si="97"/>
        <v>0</v>
      </c>
      <c r="R168" s="37">
        <f t="shared" si="98"/>
        <v>0.17</v>
      </c>
      <c r="S168" s="37">
        <f t="shared" si="99"/>
        <v>0</v>
      </c>
      <c r="T168" s="46">
        <f t="shared" si="100"/>
        <v>0</v>
      </c>
      <c r="U168" s="46">
        <f t="shared" si="101"/>
        <v>0</v>
      </c>
      <c r="V168" s="42">
        <v>31</v>
      </c>
      <c r="W168" s="46">
        <f t="shared" si="102"/>
        <v>7.75</v>
      </c>
      <c r="X168" s="36">
        <f t="shared" si="103"/>
        <v>113.1</v>
      </c>
      <c r="Y168" s="25">
        <f t="shared" si="104"/>
        <v>2301.5299999999997</v>
      </c>
      <c r="Z168" s="45">
        <v>2385570271</v>
      </c>
      <c r="AA168" s="42">
        <v>14577</v>
      </c>
      <c r="AB168" s="36">
        <f t="shared" si="87"/>
        <v>163653.03</v>
      </c>
      <c r="AC168" s="35">
        <f t="shared" si="88"/>
        <v>0.63799300000000003</v>
      </c>
      <c r="AD168" s="42">
        <v>132846</v>
      </c>
      <c r="AE168" s="35">
        <f t="shared" si="89"/>
        <v>0.96310700000000005</v>
      </c>
      <c r="AF168" s="35">
        <f t="shared" si="118"/>
        <v>0.26447300000000001</v>
      </c>
      <c r="AG168" s="34">
        <f t="shared" si="90"/>
        <v>0.26447300000000001</v>
      </c>
      <c r="AH168" s="33">
        <f t="shared" si="91"/>
        <v>0</v>
      </c>
      <c r="AI168" s="32">
        <f t="shared" si="105"/>
        <v>0.26447300000000001</v>
      </c>
      <c r="AJ168" s="42">
        <v>0</v>
      </c>
      <c r="AK168" s="44">
        <v>0</v>
      </c>
      <c r="AL168" s="26">
        <f t="shared" si="106"/>
        <v>0</v>
      </c>
      <c r="AM168" s="42">
        <v>0</v>
      </c>
      <c r="AN168" s="44">
        <v>0</v>
      </c>
      <c r="AO168" s="26">
        <f t="shared" si="107"/>
        <v>0</v>
      </c>
      <c r="AP168" s="26">
        <f t="shared" si="92"/>
        <v>7015182</v>
      </c>
      <c r="AQ168" s="26">
        <f t="shared" si="108"/>
        <v>7015182</v>
      </c>
      <c r="AR168" s="30">
        <v>10699177</v>
      </c>
      <c r="AS168" s="30">
        <f t="shared" si="121"/>
        <v>7015182</v>
      </c>
      <c r="AT168" s="42">
        <v>9105528</v>
      </c>
      <c r="AU168" s="26">
        <f t="shared" si="119"/>
        <v>2090346</v>
      </c>
      <c r="AV168" s="43" t="str">
        <f t="shared" si="122"/>
        <v>No</v>
      </c>
      <c r="AW168" s="30">
        <f t="shared" si="109"/>
        <v>298710.44339999999</v>
      </c>
      <c r="AX168" s="29">
        <f t="shared" si="110"/>
        <v>8806817.5566000007</v>
      </c>
      <c r="AY168" s="28">
        <f t="shared" si="120"/>
        <v>8806817.5566000007</v>
      </c>
      <c r="AZ168" s="42">
        <v>0</v>
      </c>
      <c r="BA168" s="26">
        <f t="shared" si="111"/>
        <v>0</v>
      </c>
      <c r="BB168" s="21">
        <f t="shared" si="112"/>
        <v>0</v>
      </c>
      <c r="BC168" s="21">
        <f t="shared" si="113"/>
        <v>0</v>
      </c>
      <c r="BD168" s="27"/>
      <c r="BE168" s="27">
        <f t="shared" si="114"/>
        <v>-1791635.5566000007</v>
      </c>
      <c r="BF168" s="27">
        <f t="shared" si="85"/>
        <v>-1492969.9093147814</v>
      </c>
      <c r="BG168" s="27">
        <f t="shared" si="85"/>
        <v>-1194375.9274518248</v>
      </c>
      <c r="BH168" s="27">
        <f t="shared" si="85"/>
        <v>-895781.94558886811</v>
      </c>
      <c r="BI168" s="27">
        <f t="shared" si="85"/>
        <v>-597217.82312409859</v>
      </c>
      <c r="BJ168" s="27">
        <f t="shared" si="85"/>
        <v>-298608.91156204976</v>
      </c>
      <c r="BM168" s="22">
        <f t="shared" si="115"/>
        <v>8508151.9093147814</v>
      </c>
      <c r="BN168" s="22">
        <f t="shared" si="116"/>
        <v>8209557.9274518248</v>
      </c>
      <c r="BO168" s="22">
        <f t="shared" si="116"/>
        <v>7910963.9455888681</v>
      </c>
      <c r="BP168" s="22">
        <f t="shared" si="93"/>
        <v>7612399.8231240986</v>
      </c>
      <c r="BQ168" s="22">
        <f t="shared" si="93"/>
        <v>7313790.9115620498</v>
      </c>
      <c r="BR168" s="22">
        <f t="shared" si="93"/>
        <v>7015182</v>
      </c>
      <c r="BU168" s="22">
        <f t="shared" si="117"/>
        <v>8508151.9093147814</v>
      </c>
      <c r="BV168" s="22">
        <f t="shared" si="86"/>
        <v>8209557.9274518248</v>
      </c>
      <c r="BW168" s="22">
        <f t="shared" si="86"/>
        <v>7910963.9455888681</v>
      </c>
      <c r="BX168" s="22">
        <f t="shared" si="86"/>
        <v>7612399.8231240986</v>
      </c>
      <c r="BY168" s="22">
        <f t="shared" si="86"/>
        <v>7313790.9115620498</v>
      </c>
      <c r="BZ168" s="22">
        <f t="shared" si="86"/>
        <v>7015182</v>
      </c>
    </row>
    <row r="169" spans="1:78" x14ac:dyDescent="0.2">
      <c r="A169" s="40" t="s">
        <v>226</v>
      </c>
      <c r="B169" s="40"/>
      <c r="C169" s="41">
        <v>1</v>
      </c>
      <c r="D169" s="41">
        <v>1</v>
      </c>
      <c r="E169" s="41"/>
      <c r="F169" s="21">
        <v>10</v>
      </c>
      <c r="G169" s="44">
        <v>15</v>
      </c>
      <c r="H169" s="40">
        <v>143</v>
      </c>
      <c r="I169" s="21" t="s">
        <v>358</v>
      </c>
      <c r="J169" s="39"/>
      <c r="K169" s="45">
        <v>4215.05</v>
      </c>
      <c r="L169" s="48"/>
      <c r="M169" s="42">
        <v>2737</v>
      </c>
      <c r="N169" s="46">
        <f t="shared" si="94"/>
        <v>821.1</v>
      </c>
      <c r="O169" s="46">
        <f t="shared" si="95"/>
        <v>2529.0300000000002</v>
      </c>
      <c r="P169" s="46">
        <f t="shared" si="96"/>
        <v>207.9699999999998</v>
      </c>
      <c r="Q169" s="46">
        <f t="shared" si="97"/>
        <v>31.2</v>
      </c>
      <c r="R169" s="37">
        <f t="shared" si="98"/>
        <v>0.65</v>
      </c>
      <c r="S169" s="37">
        <f t="shared" si="99"/>
        <v>5.0000000000000044E-2</v>
      </c>
      <c r="T169" s="46">
        <f t="shared" si="100"/>
        <v>210.75</v>
      </c>
      <c r="U169" s="46">
        <f t="shared" si="101"/>
        <v>31.61</v>
      </c>
      <c r="V169" s="42">
        <v>655</v>
      </c>
      <c r="W169" s="46">
        <f t="shared" si="102"/>
        <v>163.75</v>
      </c>
      <c r="X169" s="36">
        <f t="shared" si="103"/>
        <v>821.1</v>
      </c>
      <c r="Y169" s="25">
        <f t="shared" si="104"/>
        <v>5231.1000000000004</v>
      </c>
      <c r="Z169" s="45">
        <v>4161750703</v>
      </c>
      <c r="AA169" s="42">
        <v>35563</v>
      </c>
      <c r="AB169" s="36">
        <f t="shared" si="87"/>
        <v>117024.74</v>
      </c>
      <c r="AC169" s="35">
        <f t="shared" si="88"/>
        <v>0.45621499999999998</v>
      </c>
      <c r="AD169" s="42">
        <v>66616</v>
      </c>
      <c r="AE169" s="35">
        <f t="shared" si="89"/>
        <v>0.48295199999999999</v>
      </c>
      <c r="AF169" s="35">
        <f t="shared" si="118"/>
        <v>0.53576400000000002</v>
      </c>
      <c r="AG169" s="34">
        <f t="shared" si="90"/>
        <v>0.53576400000000002</v>
      </c>
      <c r="AH169" s="33">
        <f t="shared" si="91"/>
        <v>0.04</v>
      </c>
      <c r="AI169" s="32">
        <f t="shared" si="105"/>
        <v>0.57576400000000005</v>
      </c>
      <c r="AJ169" s="42">
        <v>0</v>
      </c>
      <c r="AK169" s="44">
        <v>0</v>
      </c>
      <c r="AL169" s="26">
        <f t="shared" si="106"/>
        <v>0</v>
      </c>
      <c r="AM169" s="42">
        <v>0</v>
      </c>
      <c r="AN169" s="44">
        <v>0</v>
      </c>
      <c r="AO169" s="26">
        <f t="shared" si="107"/>
        <v>0</v>
      </c>
      <c r="AP169" s="26">
        <f t="shared" si="92"/>
        <v>34711906</v>
      </c>
      <c r="AQ169" s="26">
        <f t="shared" si="108"/>
        <v>34711906</v>
      </c>
      <c r="AR169" s="30">
        <v>24482865</v>
      </c>
      <c r="AS169" s="30">
        <f t="shared" si="121"/>
        <v>34711906</v>
      </c>
      <c r="AT169" s="42">
        <v>33393085</v>
      </c>
      <c r="AU169" s="26">
        <f t="shared" si="119"/>
        <v>1318821</v>
      </c>
      <c r="AV169" s="43" t="str">
        <f t="shared" si="122"/>
        <v>Yes</v>
      </c>
      <c r="AW169" s="30">
        <f t="shared" si="109"/>
        <v>1318821</v>
      </c>
      <c r="AX169" s="29">
        <f t="shared" si="110"/>
        <v>34711906</v>
      </c>
      <c r="AY169" s="28">
        <f t="shared" si="120"/>
        <v>34711906</v>
      </c>
      <c r="AZ169" s="42">
        <v>0</v>
      </c>
      <c r="BA169" s="26">
        <f t="shared" si="111"/>
        <v>1318821</v>
      </c>
      <c r="BB169" s="21">
        <f t="shared" si="112"/>
        <v>1</v>
      </c>
      <c r="BC169" s="21">
        <f t="shared" si="113"/>
        <v>1</v>
      </c>
      <c r="BD169" s="27"/>
      <c r="BE169" s="27">
        <f t="shared" si="114"/>
        <v>0</v>
      </c>
      <c r="BF169" s="27">
        <f t="shared" si="85"/>
        <v>0</v>
      </c>
      <c r="BG169" s="27">
        <f t="shared" si="85"/>
        <v>0</v>
      </c>
      <c r="BH169" s="27">
        <f t="shared" si="85"/>
        <v>0</v>
      </c>
      <c r="BI169" s="27">
        <f t="shared" si="85"/>
        <v>0</v>
      </c>
      <c r="BJ169" s="27">
        <f t="shared" si="85"/>
        <v>0</v>
      </c>
      <c r="BM169" s="22">
        <f t="shared" si="115"/>
        <v>34711906</v>
      </c>
      <c r="BN169" s="22">
        <f t="shared" si="116"/>
        <v>34711906</v>
      </c>
      <c r="BO169" s="22">
        <f t="shared" si="116"/>
        <v>34711906</v>
      </c>
      <c r="BP169" s="22">
        <f t="shared" si="93"/>
        <v>34711906</v>
      </c>
      <c r="BQ169" s="22">
        <f t="shared" si="93"/>
        <v>34711906</v>
      </c>
      <c r="BR169" s="22">
        <f t="shared" si="93"/>
        <v>34711906</v>
      </c>
      <c r="BU169" s="22">
        <f t="shared" si="117"/>
        <v>34711906</v>
      </c>
      <c r="BV169" s="22">
        <f t="shared" si="86"/>
        <v>34711906</v>
      </c>
      <c r="BW169" s="22">
        <f t="shared" si="86"/>
        <v>34711906</v>
      </c>
      <c r="BX169" s="22">
        <f t="shared" si="86"/>
        <v>34711906</v>
      </c>
      <c r="BY169" s="22">
        <f t="shared" si="86"/>
        <v>34711906</v>
      </c>
      <c r="BZ169" s="22">
        <f t="shared" si="86"/>
        <v>34711906</v>
      </c>
    </row>
    <row r="170" spans="1:78" x14ac:dyDescent="0.2">
      <c r="A170" s="40" t="s">
        <v>217</v>
      </c>
      <c r="B170" s="40"/>
      <c r="C170" s="41"/>
      <c r="D170" s="41"/>
      <c r="E170" s="41"/>
      <c r="F170" s="21">
        <v>3</v>
      </c>
      <c r="G170" s="44">
        <v>0</v>
      </c>
      <c r="H170" s="40">
        <v>144</v>
      </c>
      <c r="I170" s="21" t="s">
        <v>359</v>
      </c>
      <c r="J170" s="39"/>
      <c r="K170" s="45">
        <v>6781.83</v>
      </c>
      <c r="L170" s="47"/>
      <c r="M170" s="42">
        <v>1342</v>
      </c>
      <c r="N170" s="46">
        <f t="shared" si="94"/>
        <v>402.6</v>
      </c>
      <c r="O170" s="46">
        <f t="shared" si="95"/>
        <v>4069.1</v>
      </c>
      <c r="P170" s="46">
        <f t="shared" si="96"/>
        <v>0</v>
      </c>
      <c r="Q170" s="46">
        <f t="shared" si="97"/>
        <v>0</v>
      </c>
      <c r="R170" s="37">
        <f t="shared" si="98"/>
        <v>0.2</v>
      </c>
      <c r="S170" s="37">
        <f t="shared" si="99"/>
        <v>0</v>
      </c>
      <c r="T170" s="46">
        <f t="shared" si="100"/>
        <v>0</v>
      </c>
      <c r="U170" s="46">
        <f t="shared" si="101"/>
        <v>0</v>
      </c>
      <c r="V170" s="42">
        <v>321</v>
      </c>
      <c r="W170" s="46">
        <f t="shared" si="102"/>
        <v>80.25</v>
      </c>
      <c r="X170" s="36">
        <f t="shared" si="103"/>
        <v>402.6</v>
      </c>
      <c r="Y170" s="25">
        <f t="shared" si="104"/>
        <v>7264.68</v>
      </c>
      <c r="Z170" s="45">
        <v>8511664346.6700001</v>
      </c>
      <c r="AA170" s="42">
        <v>37135</v>
      </c>
      <c r="AB170" s="36">
        <f t="shared" si="87"/>
        <v>229208.68</v>
      </c>
      <c r="AC170" s="35">
        <f t="shared" si="88"/>
        <v>0.89355899999999999</v>
      </c>
      <c r="AD170" s="42">
        <v>153846</v>
      </c>
      <c r="AE170" s="35">
        <f t="shared" si="89"/>
        <v>1.1153519999999999</v>
      </c>
      <c r="AF170" s="35">
        <f t="shared" si="118"/>
        <v>3.9903000000000001E-2</v>
      </c>
      <c r="AG170" s="34">
        <f t="shared" si="90"/>
        <v>3.9903000000000001E-2</v>
      </c>
      <c r="AH170" s="33">
        <f t="shared" si="91"/>
        <v>0</v>
      </c>
      <c r="AI170" s="32">
        <f t="shared" si="105"/>
        <v>3.9903000000000001E-2</v>
      </c>
      <c r="AJ170" s="42">
        <v>0</v>
      </c>
      <c r="AK170" s="44">
        <v>0</v>
      </c>
      <c r="AL170" s="26">
        <f t="shared" si="106"/>
        <v>0</v>
      </c>
      <c r="AM170" s="42">
        <v>0</v>
      </c>
      <c r="AN170" s="44">
        <v>0</v>
      </c>
      <c r="AO170" s="26">
        <f t="shared" si="107"/>
        <v>0</v>
      </c>
      <c r="AP170" s="26">
        <f t="shared" si="92"/>
        <v>3340896</v>
      </c>
      <c r="AQ170" s="26">
        <f t="shared" si="108"/>
        <v>3340896</v>
      </c>
      <c r="AR170" s="30">
        <v>3418401</v>
      </c>
      <c r="AS170" s="30">
        <f t="shared" si="121"/>
        <v>3340896</v>
      </c>
      <c r="AT170" s="42">
        <v>3417049</v>
      </c>
      <c r="AU170" s="26">
        <f t="shared" si="119"/>
        <v>76153</v>
      </c>
      <c r="AV170" s="43" t="str">
        <f t="shared" si="122"/>
        <v>No</v>
      </c>
      <c r="AW170" s="30">
        <f t="shared" si="109"/>
        <v>10882.2637</v>
      </c>
      <c r="AX170" s="29">
        <f t="shared" si="110"/>
        <v>3406166.7363</v>
      </c>
      <c r="AY170" s="28">
        <f t="shared" si="120"/>
        <v>3406166.7363</v>
      </c>
      <c r="AZ170" s="42">
        <v>0</v>
      </c>
      <c r="BA170" s="26">
        <f t="shared" si="111"/>
        <v>0</v>
      </c>
      <c r="BB170" s="21">
        <f t="shared" si="112"/>
        <v>0</v>
      </c>
      <c r="BC170" s="21">
        <f t="shared" si="113"/>
        <v>0</v>
      </c>
      <c r="BD170" s="27"/>
      <c r="BE170" s="27">
        <f t="shared" si="114"/>
        <v>-65270.73629999999</v>
      </c>
      <c r="BF170" s="27">
        <f t="shared" si="85"/>
        <v>-54390.104558790103</v>
      </c>
      <c r="BG170" s="27">
        <f t="shared" si="85"/>
        <v>-43512.083647032268</v>
      </c>
      <c r="BH170" s="27">
        <f t="shared" si="85"/>
        <v>-32634.062735274434</v>
      </c>
      <c r="BI170" s="27">
        <f t="shared" si="85"/>
        <v>-21757.129625607282</v>
      </c>
      <c r="BJ170" s="27">
        <f t="shared" si="85"/>
        <v>-10878.564812803641</v>
      </c>
      <c r="BM170" s="22">
        <f t="shared" si="115"/>
        <v>3395286.1045587901</v>
      </c>
      <c r="BN170" s="22">
        <f t="shared" si="116"/>
        <v>3384408.0836470323</v>
      </c>
      <c r="BO170" s="22">
        <f t="shared" si="116"/>
        <v>3373530.0627352744</v>
      </c>
      <c r="BP170" s="22">
        <f t="shared" si="93"/>
        <v>3362653.1296256073</v>
      </c>
      <c r="BQ170" s="22">
        <f t="shared" si="93"/>
        <v>3351774.5648128036</v>
      </c>
      <c r="BR170" s="22">
        <f t="shared" si="93"/>
        <v>3340896</v>
      </c>
      <c r="BU170" s="22">
        <f t="shared" si="117"/>
        <v>3395286.1045587901</v>
      </c>
      <c r="BV170" s="22">
        <f t="shared" si="86"/>
        <v>3384408.0836470323</v>
      </c>
      <c r="BW170" s="22">
        <f t="shared" si="86"/>
        <v>3373530.0627352744</v>
      </c>
      <c r="BX170" s="22">
        <f t="shared" si="86"/>
        <v>3362653.1296256073</v>
      </c>
      <c r="BY170" s="22">
        <f t="shared" si="86"/>
        <v>3351774.5648128036</v>
      </c>
      <c r="BZ170" s="22">
        <f t="shared" si="86"/>
        <v>3340896</v>
      </c>
    </row>
    <row r="171" spans="1:78" x14ac:dyDescent="0.2">
      <c r="A171" s="40" t="s">
        <v>215</v>
      </c>
      <c r="B171" s="40"/>
      <c r="C171" s="41"/>
      <c r="D171" s="41"/>
      <c r="E171" s="41"/>
      <c r="F171" s="21">
        <v>4</v>
      </c>
      <c r="G171" s="44">
        <v>0</v>
      </c>
      <c r="H171" s="40">
        <v>145</v>
      </c>
      <c r="I171" s="21" t="s">
        <v>360</v>
      </c>
      <c r="J171" s="39"/>
      <c r="K171" s="45">
        <v>71.680000000000007</v>
      </c>
      <c r="L171" s="47"/>
      <c r="M171" s="42">
        <v>17</v>
      </c>
      <c r="N171" s="46">
        <f t="shared" si="94"/>
        <v>5.0999999999999996</v>
      </c>
      <c r="O171" s="46">
        <f t="shared" si="95"/>
        <v>43.01</v>
      </c>
      <c r="P171" s="46">
        <f t="shared" si="96"/>
        <v>0</v>
      </c>
      <c r="Q171" s="46">
        <f t="shared" si="97"/>
        <v>0</v>
      </c>
      <c r="R171" s="37">
        <f t="shared" si="98"/>
        <v>0.24</v>
      </c>
      <c r="S171" s="37">
        <f t="shared" si="99"/>
        <v>0</v>
      </c>
      <c r="T171" s="46">
        <f t="shared" si="100"/>
        <v>0</v>
      </c>
      <c r="U171" s="46">
        <f t="shared" si="101"/>
        <v>0</v>
      </c>
      <c r="V171" s="42">
        <v>0</v>
      </c>
      <c r="W171" s="46">
        <f t="shared" si="102"/>
        <v>0</v>
      </c>
      <c r="X171" s="36">
        <f t="shared" si="103"/>
        <v>5.0999999999999996</v>
      </c>
      <c r="Y171" s="25">
        <f t="shared" si="104"/>
        <v>76.78</v>
      </c>
      <c r="Z171" s="45">
        <v>183724561.66999999</v>
      </c>
      <c r="AA171" s="42">
        <v>793</v>
      </c>
      <c r="AB171" s="36">
        <f t="shared" si="87"/>
        <v>231682.93</v>
      </c>
      <c r="AC171" s="35">
        <f t="shared" si="88"/>
        <v>0.90320400000000001</v>
      </c>
      <c r="AD171" s="42">
        <v>100547</v>
      </c>
      <c r="AE171" s="35">
        <f t="shared" si="89"/>
        <v>0.72894499999999995</v>
      </c>
      <c r="AF171" s="35">
        <f t="shared" si="118"/>
        <v>0.14907400000000001</v>
      </c>
      <c r="AG171" s="34">
        <f t="shared" si="90"/>
        <v>0.14907400000000001</v>
      </c>
      <c r="AH171" s="33">
        <f t="shared" si="91"/>
        <v>0</v>
      </c>
      <c r="AI171" s="32">
        <f t="shared" si="105"/>
        <v>0.14907400000000001</v>
      </c>
      <c r="AJ171" s="42">
        <v>0</v>
      </c>
      <c r="AK171" s="44">
        <v>0</v>
      </c>
      <c r="AL171" s="26">
        <f t="shared" si="106"/>
        <v>0</v>
      </c>
      <c r="AM171" s="42">
        <v>23</v>
      </c>
      <c r="AN171" s="44">
        <v>4</v>
      </c>
      <c r="AO171" s="26">
        <f t="shared" si="107"/>
        <v>9200</v>
      </c>
      <c r="AP171" s="26">
        <f t="shared" si="92"/>
        <v>131914</v>
      </c>
      <c r="AQ171" s="26">
        <f t="shared" si="108"/>
        <v>141114</v>
      </c>
      <c r="AR171" s="30">
        <v>237166</v>
      </c>
      <c r="AS171" s="30">
        <f t="shared" si="121"/>
        <v>141114</v>
      </c>
      <c r="AT171" s="42">
        <v>211728</v>
      </c>
      <c r="AU171" s="26">
        <f t="shared" si="119"/>
        <v>70614</v>
      </c>
      <c r="AV171" s="43" t="str">
        <f t="shared" si="122"/>
        <v>No</v>
      </c>
      <c r="AW171" s="30">
        <f t="shared" si="109"/>
        <v>10090.740599999999</v>
      </c>
      <c r="AX171" s="29">
        <f t="shared" si="110"/>
        <v>201637.25940000001</v>
      </c>
      <c r="AY171" s="28">
        <f t="shared" si="120"/>
        <v>201637.25940000001</v>
      </c>
      <c r="AZ171" s="42">
        <v>0</v>
      </c>
      <c r="BA171" s="26">
        <f t="shared" si="111"/>
        <v>0</v>
      </c>
      <c r="BB171" s="21">
        <f t="shared" si="112"/>
        <v>0</v>
      </c>
      <c r="BC171" s="21">
        <f t="shared" si="113"/>
        <v>0</v>
      </c>
      <c r="BD171" s="27"/>
      <c r="BE171" s="27">
        <f t="shared" si="114"/>
        <v>-60523.25940000001</v>
      </c>
      <c r="BF171" s="27">
        <f t="shared" si="85"/>
        <v>-50434.032058020006</v>
      </c>
      <c r="BG171" s="27">
        <f t="shared" si="85"/>
        <v>-40347.225646416016</v>
      </c>
      <c r="BH171" s="27">
        <f t="shared" si="85"/>
        <v>-30260.419234812027</v>
      </c>
      <c r="BI171" s="27">
        <f t="shared" si="85"/>
        <v>-20174.621503849165</v>
      </c>
      <c r="BJ171" s="27">
        <f t="shared" si="85"/>
        <v>-10087.310751924582</v>
      </c>
      <c r="BM171" s="22">
        <f t="shared" si="115"/>
        <v>191548.03205802001</v>
      </c>
      <c r="BN171" s="22">
        <f t="shared" si="116"/>
        <v>181461.22564641602</v>
      </c>
      <c r="BO171" s="22">
        <f t="shared" si="116"/>
        <v>171374.41923481203</v>
      </c>
      <c r="BP171" s="22">
        <f t="shared" si="93"/>
        <v>161288.62150384916</v>
      </c>
      <c r="BQ171" s="22">
        <f t="shared" si="93"/>
        <v>151201.31075192458</v>
      </c>
      <c r="BR171" s="22">
        <f t="shared" si="93"/>
        <v>141114</v>
      </c>
      <c r="BU171" s="22">
        <f t="shared" si="117"/>
        <v>191548.03205802001</v>
      </c>
      <c r="BV171" s="22">
        <f t="shared" si="86"/>
        <v>181461.22564641602</v>
      </c>
      <c r="BW171" s="22">
        <f t="shared" si="86"/>
        <v>171374.41923481203</v>
      </c>
      <c r="BX171" s="22">
        <f t="shared" si="86"/>
        <v>161288.62150384916</v>
      </c>
      <c r="BY171" s="22">
        <f t="shared" si="86"/>
        <v>151201.31075192458</v>
      </c>
      <c r="BZ171" s="22">
        <f t="shared" si="86"/>
        <v>141114</v>
      </c>
    </row>
    <row r="172" spans="1:78" x14ac:dyDescent="0.2">
      <c r="A172" s="40" t="s">
        <v>226</v>
      </c>
      <c r="B172" s="40"/>
      <c r="C172" s="41">
        <v>1</v>
      </c>
      <c r="D172" s="41">
        <v>1</v>
      </c>
      <c r="E172" s="41"/>
      <c r="F172" s="21">
        <v>9</v>
      </c>
      <c r="G172" s="44">
        <v>22</v>
      </c>
      <c r="H172" s="40">
        <v>146</v>
      </c>
      <c r="I172" s="21" t="s">
        <v>361</v>
      </c>
      <c r="J172" s="39"/>
      <c r="K172" s="45">
        <v>3376.64</v>
      </c>
      <c r="L172" s="48"/>
      <c r="M172" s="42">
        <v>1926</v>
      </c>
      <c r="N172" s="46">
        <f t="shared" si="94"/>
        <v>577.79999999999995</v>
      </c>
      <c r="O172" s="46">
        <f t="shared" si="95"/>
        <v>2025.98</v>
      </c>
      <c r="P172" s="46">
        <f t="shared" si="96"/>
        <v>0</v>
      </c>
      <c r="Q172" s="46">
        <f t="shared" si="97"/>
        <v>0</v>
      </c>
      <c r="R172" s="37">
        <f t="shared" si="98"/>
        <v>0.56999999999999995</v>
      </c>
      <c r="S172" s="37">
        <f t="shared" si="99"/>
        <v>0</v>
      </c>
      <c r="T172" s="46">
        <f t="shared" si="100"/>
        <v>0</v>
      </c>
      <c r="U172" s="46">
        <f t="shared" si="101"/>
        <v>0</v>
      </c>
      <c r="V172" s="42">
        <v>138</v>
      </c>
      <c r="W172" s="46">
        <f t="shared" si="102"/>
        <v>34.5</v>
      </c>
      <c r="X172" s="36">
        <f t="shared" si="103"/>
        <v>577.79999999999995</v>
      </c>
      <c r="Y172" s="25">
        <f t="shared" si="104"/>
        <v>3988.9399999999996</v>
      </c>
      <c r="Z172" s="45">
        <v>3528753893.3299999</v>
      </c>
      <c r="AA172" s="42">
        <v>30625</v>
      </c>
      <c r="AB172" s="36">
        <f t="shared" si="87"/>
        <v>115224.62</v>
      </c>
      <c r="AC172" s="35">
        <f t="shared" si="88"/>
        <v>0.44919700000000001</v>
      </c>
      <c r="AD172" s="42">
        <v>79875</v>
      </c>
      <c r="AE172" s="35">
        <f t="shared" si="89"/>
        <v>0.57907799999999998</v>
      </c>
      <c r="AF172" s="35">
        <f t="shared" si="118"/>
        <v>0.51183900000000004</v>
      </c>
      <c r="AG172" s="34">
        <f t="shared" si="90"/>
        <v>0.51183900000000004</v>
      </c>
      <c r="AH172" s="33">
        <f t="shared" si="91"/>
        <v>0</v>
      </c>
      <c r="AI172" s="32">
        <f t="shared" si="105"/>
        <v>0.51183900000000004</v>
      </c>
      <c r="AJ172" s="42">
        <v>0</v>
      </c>
      <c r="AK172" s="44">
        <v>0</v>
      </c>
      <c r="AL172" s="26">
        <f t="shared" si="106"/>
        <v>0</v>
      </c>
      <c r="AM172" s="42">
        <v>0</v>
      </c>
      <c r="AN172" s="44">
        <v>0</v>
      </c>
      <c r="AO172" s="26">
        <f t="shared" si="107"/>
        <v>0</v>
      </c>
      <c r="AP172" s="26">
        <f t="shared" si="92"/>
        <v>23530536</v>
      </c>
      <c r="AQ172" s="26">
        <f t="shared" si="108"/>
        <v>23530536</v>
      </c>
      <c r="AR172" s="30">
        <v>19250233</v>
      </c>
      <c r="AS172" s="30">
        <f t="shared" si="121"/>
        <v>23530536</v>
      </c>
      <c r="AT172" s="42">
        <v>23038115</v>
      </c>
      <c r="AU172" s="26">
        <f t="shared" si="119"/>
        <v>492421</v>
      </c>
      <c r="AV172" s="43" t="str">
        <f t="shared" si="122"/>
        <v>Yes</v>
      </c>
      <c r="AW172" s="30">
        <f t="shared" si="109"/>
        <v>492421</v>
      </c>
      <c r="AX172" s="29">
        <f t="shared" si="110"/>
        <v>23530536</v>
      </c>
      <c r="AY172" s="28">
        <f t="shared" si="120"/>
        <v>23530536</v>
      </c>
      <c r="AZ172" s="42">
        <v>0</v>
      </c>
      <c r="BA172" s="26">
        <f t="shared" si="111"/>
        <v>492421</v>
      </c>
      <c r="BB172" s="21">
        <f t="shared" si="112"/>
        <v>1</v>
      </c>
      <c r="BC172" s="21">
        <f t="shared" si="113"/>
        <v>1</v>
      </c>
      <c r="BD172" s="27"/>
      <c r="BE172" s="27">
        <f t="shared" si="114"/>
        <v>0</v>
      </c>
      <c r="BF172" s="27">
        <f t="shared" si="85"/>
        <v>0</v>
      </c>
      <c r="BG172" s="27">
        <f t="shared" si="85"/>
        <v>0</v>
      </c>
      <c r="BH172" s="27">
        <f t="shared" si="85"/>
        <v>0</v>
      </c>
      <c r="BI172" s="27">
        <f t="shared" si="85"/>
        <v>0</v>
      </c>
      <c r="BJ172" s="27">
        <f t="shared" si="85"/>
        <v>0</v>
      </c>
      <c r="BM172" s="22">
        <f t="shared" si="115"/>
        <v>23530536</v>
      </c>
      <c r="BN172" s="22">
        <f t="shared" si="116"/>
        <v>23530536</v>
      </c>
      <c r="BO172" s="22">
        <f t="shared" si="116"/>
        <v>23530536</v>
      </c>
      <c r="BP172" s="22">
        <f t="shared" si="93"/>
        <v>23530536</v>
      </c>
      <c r="BQ172" s="22">
        <f t="shared" si="93"/>
        <v>23530536</v>
      </c>
      <c r="BR172" s="22">
        <f t="shared" si="93"/>
        <v>23530536</v>
      </c>
      <c r="BU172" s="22">
        <f t="shared" si="117"/>
        <v>23530536</v>
      </c>
      <c r="BV172" s="22">
        <f t="shared" si="86"/>
        <v>23530536</v>
      </c>
      <c r="BW172" s="22">
        <f t="shared" si="86"/>
        <v>23530536</v>
      </c>
      <c r="BX172" s="22">
        <f t="shared" si="86"/>
        <v>23530536</v>
      </c>
      <c r="BY172" s="22">
        <f t="shared" si="86"/>
        <v>23530536</v>
      </c>
      <c r="BZ172" s="22">
        <f t="shared" si="86"/>
        <v>23530536</v>
      </c>
    </row>
    <row r="173" spans="1:78" x14ac:dyDescent="0.2">
      <c r="A173" s="40" t="s">
        <v>238</v>
      </c>
      <c r="B173" s="40"/>
      <c r="C173" s="41"/>
      <c r="D173" s="41"/>
      <c r="E173" s="41"/>
      <c r="F173" s="21">
        <v>8</v>
      </c>
      <c r="G173" s="44">
        <v>0</v>
      </c>
      <c r="H173" s="40">
        <v>147</v>
      </c>
      <c r="I173" s="21" t="s">
        <v>362</v>
      </c>
      <c r="J173" s="39"/>
      <c r="K173" s="45">
        <v>280.88</v>
      </c>
      <c r="L173" s="48"/>
      <c r="M173" s="42">
        <v>96</v>
      </c>
      <c r="N173" s="46">
        <f t="shared" si="94"/>
        <v>28.8</v>
      </c>
      <c r="O173" s="46">
        <f t="shared" si="95"/>
        <v>168.53</v>
      </c>
      <c r="P173" s="46">
        <f t="shared" si="96"/>
        <v>0</v>
      </c>
      <c r="Q173" s="46">
        <f t="shared" si="97"/>
        <v>0</v>
      </c>
      <c r="R173" s="37">
        <f t="shared" si="98"/>
        <v>0.34</v>
      </c>
      <c r="S173" s="37">
        <f t="shared" si="99"/>
        <v>0</v>
      </c>
      <c r="T173" s="46">
        <f t="shared" si="100"/>
        <v>0</v>
      </c>
      <c r="U173" s="46">
        <f t="shared" si="101"/>
        <v>0</v>
      </c>
      <c r="V173" s="42">
        <v>9</v>
      </c>
      <c r="W173" s="46">
        <f t="shared" si="102"/>
        <v>2.25</v>
      </c>
      <c r="X173" s="36">
        <f t="shared" si="103"/>
        <v>28.8</v>
      </c>
      <c r="Y173" s="25">
        <f t="shared" si="104"/>
        <v>311.93</v>
      </c>
      <c r="Z173" s="45">
        <v>432013956</v>
      </c>
      <c r="AA173" s="42">
        <v>2592</v>
      </c>
      <c r="AB173" s="36">
        <f t="shared" si="87"/>
        <v>166672.04999999999</v>
      </c>
      <c r="AC173" s="35">
        <f t="shared" si="88"/>
        <v>0.64976299999999998</v>
      </c>
      <c r="AD173" s="42">
        <v>84250</v>
      </c>
      <c r="AE173" s="35">
        <f t="shared" si="89"/>
        <v>0.61079499999999998</v>
      </c>
      <c r="AF173" s="35">
        <f t="shared" si="118"/>
        <v>0.361927</v>
      </c>
      <c r="AG173" s="34">
        <f t="shared" si="90"/>
        <v>0.361927</v>
      </c>
      <c r="AH173" s="33">
        <f t="shared" si="91"/>
        <v>0</v>
      </c>
      <c r="AI173" s="32">
        <f t="shared" si="105"/>
        <v>0.361927</v>
      </c>
      <c r="AJ173" s="42">
        <v>0</v>
      </c>
      <c r="AK173" s="44">
        <v>0</v>
      </c>
      <c r="AL173" s="26">
        <f t="shared" si="106"/>
        <v>0</v>
      </c>
      <c r="AM173" s="42">
        <v>36</v>
      </c>
      <c r="AN173" s="44">
        <v>4</v>
      </c>
      <c r="AO173" s="26">
        <f t="shared" si="107"/>
        <v>14400</v>
      </c>
      <c r="AP173" s="26">
        <f t="shared" si="92"/>
        <v>1301125</v>
      </c>
      <c r="AQ173" s="26">
        <f t="shared" si="108"/>
        <v>1315525</v>
      </c>
      <c r="AR173" s="30">
        <v>2502621</v>
      </c>
      <c r="AS173" s="30">
        <f t="shared" si="121"/>
        <v>1315525</v>
      </c>
      <c r="AT173" s="42">
        <v>2117243</v>
      </c>
      <c r="AU173" s="26">
        <f t="shared" si="119"/>
        <v>801718</v>
      </c>
      <c r="AV173" s="43" t="str">
        <f t="shared" si="122"/>
        <v>No</v>
      </c>
      <c r="AW173" s="30">
        <f t="shared" si="109"/>
        <v>114565.5022</v>
      </c>
      <c r="AX173" s="29">
        <f t="shared" si="110"/>
        <v>2002677.4978</v>
      </c>
      <c r="AY173" s="28">
        <f t="shared" si="120"/>
        <v>2002677.4978</v>
      </c>
      <c r="AZ173" s="42">
        <v>0</v>
      </c>
      <c r="BA173" s="26">
        <f t="shared" si="111"/>
        <v>0</v>
      </c>
      <c r="BB173" s="21">
        <f t="shared" si="112"/>
        <v>0</v>
      </c>
      <c r="BC173" s="21">
        <f t="shared" si="113"/>
        <v>0</v>
      </c>
      <c r="BD173" s="27"/>
      <c r="BE173" s="27">
        <f t="shared" si="114"/>
        <v>-687152.49780000001</v>
      </c>
      <c r="BF173" s="27">
        <f t="shared" si="85"/>
        <v>-572604.17641674005</v>
      </c>
      <c r="BG173" s="27">
        <f t="shared" si="85"/>
        <v>-458083.34113339195</v>
      </c>
      <c r="BH173" s="27">
        <f t="shared" si="85"/>
        <v>-343562.50585004408</v>
      </c>
      <c r="BI173" s="27">
        <f t="shared" si="85"/>
        <v>-229053.12265022448</v>
      </c>
      <c r="BJ173" s="27">
        <f t="shared" si="85"/>
        <v>-114526.56132511236</v>
      </c>
      <c r="BM173" s="22">
        <f t="shared" si="115"/>
        <v>1888129.1764167401</v>
      </c>
      <c r="BN173" s="22">
        <f t="shared" si="116"/>
        <v>1773608.341133392</v>
      </c>
      <c r="BO173" s="22">
        <f t="shared" si="116"/>
        <v>1659087.5058500441</v>
      </c>
      <c r="BP173" s="22">
        <f t="shared" si="93"/>
        <v>1544578.1226502245</v>
      </c>
      <c r="BQ173" s="22">
        <f t="shared" si="93"/>
        <v>1430051.5613251124</v>
      </c>
      <c r="BR173" s="22">
        <f t="shared" si="93"/>
        <v>1315525</v>
      </c>
      <c r="BU173" s="22">
        <f t="shared" si="117"/>
        <v>1888129.1764167401</v>
      </c>
      <c r="BV173" s="22">
        <f t="shared" si="86"/>
        <v>1773608.341133392</v>
      </c>
      <c r="BW173" s="22">
        <f t="shared" si="86"/>
        <v>1659087.5058500441</v>
      </c>
      <c r="BX173" s="22">
        <f t="shared" si="86"/>
        <v>1544578.1226502245</v>
      </c>
      <c r="BY173" s="22">
        <f t="shared" si="86"/>
        <v>1430051.5613251124</v>
      </c>
      <c r="BZ173" s="22">
        <f t="shared" si="86"/>
        <v>1315525</v>
      </c>
    </row>
    <row r="174" spans="1:78" x14ac:dyDescent="0.2">
      <c r="A174" s="40" t="s">
        <v>221</v>
      </c>
      <c r="B174" s="40"/>
      <c r="C174" s="41"/>
      <c r="D174" s="41"/>
      <c r="E174" s="41"/>
      <c r="F174" s="21">
        <v>6</v>
      </c>
      <c r="G174" s="44">
        <v>0</v>
      </c>
      <c r="H174" s="40">
        <v>148</v>
      </c>
      <c r="I174" s="21" t="s">
        <v>363</v>
      </c>
      <c r="J174" s="39"/>
      <c r="K174" s="45">
        <v>5247.19</v>
      </c>
      <c r="L174" s="47"/>
      <c r="M174" s="42">
        <v>1854</v>
      </c>
      <c r="N174" s="46">
        <f t="shared" si="94"/>
        <v>556.20000000000005</v>
      </c>
      <c r="O174" s="46">
        <f t="shared" si="95"/>
        <v>3148.31</v>
      </c>
      <c r="P174" s="46">
        <f t="shared" si="96"/>
        <v>0</v>
      </c>
      <c r="Q174" s="46">
        <f t="shared" si="97"/>
        <v>0</v>
      </c>
      <c r="R174" s="37">
        <f t="shared" si="98"/>
        <v>0.35</v>
      </c>
      <c r="S174" s="37">
        <f t="shared" si="99"/>
        <v>0</v>
      </c>
      <c r="T174" s="46">
        <f t="shared" si="100"/>
        <v>0</v>
      </c>
      <c r="U174" s="46">
        <f t="shared" si="101"/>
        <v>0</v>
      </c>
      <c r="V174" s="42">
        <v>410</v>
      </c>
      <c r="W174" s="46">
        <f t="shared" si="102"/>
        <v>102.5</v>
      </c>
      <c r="X174" s="36">
        <f t="shared" si="103"/>
        <v>556.20000000000005</v>
      </c>
      <c r="Y174" s="25">
        <f t="shared" si="104"/>
        <v>5905.8899999999994</v>
      </c>
      <c r="Z174" s="45">
        <v>7704386266.6700001</v>
      </c>
      <c r="AA174" s="42">
        <v>44017</v>
      </c>
      <c r="AB174" s="36">
        <f t="shared" si="87"/>
        <v>175032.06</v>
      </c>
      <c r="AC174" s="35">
        <f t="shared" si="88"/>
        <v>0.68235400000000002</v>
      </c>
      <c r="AD174" s="42">
        <v>98465</v>
      </c>
      <c r="AE174" s="35">
        <f t="shared" si="89"/>
        <v>0.71385100000000001</v>
      </c>
      <c r="AF174" s="35">
        <f t="shared" si="118"/>
        <v>0.308197</v>
      </c>
      <c r="AG174" s="34">
        <f t="shared" si="90"/>
        <v>0.308197</v>
      </c>
      <c r="AH174" s="33">
        <f t="shared" si="91"/>
        <v>0</v>
      </c>
      <c r="AI174" s="32">
        <f t="shared" si="105"/>
        <v>0.308197</v>
      </c>
      <c r="AJ174" s="42">
        <v>0</v>
      </c>
      <c r="AK174" s="44">
        <v>0</v>
      </c>
      <c r="AL174" s="26">
        <f t="shared" si="106"/>
        <v>0</v>
      </c>
      <c r="AM174" s="42">
        <v>0</v>
      </c>
      <c r="AN174" s="44">
        <v>0</v>
      </c>
      <c r="AO174" s="26">
        <f t="shared" si="107"/>
        <v>0</v>
      </c>
      <c r="AP174" s="26">
        <f t="shared" si="92"/>
        <v>20977547</v>
      </c>
      <c r="AQ174" s="26">
        <f t="shared" si="108"/>
        <v>20977547</v>
      </c>
      <c r="AR174" s="30">
        <v>21301522</v>
      </c>
      <c r="AS174" s="30">
        <f t="shared" si="121"/>
        <v>20977547</v>
      </c>
      <c r="AT174" s="42">
        <v>21286162</v>
      </c>
      <c r="AU174" s="26">
        <f t="shared" si="119"/>
        <v>308615</v>
      </c>
      <c r="AV174" s="43" t="str">
        <f t="shared" si="122"/>
        <v>No</v>
      </c>
      <c r="AW174" s="30">
        <f t="shared" si="109"/>
        <v>44101.083500000001</v>
      </c>
      <c r="AX174" s="29">
        <f t="shared" si="110"/>
        <v>21242060.916499998</v>
      </c>
      <c r="AY174" s="28">
        <f t="shared" si="120"/>
        <v>21242060.916499998</v>
      </c>
      <c r="AZ174" s="42">
        <v>0</v>
      </c>
      <c r="BA174" s="26">
        <f t="shared" si="111"/>
        <v>0</v>
      </c>
      <c r="BB174" s="21">
        <f t="shared" si="112"/>
        <v>0</v>
      </c>
      <c r="BC174" s="21">
        <f t="shared" si="113"/>
        <v>0</v>
      </c>
      <c r="BD174" s="27"/>
      <c r="BE174" s="27">
        <f t="shared" si="114"/>
        <v>-264513.91649999842</v>
      </c>
      <c r="BF174" s="27">
        <f t="shared" si="85"/>
        <v>-220419.44661944732</v>
      </c>
      <c r="BG174" s="27">
        <f t="shared" si="85"/>
        <v>-176335.55729555711</v>
      </c>
      <c r="BH174" s="27">
        <f t="shared" si="85"/>
        <v>-132251.6679716669</v>
      </c>
      <c r="BI174" s="27">
        <f t="shared" si="85"/>
        <v>-88172.187036711723</v>
      </c>
      <c r="BJ174" s="27">
        <f t="shared" si="85"/>
        <v>-44086.093518353999</v>
      </c>
      <c r="BM174" s="22">
        <f t="shared" si="115"/>
        <v>21197966.446619447</v>
      </c>
      <c r="BN174" s="22">
        <f t="shared" si="116"/>
        <v>21153882.557295557</v>
      </c>
      <c r="BO174" s="22">
        <f t="shared" si="116"/>
        <v>21109798.667971667</v>
      </c>
      <c r="BP174" s="22">
        <f t="shared" si="93"/>
        <v>21065719.187036712</v>
      </c>
      <c r="BQ174" s="22">
        <f t="shared" si="93"/>
        <v>21021633.093518354</v>
      </c>
      <c r="BR174" s="22">
        <f t="shared" si="93"/>
        <v>20977547</v>
      </c>
      <c r="BU174" s="22">
        <f t="shared" si="117"/>
        <v>21197966.446619447</v>
      </c>
      <c r="BV174" s="22">
        <f t="shared" si="86"/>
        <v>21153882.557295557</v>
      </c>
      <c r="BW174" s="22">
        <f t="shared" si="86"/>
        <v>21109798.667971667</v>
      </c>
      <c r="BX174" s="22">
        <f t="shared" si="86"/>
        <v>21065719.187036712</v>
      </c>
      <c r="BY174" s="22">
        <f t="shared" si="86"/>
        <v>21021633.093518354</v>
      </c>
      <c r="BZ174" s="22">
        <f t="shared" si="86"/>
        <v>20977547</v>
      </c>
    </row>
    <row r="175" spans="1:78" x14ac:dyDescent="0.2">
      <c r="A175" s="40" t="s">
        <v>215</v>
      </c>
      <c r="B175" s="40"/>
      <c r="C175" s="41"/>
      <c r="D175" s="41"/>
      <c r="E175" s="41"/>
      <c r="F175" s="21">
        <v>1</v>
      </c>
      <c r="G175" s="44">
        <v>0</v>
      </c>
      <c r="H175" s="40">
        <v>149</v>
      </c>
      <c r="I175" s="21" t="s">
        <v>364</v>
      </c>
      <c r="J175" s="39"/>
      <c r="K175" s="45">
        <v>122.67</v>
      </c>
      <c r="L175" s="47"/>
      <c r="M175" s="42">
        <v>29</v>
      </c>
      <c r="N175" s="46">
        <f t="shared" si="94"/>
        <v>8.6999999999999993</v>
      </c>
      <c r="O175" s="46">
        <f t="shared" si="95"/>
        <v>73.599999999999994</v>
      </c>
      <c r="P175" s="46">
        <f t="shared" si="96"/>
        <v>0</v>
      </c>
      <c r="Q175" s="46">
        <f t="shared" si="97"/>
        <v>0</v>
      </c>
      <c r="R175" s="37">
        <f t="shared" si="98"/>
        <v>0.24</v>
      </c>
      <c r="S175" s="37">
        <f t="shared" si="99"/>
        <v>0</v>
      </c>
      <c r="T175" s="46">
        <f t="shared" si="100"/>
        <v>0</v>
      </c>
      <c r="U175" s="46">
        <f t="shared" si="101"/>
        <v>0</v>
      </c>
      <c r="V175" s="42">
        <v>0</v>
      </c>
      <c r="W175" s="46">
        <f t="shared" si="102"/>
        <v>0</v>
      </c>
      <c r="X175" s="36">
        <f t="shared" si="103"/>
        <v>8.6999999999999993</v>
      </c>
      <c r="Y175" s="25">
        <f t="shared" si="104"/>
        <v>131.37</v>
      </c>
      <c r="Z175" s="45">
        <v>750166320.33000004</v>
      </c>
      <c r="AA175" s="42">
        <v>1352</v>
      </c>
      <c r="AB175" s="36">
        <f t="shared" si="87"/>
        <v>554856.75</v>
      </c>
      <c r="AC175" s="35">
        <f t="shared" si="88"/>
        <v>2.1630820000000002</v>
      </c>
      <c r="AD175" s="42">
        <v>130156</v>
      </c>
      <c r="AE175" s="35">
        <f t="shared" si="89"/>
        <v>0.94360500000000003</v>
      </c>
      <c r="AF175" s="35">
        <f t="shared" si="118"/>
        <v>-0.79723900000000003</v>
      </c>
      <c r="AG175" s="34">
        <f t="shared" si="90"/>
        <v>0.01</v>
      </c>
      <c r="AH175" s="33">
        <f t="shared" si="91"/>
        <v>0</v>
      </c>
      <c r="AI175" s="32">
        <f t="shared" si="105"/>
        <v>0.01</v>
      </c>
      <c r="AJ175" s="42">
        <v>122</v>
      </c>
      <c r="AK175" s="44">
        <v>13</v>
      </c>
      <c r="AL175" s="26">
        <f t="shared" si="106"/>
        <v>158600</v>
      </c>
      <c r="AM175" s="42">
        <v>0</v>
      </c>
      <c r="AN175" s="44">
        <v>0</v>
      </c>
      <c r="AO175" s="26">
        <f t="shared" si="107"/>
        <v>0</v>
      </c>
      <c r="AP175" s="26">
        <f t="shared" si="92"/>
        <v>15140</v>
      </c>
      <c r="AQ175" s="26">
        <f t="shared" si="108"/>
        <v>173740</v>
      </c>
      <c r="AR175" s="30">
        <v>33205</v>
      </c>
      <c r="AS175" s="30">
        <f t="shared" si="121"/>
        <v>173740</v>
      </c>
      <c r="AT175" s="42">
        <v>137212</v>
      </c>
      <c r="AU175" s="26">
        <f t="shared" si="119"/>
        <v>36528</v>
      </c>
      <c r="AV175" s="43" t="str">
        <f t="shared" si="122"/>
        <v>Yes</v>
      </c>
      <c r="AW175" s="30">
        <f t="shared" si="109"/>
        <v>36528</v>
      </c>
      <c r="AX175" s="29">
        <f t="shared" si="110"/>
        <v>173740</v>
      </c>
      <c r="AY175" s="28">
        <f t="shared" si="120"/>
        <v>173740</v>
      </c>
      <c r="AZ175" s="42">
        <v>0</v>
      </c>
      <c r="BA175" s="26">
        <f t="shared" si="111"/>
        <v>0</v>
      </c>
      <c r="BB175" s="21">
        <f t="shared" si="112"/>
        <v>0</v>
      </c>
      <c r="BC175" s="21">
        <f t="shared" si="113"/>
        <v>1</v>
      </c>
      <c r="BD175" s="27"/>
      <c r="BE175" s="27">
        <f t="shared" si="114"/>
        <v>0</v>
      </c>
      <c r="BF175" s="27">
        <f t="shared" si="85"/>
        <v>0</v>
      </c>
      <c r="BG175" s="27">
        <f t="shared" si="85"/>
        <v>0</v>
      </c>
      <c r="BH175" s="27">
        <f t="shared" si="85"/>
        <v>0</v>
      </c>
      <c r="BI175" s="27">
        <f t="shared" si="85"/>
        <v>0</v>
      </c>
      <c r="BJ175" s="27">
        <f t="shared" si="85"/>
        <v>0</v>
      </c>
      <c r="BM175" s="22">
        <f t="shared" si="115"/>
        <v>173740</v>
      </c>
      <c r="BN175" s="22">
        <f t="shared" si="116"/>
        <v>173740</v>
      </c>
      <c r="BO175" s="22">
        <f t="shared" si="116"/>
        <v>173740</v>
      </c>
      <c r="BP175" s="22">
        <f t="shared" si="93"/>
        <v>173740</v>
      </c>
      <c r="BQ175" s="22">
        <f t="shared" si="93"/>
        <v>173740</v>
      </c>
      <c r="BR175" s="22">
        <f t="shared" si="93"/>
        <v>173740</v>
      </c>
      <c r="BU175" s="22">
        <f t="shared" si="117"/>
        <v>173740</v>
      </c>
      <c r="BV175" s="22">
        <f t="shared" si="86"/>
        <v>173740</v>
      </c>
      <c r="BW175" s="22">
        <f t="shared" si="86"/>
        <v>173740</v>
      </c>
      <c r="BX175" s="22">
        <f t="shared" si="86"/>
        <v>173740</v>
      </c>
      <c r="BY175" s="22">
        <f t="shared" si="86"/>
        <v>173740</v>
      </c>
      <c r="BZ175" s="22">
        <f t="shared" si="86"/>
        <v>173740</v>
      </c>
    </row>
    <row r="176" spans="1:78" x14ac:dyDescent="0.2">
      <c r="A176" s="40" t="s">
        <v>211</v>
      </c>
      <c r="B176" s="40"/>
      <c r="C176" s="41"/>
      <c r="D176" s="41"/>
      <c r="E176" s="41"/>
      <c r="F176" s="21">
        <v>1</v>
      </c>
      <c r="G176" s="44">
        <v>0</v>
      </c>
      <c r="H176" s="40">
        <v>150</v>
      </c>
      <c r="I176" s="21" t="s">
        <v>365</v>
      </c>
      <c r="J176" s="39"/>
      <c r="K176" s="45">
        <v>239.58</v>
      </c>
      <c r="L176" s="47"/>
      <c r="M176" s="42">
        <v>68</v>
      </c>
      <c r="N176" s="46">
        <f t="shared" si="94"/>
        <v>20.399999999999999</v>
      </c>
      <c r="O176" s="46">
        <f t="shared" si="95"/>
        <v>143.75</v>
      </c>
      <c r="P176" s="46">
        <f t="shared" si="96"/>
        <v>0</v>
      </c>
      <c r="Q176" s="46">
        <f t="shared" si="97"/>
        <v>0</v>
      </c>
      <c r="R176" s="37">
        <f t="shared" si="98"/>
        <v>0.28000000000000003</v>
      </c>
      <c r="S176" s="37">
        <f t="shared" si="99"/>
        <v>0</v>
      </c>
      <c r="T176" s="46">
        <f t="shared" si="100"/>
        <v>0</v>
      </c>
      <c r="U176" s="46">
        <f t="shared" si="101"/>
        <v>0</v>
      </c>
      <c r="V176" s="42">
        <v>10</v>
      </c>
      <c r="W176" s="46">
        <f t="shared" si="102"/>
        <v>2.5</v>
      </c>
      <c r="X176" s="36">
        <f t="shared" si="103"/>
        <v>20.399999999999999</v>
      </c>
      <c r="Y176" s="25">
        <f t="shared" si="104"/>
        <v>262.48</v>
      </c>
      <c r="Z176" s="45">
        <v>2612155965</v>
      </c>
      <c r="AA176" s="42">
        <v>3666</v>
      </c>
      <c r="AB176" s="36">
        <f t="shared" si="87"/>
        <v>712535.72</v>
      </c>
      <c r="AC176" s="35">
        <f t="shared" si="88"/>
        <v>2.7777850000000002</v>
      </c>
      <c r="AD176" s="42">
        <v>85709</v>
      </c>
      <c r="AE176" s="35">
        <f t="shared" si="89"/>
        <v>0.62137299999999995</v>
      </c>
      <c r="AF176" s="35">
        <f t="shared" si="118"/>
        <v>-1.1308609999999999</v>
      </c>
      <c r="AG176" s="34">
        <f t="shared" si="90"/>
        <v>0.01</v>
      </c>
      <c r="AH176" s="33">
        <f t="shared" si="91"/>
        <v>0</v>
      </c>
      <c r="AI176" s="32">
        <f t="shared" si="105"/>
        <v>0.01</v>
      </c>
      <c r="AJ176" s="42">
        <v>236</v>
      </c>
      <c r="AK176" s="44">
        <v>13</v>
      </c>
      <c r="AL176" s="26">
        <f t="shared" si="106"/>
        <v>306800</v>
      </c>
      <c r="AM176" s="42">
        <v>0</v>
      </c>
      <c r="AN176" s="44">
        <v>0</v>
      </c>
      <c r="AO176" s="26">
        <f t="shared" si="107"/>
        <v>0</v>
      </c>
      <c r="AP176" s="26">
        <f t="shared" si="92"/>
        <v>30251</v>
      </c>
      <c r="AQ176" s="26">
        <f t="shared" si="108"/>
        <v>337051</v>
      </c>
      <c r="AR176" s="30">
        <v>50646</v>
      </c>
      <c r="AS176" s="30">
        <f t="shared" si="121"/>
        <v>337051</v>
      </c>
      <c r="AT176" s="42">
        <v>283590</v>
      </c>
      <c r="AU176" s="26">
        <f t="shared" si="119"/>
        <v>53461</v>
      </c>
      <c r="AV176" s="43" t="str">
        <f t="shared" si="122"/>
        <v>Yes</v>
      </c>
      <c r="AW176" s="30">
        <f t="shared" si="109"/>
        <v>53461</v>
      </c>
      <c r="AX176" s="29">
        <f t="shared" si="110"/>
        <v>337051</v>
      </c>
      <c r="AY176" s="28">
        <f t="shared" si="120"/>
        <v>337051</v>
      </c>
      <c r="AZ176" s="42">
        <v>0</v>
      </c>
      <c r="BA176" s="26">
        <f t="shared" si="111"/>
        <v>0</v>
      </c>
      <c r="BB176" s="21">
        <f t="shared" si="112"/>
        <v>0</v>
      </c>
      <c r="BC176" s="21">
        <f t="shared" si="113"/>
        <v>1</v>
      </c>
      <c r="BD176" s="27"/>
      <c r="BE176" s="27">
        <f t="shared" si="114"/>
        <v>0</v>
      </c>
      <c r="BF176" s="27">
        <f t="shared" si="85"/>
        <v>0</v>
      </c>
      <c r="BG176" s="27">
        <f t="shared" si="85"/>
        <v>0</v>
      </c>
      <c r="BH176" s="27">
        <f t="shared" si="85"/>
        <v>0</v>
      </c>
      <c r="BI176" s="27">
        <f t="shared" si="85"/>
        <v>0</v>
      </c>
      <c r="BJ176" s="27">
        <f t="shared" si="85"/>
        <v>0</v>
      </c>
      <c r="BM176" s="22">
        <f t="shared" si="115"/>
        <v>337051</v>
      </c>
      <c r="BN176" s="22">
        <f t="shared" si="116"/>
        <v>337051</v>
      </c>
      <c r="BO176" s="22">
        <f t="shared" si="116"/>
        <v>337051</v>
      </c>
      <c r="BP176" s="22">
        <f t="shared" si="93"/>
        <v>337051</v>
      </c>
      <c r="BQ176" s="22">
        <f t="shared" si="93"/>
        <v>337051</v>
      </c>
      <c r="BR176" s="22">
        <f t="shared" si="93"/>
        <v>337051</v>
      </c>
      <c r="BU176" s="22">
        <f t="shared" si="117"/>
        <v>337051</v>
      </c>
      <c r="BV176" s="22">
        <f t="shared" si="86"/>
        <v>337051</v>
      </c>
      <c r="BW176" s="22">
        <f t="shared" si="86"/>
        <v>337051</v>
      </c>
      <c r="BX176" s="22">
        <f t="shared" si="86"/>
        <v>337051</v>
      </c>
      <c r="BY176" s="22">
        <f t="shared" si="86"/>
        <v>337051</v>
      </c>
      <c r="BZ176" s="22">
        <f t="shared" si="86"/>
        <v>337051</v>
      </c>
    </row>
    <row r="177" spans="1:78" x14ac:dyDescent="0.2">
      <c r="A177" s="40" t="s">
        <v>231</v>
      </c>
      <c r="B177" s="40">
        <v>1</v>
      </c>
      <c r="C177" s="41">
        <v>1</v>
      </c>
      <c r="D177" s="41">
        <v>0</v>
      </c>
      <c r="E177" s="41">
        <v>1</v>
      </c>
      <c r="F177" s="21">
        <v>10</v>
      </c>
      <c r="G177" s="44">
        <v>2</v>
      </c>
      <c r="H177" s="40">
        <v>151</v>
      </c>
      <c r="I177" s="21" t="s">
        <v>7</v>
      </c>
      <c r="J177" s="39"/>
      <c r="K177" s="45">
        <v>18531.57</v>
      </c>
      <c r="L177" s="48"/>
      <c r="M177" s="42">
        <v>14787</v>
      </c>
      <c r="N177" s="46">
        <f t="shared" si="94"/>
        <v>4436.1000000000004</v>
      </c>
      <c r="O177" s="46">
        <f t="shared" si="95"/>
        <v>11118.94</v>
      </c>
      <c r="P177" s="46">
        <f t="shared" si="96"/>
        <v>3668.0599999999995</v>
      </c>
      <c r="Q177" s="46">
        <f t="shared" si="97"/>
        <v>550.21</v>
      </c>
      <c r="R177" s="37">
        <f t="shared" si="98"/>
        <v>0.8</v>
      </c>
      <c r="S177" s="37">
        <f t="shared" si="99"/>
        <v>0.20000000000000007</v>
      </c>
      <c r="T177" s="46">
        <f t="shared" si="100"/>
        <v>3706.31</v>
      </c>
      <c r="U177" s="46">
        <f t="shared" si="101"/>
        <v>555.95000000000005</v>
      </c>
      <c r="V177" s="42">
        <v>3951</v>
      </c>
      <c r="W177" s="46">
        <f t="shared" si="102"/>
        <v>987.75</v>
      </c>
      <c r="X177" s="36">
        <f t="shared" si="103"/>
        <v>4436.1000000000004</v>
      </c>
      <c r="Y177" s="25">
        <f t="shared" si="104"/>
        <v>24505.629999999997</v>
      </c>
      <c r="Z177" s="45">
        <v>9991386442.6700001</v>
      </c>
      <c r="AA177" s="42">
        <v>115016</v>
      </c>
      <c r="AB177" s="36">
        <f t="shared" si="87"/>
        <v>86869.54</v>
      </c>
      <c r="AC177" s="35">
        <f t="shared" si="88"/>
        <v>0.33865699999999999</v>
      </c>
      <c r="AD177" s="42">
        <v>51451</v>
      </c>
      <c r="AE177" s="35">
        <f t="shared" si="89"/>
        <v>0.37300899999999998</v>
      </c>
      <c r="AF177" s="35">
        <f t="shared" si="118"/>
        <v>0.65103699999999998</v>
      </c>
      <c r="AG177" s="34">
        <f t="shared" si="90"/>
        <v>0.65103699999999998</v>
      </c>
      <c r="AH177" s="33">
        <f t="shared" si="91"/>
        <v>0.06</v>
      </c>
      <c r="AI177" s="32">
        <f t="shared" si="105"/>
        <v>0.71103699999999992</v>
      </c>
      <c r="AJ177" s="42">
        <v>0</v>
      </c>
      <c r="AK177" s="44">
        <v>0</v>
      </c>
      <c r="AL177" s="26">
        <f t="shared" si="106"/>
        <v>0</v>
      </c>
      <c r="AM177" s="42">
        <v>0</v>
      </c>
      <c r="AN177" s="44">
        <v>0</v>
      </c>
      <c r="AO177" s="26">
        <f t="shared" si="107"/>
        <v>0</v>
      </c>
      <c r="AP177" s="26">
        <f t="shared" si="92"/>
        <v>200816321</v>
      </c>
      <c r="AQ177" s="26">
        <f t="shared" si="108"/>
        <v>200816321</v>
      </c>
      <c r="AR177" s="30">
        <v>133606066</v>
      </c>
      <c r="AS177" s="30">
        <f t="shared" si="121"/>
        <v>200816321</v>
      </c>
      <c r="AT177" s="42">
        <v>190361064</v>
      </c>
      <c r="AU177" s="26">
        <f t="shared" si="119"/>
        <v>10455257</v>
      </c>
      <c r="AV177" s="43" t="str">
        <f t="shared" si="122"/>
        <v>Yes</v>
      </c>
      <c r="AW177" s="30">
        <f t="shared" si="109"/>
        <v>10455257</v>
      </c>
      <c r="AX177" s="29">
        <f t="shared" si="110"/>
        <v>200816321</v>
      </c>
      <c r="AY177" s="28">
        <f t="shared" si="120"/>
        <v>200816321</v>
      </c>
      <c r="AZ177" s="42">
        <v>0</v>
      </c>
      <c r="BA177" s="26">
        <f t="shared" si="111"/>
        <v>10455257</v>
      </c>
      <c r="BB177" s="21">
        <f t="shared" si="112"/>
        <v>1</v>
      </c>
      <c r="BC177" s="21">
        <f t="shared" si="113"/>
        <v>1</v>
      </c>
      <c r="BD177" s="27"/>
      <c r="BE177" s="27">
        <f t="shared" si="114"/>
        <v>0</v>
      </c>
      <c r="BF177" s="27">
        <f t="shared" si="85"/>
        <v>0</v>
      </c>
      <c r="BG177" s="27">
        <f t="shared" si="85"/>
        <v>0</v>
      </c>
      <c r="BH177" s="27">
        <f t="shared" si="85"/>
        <v>0</v>
      </c>
      <c r="BI177" s="27">
        <f t="shared" si="85"/>
        <v>0</v>
      </c>
      <c r="BJ177" s="27">
        <f t="shared" si="85"/>
        <v>0</v>
      </c>
      <c r="BM177" s="22">
        <f t="shared" si="115"/>
        <v>200816321</v>
      </c>
      <c r="BN177" s="22">
        <f t="shared" si="116"/>
        <v>200816321</v>
      </c>
      <c r="BO177" s="22">
        <f t="shared" si="116"/>
        <v>200816321</v>
      </c>
      <c r="BP177" s="22">
        <f t="shared" si="93"/>
        <v>200816321</v>
      </c>
      <c r="BQ177" s="22">
        <f t="shared" si="93"/>
        <v>200816321</v>
      </c>
      <c r="BR177" s="22">
        <f t="shared" si="93"/>
        <v>200816321</v>
      </c>
      <c r="BU177" s="22">
        <f t="shared" si="117"/>
        <v>200816321</v>
      </c>
      <c r="BV177" s="22">
        <f t="shared" si="86"/>
        <v>200816321</v>
      </c>
      <c r="BW177" s="22">
        <f t="shared" si="86"/>
        <v>200816321</v>
      </c>
      <c r="BX177" s="22">
        <f t="shared" si="86"/>
        <v>200816321</v>
      </c>
      <c r="BY177" s="22">
        <f t="shared" si="86"/>
        <v>200816321</v>
      </c>
      <c r="BZ177" s="22">
        <f t="shared" si="86"/>
        <v>200816321</v>
      </c>
    </row>
    <row r="178" spans="1:78" x14ac:dyDescent="0.2">
      <c r="A178" s="40" t="s">
        <v>221</v>
      </c>
      <c r="B178" s="40"/>
      <c r="C178" s="41"/>
      <c r="D178" s="41"/>
      <c r="E178" s="41"/>
      <c r="F178" s="21">
        <v>2</v>
      </c>
      <c r="G178" s="44">
        <v>0</v>
      </c>
      <c r="H178" s="40">
        <v>152</v>
      </c>
      <c r="I178" s="21" t="s">
        <v>366</v>
      </c>
      <c r="J178" s="39"/>
      <c r="K178" s="45">
        <v>2438.33</v>
      </c>
      <c r="L178" s="47"/>
      <c r="M178" s="42">
        <v>820</v>
      </c>
      <c r="N178" s="46">
        <f t="shared" si="94"/>
        <v>246</v>
      </c>
      <c r="O178" s="46">
        <f t="shared" si="95"/>
        <v>1463</v>
      </c>
      <c r="P178" s="46">
        <f t="shared" si="96"/>
        <v>0</v>
      </c>
      <c r="Q178" s="46">
        <f t="shared" si="97"/>
        <v>0</v>
      </c>
      <c r="R178" s="37">
        <f t="shared" si="98"/>
        <v>0.34</v>
      </c>
      <c r="S178" s="37">
        <f t="shared" si="99"/>
        <v>0</v>
      </c>
      <c r="T178" s="46">
        <f t="shared" si="100"/>
        <v>0</v>
      </c>
      <c r="U178" s="46">
        <f t="shared" si="101"/>
        <v>0</v>
      </c>
      <c r="V178" s="42">
        <v>149</v>
      </c>
      <c r="W178" s="46">
        <f t="shared" si="102"/>
        <v>37.25</v>
      </c>
      <c r="X178" s="36">
        <f t="shared" si="103"/>
        <v>246</v>
      </c>
      <c r="Y178" s="25">
        <f t="shared" si="104"/>
        <v>2721.58</v>
      </c>
      <c r="Z178" s="45">
        <v>5987635582.6700001</v>
      </c>
      <c r="AA178" s="42">
        <v>19603</v>
      </c>
      <c r="AB178" s="36">
        <f t="shared" si="87"/>
        <v>305444.86</v>
      </c>
      <c r="AC178" s="35">
        <f t="shared" si="88"/>
        <v>1.1907620000000001</v>
      </c>
      <c r="AD178" s="42">
        <v>102906</v>
      </c>
      <c r="AE178" s="35">
        <f t="shared" si="89"/>
        <v>0.74604800000000004</v>
      </c>
      <c r="AF178" s="35">
        <f t="shared" si="118"/>
        <v>-5.7348000000000003E-2</v>
      </c>
      <c r="AG178" s="34">
        <f t="shared" si="90"/>
        <v>0.01</v>
      </c>
      <c r="AH178" s="33">
        <f t="shared" si="91"/>
        <v>0</v>
      </c>
      <c r="AI178" s="32">
        <f t="shared" si="105"/>
        <v>0.01</v>
      </c>
      <c r="AJ178" s="42">
        <v>0</v>
      </c>
      <c r="AK178" s="44">
        <v>0</v>
      </c>
      <c r="AL178" s="26">
        <f t="shared" si="106"/>
        <v>0</v>
      </c>
      <c r="AM178" s="42">
        <v>0</v>
      </c>
      <c r="AN178" s="44">
        <v>0</v>
      </c>
      <c r="AO178" s="26">
        <f t="shared" si="107"/>
        <v>0</v>
      </c>
      <c r="AP178" s="26">
        <f t="shared" si="92"/>
        <v>313662</v>
      </c>
      <c r="AQ178" s="26">
        <f t="shared" si="108"/>
        <v>313662</v>
      </c>
      <c r="AR178" s="30">
        <v>321279</v>
      </c>
      <c r="AS178" s="30">
        <f t="shared" si="121"/>
        <v>313662</v>
      </c>
      <c r="AT178" s="42">
        <v>326444</v>
      </c>
      <c r="AU178" s="26">
        <f t="shared" si="119"/>
        <v>12782</v>
      </c>
      <c r="AV178" s="43" t="str">
        <f t="shared" si="122"/>
        <v>No</v>
      </c>
      <c r="AW178" s="30">
        <f t="shared" si="109"/>
        <v>1826.5478000000001</v>
      </c>
      <c r="AX178" s="29">
        <f t="shared" si="110"/>
        <v>324617.4522</v>
      </c>
      <c r="AY178" s="28">
        <f t="shared" si="120"/>
        <v>324617.4522</v>
      </c>
      <c r="AZ178" s="42">
        <v>0</v>
      </c>
      <c r="BA178" s="26">
        <f t="shared" si="111"/>
        <v>0</v>
      </c>
      <c r="BB178" s="21">
        <f t="shared" si="112"/>
        <v>0</v>
      </c>
      <c r="BC178" s="21">
        <f t="shared" si="113"/>
        <v>0</v>
      </c>
      <c r="BD178" s="27"/>
      <c r="BE178" s="27">
        <f t="shared" si="114"/>
        <v>-10955.4522</v>
      </c>
      <c r="BF178" s="27">
        <f t="shared" si="85"/>
        <v>-9129.1783182600047</v>
      </c>
      <c r="BG178" s="27">
        <f t="shared" si="85"/>
        <v>-7303.3426546080154</v>
      </c>
      <c r="BH178" s="27">
        <f t="shared" si="85"/>
        <v>-5477.5069909560261</v>
      </c>
      <c r="BI178" s="27">
        <f t="shared" si="85"/>
        <v>-3651.8539108703844</v>
      </c>
      <c r="BJ178" s="27">
        <f t="shared" si="85"/>
        <v>-1825.9269554351922</v>
      </c>
      <c r="BM178" s="22">
        <f t="shared" si="115"/>
        <v>322791.17831826</v>
      </c>
      <c r="BN178" s="22">
        <f t="shared" si="116"/>
        <v>320965.34265460802</v>
      </c>
      <c r="BO178" s="22">
        <f t="shared" si="116"/>
        <v>319139.50699095603</v>
      </c>
      <c r="BP178" s="22">
        <f t="shared" si="93"/>
        <v>317313.85391087038</v>
      </c>
      <c r="BQ178" s="22">
        <f t="shared" si="93"/>
        <v>315487.92695543519</v>
      </c>
      <c r="BR178" s="22">
        <f t="shared" si="93"/>
        <v>313662</v>
      </c>
      <c r="BU178" s="22">
        <f t="shared" si="117"/>
        <v>322791.17831826</v>
      </c>
      <c r="BV178" s="22">
        <f t="shared" si="86"/>
        <v>320965.34265460802</v>
      </c>
      <c r="BW178" s="22">
        <f t="shared" si="86"/>
        <v>319139.50699095603</v>
      </c>
      <c r="BX178" s="22">
        <f t="shared" si="86"/>
        <v>317313.85391087038</v>
      </c>
      <c r="BY178" s="22">
        <f t="shared" si="86"/>
        <v>315487.92695543519</v>
      </c>
      <c r="BZ178" s="22">
        <f t="shared" si="86"/>
        <v>313662</v>
      </c>
    </row>
    <row r="179" spans="1:78" x14ac:dyDescent="0.2">
      <c r="A179" s="40" t="s">
        <v>221</v>
      </c>
      <c r="B179" s="40"/>
      <c r="C179" s="41"/>
      <c r="D179" s="41"/>
      <c r="E179" s="41"/>
      <c r="F179" s="21">
        <v>7</v>
      </c>
      <c r="G179" s="44">
        <v>0</v>
      </c>
      <c r="H179" s="40">
        <v>153</v>
      </c>
      <c r="I179" s="21" t="s">
        <v>367</v>
      </c>
      <c r="J179" s="39"/>
      <c r="K179" s="45">
        <v>2660.72</v>
      </c>
      <c r="L179" s="47"/>
      <c r="M179" s="42">
        <v>1090</v>
      </c>
      <c r="N179" s="46">
        <f t="shared" si="94"/>
        <v>327</v>
      </c>
      <c r="O179" s="46">
        <f t="shared" si="95"/>
        <v>1596.43</v>
      </c>
      <c r="P179" s="46">
        <f t="shared" si="96"/>
        <v>0</v>
      </c>
      <c r="Q179" s="46">
        <f t="shared" si="97"/>
        <v>0</v>
      </c>
      <c r="R179" s="37">
        <f t="shared" si="98"/>
        <v>0.41</v>
      </c>
      <c r="S179" s="37">
        <f t="shared" si="99"/>
        <v>0</v>
      </c>
      <c r="T179" s="46">
        <f t="shared" si="100"/>
        <v>0</v>
      </c>
      <c r="U179" s="46">
        <f t="shared" si="101"/>
        <v>0</v>
      </c>
      <c r="V179" s="42">
        <v>133</v>
      </c>
      <c r="W179" s="46">
        <f t="shared" si="102"/>
        <v>33.25</v>
      </c>
      <c r="X179" s="36">
        <f t="shared" si="103"/>
        <v>327</v>
      </c>
      <c r="Y179" s="25">
        <f t="shared" si="104"/>
        <v>3020.97</v>
      </c>
      <c r="Z179" s="45">
        <v>3601085467.6700001</v>
      </c>
      <c r="AA179" s="42">
        <v>22183</v>
      </c>
      <c r="AB179" s="36">
        <f t="shared" si="87"/>
        <v>162335.37</v>
      </c>
      <c r="AC179" s="35">
        <f t="shared" si="88"/>
        <v>0.63285599999999997</v>
      </c>
      <c r="AD179" s="42">
        <v>84536</v>
      </c>
      <c r="AE179" s="35">
        <f t="shared" si="89"/>
        <v>0.612869</v>
      </c>
      <c r="AF179" s="35">
        <f t="shared" si="118"/>
        <v>0.37314000000000003</v>
      </c>
      <c r="AG179" s="34">
        <f t="shared" si="90"/>
        <v>0.37314000000000003</v>
      </c>
      <c r="AH179" s="33">
        <f t="shared" si="91"/>
        <v>0</v>
      </c>
      <c r="AI179" s="32">
        <f t="shared" si="105"/>
        <v>0.37314000000000003</v>
      </c>
      <c r="AJ179" s="42">
        <v>0</v>
      </c>
      <c r="AK179" s="44">
        <v>0</v>
      </c>
      <c r="AL179" s="26">
        <f t="shared" si="106"/>
        <v>0</v>
      </c>
      <c r="AM179" s="42">
        <v>0</v>
      </c>
      <c r="AN179" s="44">
        <v>0</v>
      </c>
      <c r="AO179" s="26">
        <f t="shared" si="107"/>
        <v>0</v>
      </c>
      <c r="AP179" s="26">
        <f t="shared" si="92"/>
        <v>12991496</v>
      </c>
      <c r="AQ179" s="26">
        <f t="shared" si="108"/>
        <v>12991496</v>
      </c>
      <c r="AR179" s="30">
        <v>11753175</v>
      </c>
      <c r="AS179" s="30">
        <f t="shared" si="121"/>
        <v>12991496</v>
      </c>
      <c r="AT179" s="42">
        <v>12747426</v>
      </c>
      <c r="AU179" s="26">
        <f t="shared" si="119"/>
        <v>244070</v>
      </c>
      <c r="AV179" s="43" t="str">
        <f t="shared" si="122"/>
        <v>Yes</v>
      </c>
      <c r="AW179" s="30">
        <f t="shared" si="109"/>
        <v>244070</v>
      </c>
      <c r="AX179" s="29">
        <f t="shared" si="110"/>
        <v>12991496</v>
      </c>
      <c r="AY179" s="28">
        <f t="shared" si="120"/>
        <v>12991496</v>
      </c>
      <c r="AZ179" s="42">
        <v>0</v>
      </c>
      <c r="BA179" s="26">
        <f t="shared" si="111"/>
        <v>244070</v>
      </c>
      <c r="BB179" s="21">
        <f t="shared" si="112"/>
        <v>1</v>
      </c>
      <c r="BC179" s="21">
        <f t="shared" si="113"/>
        <v>1</v>
      </c>
      <c r="BD179" s="27"/>
      <c r="BE179" s="27">
        <f t="shared" si="114"/>
        <v>0</v>
      </c>
      <c r="BF179" s="27">
        <f t="shared" si="85"/>
        <v>0</v>
      </c>
      <c r="BG179" s="27">
        <f t="shared" si="85"/>
        <v>0</v>
      </c>
      <c r="BH179" s="27">
        <f t="shared" si="85"/>
        <v>0</v>
      </c>
      <c r="BI179" s="27">
        <f t="shared" si="85"/>
        <v>0</v>
      </c>
      <c r="BJ179" s="27">
        <f t="shared" si="85"/>
        <v>0</v>
      </c>
      <c r="BM179" s="22">
        <f t="shared" si="115"/>
        <v>12991496</v>
      </c>
      <c r="BN179" s="22">
        <f t="shared" si="116"/>
        <v>12991496</v>
      </c>
      <c r="BO179" s="22">
        <f t="shared" si="116"/>
        <v>12991496</v>
      </c>
      <c r="BP179" s="22">
        <f t="shared" si="93"/>
        <v>12991496</v>
      </c>
      <c r="BQ179" s="22">
        <f t="shared" si="93"/>
        <v>12991496</v>
      </c>
      <c r="BR179" s="22">
        <f t="shared" si="93"/>
        <v>12991496</v>
      </c>
      <c r="BU179" s="22">
        <f t="shared" si="117"/>
        <v>12991496</v>
      </c>
      <c r="BV179" s="22">
        <f t="shared" si="86"/>
        <v>12991496</v>
      </c>
      <c r="BW179" s="22">
        <f t="shared" si="86"/>
        <v>12991496</v>
      </c>
      <c r="BX179" s="22">
        <f t="shared" si="86"/>
        <v>12991496</v>
      </c>
      <c r="BY179" s="22">
        <f t="shared" si="86"/>
        <v>12991496</v>
      </c>
      <c r="BZ179" s="22">
        <f t="shared" si="86"/>
        <v>12991496</v>
      </c>
    </row>
    <row r="180" spans="1:78" x14ac:dyDescent="0.2">
      <c r="A180" s="40" t="s">
        <v>215</v>
      </c>
      <c r="B180" s="40"/>
      <c r="C180" s="41"/>
      <c r="D180" s="41"/>
      <c r="E180" s="41"/>
      <c r="F180" s="21">
        <v>2</v>
      </c>
      <c r="G180" s="44">
        <v>0</v>
      </c>
      <c r="H180" s="40">
        <v>154</v>
      </c>
      <c r="I180" s="21" t="s">
        <v>368</v>
      </c>
      <c r="J180" s="39"/>
      <c r="K180" s="45">
        <v>600.66</v>
      </c>
      <c r="L180" s="47"/>
      <c r="M180" s="42">
        <v>243</v>
      </c>
      <c r="N180" s="46">
        <f t="shared" si="94"/>
        <v>72.900000000000006</v>
      </c>
      <c r="O180" s="46">
        <f t="shared" si="95"/>
        <v>360.4</v>
      </c>
      <c r="P180" s="46">
        <f t="shared" si="96"/>
        <v>0</v>
      </c>
      <c r="Q180" s="46">
        <f t="shared" si="97"/>
        <v>0</v>
      </c>
      <c r="R180" s="37">
        <f t="shared" si="98"/>
        <v>0.4</v>
      </c>
      <c r="S180" s="37">
        <f t="shared" si="99"/>
        <v>0</v>
      </c>
      <c r="T180" s="46">
        <f t="shared" si="100"/>
        <v>0</v>
      </c>
      <c r="U180" s="46">
        <f t="shared" si="101"/>
        <v>0</v>
      </c>
      <c r="V180" s="42">
        <v>95</v>
      </c>
      <c r="W180" s="46">
        <f t="shared" si="102"/>
        <v>23.75</v>
      </c>
      <c r="X180" s="36">
        <f t="shared" si="103"/>
        <v>72.900000000000006</v>
      </c>
      <c r="Y180" s="25">
        <f t="shared" si="104"/>
        <v>697.31</v>
      </c>
      <c r="Z180" s="45">
        <v>2282732041.6700001</v>
      </c>
      <c r="AA180" s="42">
        <v>6860</v>
      </c>
      <c r="AB180" s="36">
        <f t="shared" si="87"/>
        <v>332759.77</v>
      </c>
      <c r="AC180" s="35">
        <f t="shared" si="88"/>
        <v>1.297248</v>
      </c>
      <c r="AD180" s="42">
        <v>76779</v>
      </c>
      <c r="AE180" s="35">
        <f t="shared" si="89"/>
        <v>0.55663200000000002</v>
      </c>
      <c r="AF180" s="35">
        <f t="shared" si="118"/>
        <v>-7.5063000000000005E-2</v>
      </c>
      <c r="AG180" s="34">
        <f t="shared" si="90"/>
        <v>0.01</v>
      </c>
      <c r="AH180" s="33">
        <f t="shared" si="91"/>
        <v>0</v>
      </c>
      <c r="AI180" s="32">
        <f t="shared" si="105"/>
        <v>0.01</v>
      </c>
      <c r="AJ180" s="42">
        <v>0</v>
      </c>
      <c r="AK180" s="44">
        <v>0</v>
      </c>
      <c r="AL180" s="26">
        <f t="shared" si="106"/>
        <v>0</v>
      </c>
      <c r="AM180" s="42">
        <v>0</v>
      </c>
      <c r="AN180" s="44">
        <v>0</v>
      </c>
      <c r="AO180" s="26">
        <f t="shared" si="107"/>
        <v>0</v>
      </c>
      <c r="AP180" s="26">
        <f t="shared" si="92"/>
        <v>80365</v>
      </c>
      <c r="AQ180" s="26">
        <f t="shared" si="108"/>
        <v>80365</v>
      </c>
      <c r="AR180" s="30">
        <v>70393</v>
      </c>
      <c r="AS180" s="30">
        <f t="shared" si="121"/>
        <v>80365</v>
      </c>
      <c r="AT180" s="42">
        <v>78973</v>
      </c>
      <c r="AU180" s="26">
        <f t="shared" si="119"/>
        <v>1392</v>
      </c>
      <c r="AV180" s="43" t="str">
        <f t="shared" si="122"/>
        <v>Yes</v>
      </c>
      <c r="AW180" s="30">
        <f t="shared" si="109"/>
        <v>1392</v>
      </c>
      <c r="AX180" s="29">
        <f t="shared" si="110"/>
        <v>80365</v>
      </c>
      <c r="AY180" s="28">
        <f t="shared" si="120"/>
        <v>80365</v>
      </c>
      <c r="AZ180" s="42">
        <v>0</v>
      </c>
      <c r="BA180" s="26">
        <f t="shared" si="111"/>
        <v>0</v>
      </c>
      <c r="BB180" s="21">
        <f t="shared" si="112"/>
        <v>0</v>
      </c>
      <c r="BC180" s="21">
        <f t="shared" si="113"/>
        <v>1</v>
      </c>
      <c r="BD180" s="27"/>
      <c r="BE180" s="27">
        <f t="shared" si="114"/>
        <v>0</v>
      </c>
      <c r="BF180" s="27">
        <f t="shared" si="85"/>
        <v>0</v>
      </c>
      <c r="BG180" s="27">
        <f t="shared" si="85"/>
        <v>0</v>
      </c>
      <c r="BH180" s="27">
        <f t="shared" si="85"/>
        <v>0</v>
      </c>
      <c r="BI180" s="27">
        <f t="shared" si="85"/>
        <v>0</v>
      </c>
      <c r="BJ180" s="27">
        <f t="shared" si="85"/>
        <v>0</v>
      </c>
      <c r="BM180" s="22">
        <f t="shared" si="115"/>
        <v>80365</v>
      </c>
      <c r="BN180" s="22">
        <f t="shared" si="116"/>
        <v>80365</v>
      </c>
      <c r="BO180" s="22">
        <f t="shared" si="116"/>
        <v>80365</v>
      </c>
      <c r="BP180" s="22">
        <f t="shared" si="93"/>
        <v>80365</v>
      </c>
      <c r="BQ180" s="22">
        <f t="shared" si="93"/>
        <v>80365</v>
      </c>
      <c r="BR180" s="22">
        <f t="shared" si="93"/>
        <v>80365</v>
      </c>
      <c r="BU180" s="22">
        <f t="shared" si="117"/>
        <v>80365</v>
      </c>
      <c r="BV180" s="22">
        <f t="shared" si="86"/>
        <v>80365</v>
      </c>
      <c r="BW180" s="22">
        <f t="shared" si="86"/>
        <v>80365</v>
      </c>
      <c r="BX180" s="22">
        <f t="shared" si="86"/>
        <v>80365</v>
      </c>
      <c r="BY180" s="22">
        <f t="shared" si="86"/>
        <v>80365</v>
      </c>
      <c r="BZ180" s="22">
        <f t="shared" si="86"/>
        <v>80365</v>
      </c>
    </row>
    <row r="181" spans="1:78" x14ac:dyDescent="0.2">
      <c r="A181" s="40" t="s">
        <v>217</v>
      </c>
      <c r="B181" s="40"/>
      <c r="C181" s="41"/>
      <c r="D181" s="41"/>
      <c r="E181" s="41"/>
      <c r="F181" s="21">
        <v>7</v>
      </c>
      <c r="G181" s="44">
        <v>0</v>
      </c>
      <c r="H181" s="40">
        <v>155</v>
      </c>
      <c r="I181" s="21" t="s">
        <v>369</v>
      </c>
      <c r="J181" s="39"/>
      <c r="K181" s="45">
        <v>9387.31</v>
      </c>
      <c r="L181" s="47"/>
      <c r="M181" s="42">
        <v>2520</v>
      </c>
      <c r="N181" s="46">
        <f t="shared" si="94"/>
        <v>756</v>
      </c>
      <c r="O181" s="46">
        <f t="shared" si="95"/>
        <v>5632.39</v>
      </c>
      <c r="P181" s="46">
        <f t="shared" si="96"/>
        <v>0</v>
      </c>
      <c r="Q181" s="46">
        <f t="shared" si="97"/>
        <v>0</v>
      </c>
      <c r="R181" s="37">
        <f t="shared" si="98"/>
        <v>0.27</v>
      </c>
      <c r="S181" s="37">
        <f t="shared" si="99"/>
        <v>0</v>
      </c>
      <c r="T181" s="46">
        <f t="shared" si="100"/>
        <v>0</v>
      </c>
      <c r="U181" s="46">
        <f t="shared" si="101"/>
        <v>0</v>
      </c>
      <c r="V181" s="42">
        <v>798</v>
      </c>
      <c r="W181" s="46">
        <f t="shared" si="102"/>
        <v>199.5</v>
      </c>
      <c r="X181" s="36">
        <f t="shared" si="103"/>
        <v>756</v>
      </c>
      <c r="Y181" s="25">
        <f t="shared" si="104"/>
        <v>10342.81</v>
      </c>
      <c r="Z181" s="45">
        <v>12109296459</v>
      </c>
      <c r="AA181" s="42">
        <v>64271</v>
      </c>
      <c r="AB181" s="36">
        <f t="shared" si="87"/>
        <v>188409.96</v>
      </c>
      <c r="AC181" s="35">
        <f t="shared" si="88"/>
        <v>0.73450700000000002</v>
      </c>
      <c r="AD181" s="42">
        <v>124150</v>
      </c>
      <c r="AE181" s="35">
        <f t="shared" si="89"/>
        <v>0.90006200000000003</v>
      </c>
      <c r="AF181" s="35">
        <f t="shared" si="118"/>
        <v>0.21582699999999999</v>
      </c>
      <c r="AG181" s="34">
        <f t="shared" si="90"/>
        <v>0.21582699999999999</v>
      </c>
      <c r="AH181" s="33">
        <f t="shared" si="91"/>
        <v>0</v>
      </c>
      <c r="AI181" s="32">
        <f t="shared" si="105"/>
        <v>0.21582699999999999</v>
      </c>
      <c r="AJ181" s="42">
        <v>0</v>
      </c>
      <c r="AK181" s="44">
        <v>0</v>
      </c>
      <c r="AL181" s="26">
        <f t="shared" si="106"/>
        <v>0</v>
      </c>
      <c r="AM181" s="42">
        <v>0</v>
      </c>
      <c r="AN181" s="44">
        <v>0</v>
      </c>
      <c r="AO181" s="26">
        <f t="shared" si="107"/>
        <v>0</v>
      </c>
      <c r="AP181" s="26">
        <f t="shared" si="92"/>
        <v>25726769</v>
      </c>
      <c r="AQ181" s="26">
        <f t="shared" si="108"/>
        <v>25726769</v>
      </c>
      <c r="AR181" s="30">
        <v>20961352</v>
      </c>
      <c r="AS181" s="30">
        <f t="shared" si="121"/>
        <v>25726769</v>
      </c>
      <c r="AT181" s="42">
        <v>25084678</v>
      </c>
      <c r="AU181" s="26">
        <f t="shared" si="119"/>
        <v>642091</v>
      </c>
      <c r="AV181" s="43" t="str">
        <f t="shared" si="122"/>
        <v>Yes</v>
      </c>
      <c r="AW181" s="30">
        <f t="shared" si="109"/>
        <v>642091</v>
      </c>
      <c r="AX181" s="29">
        <f t="shared" si="110"/>
        <v>25726769</v>
      </c>
      <c r="AY181" s="28">
        <f t="shared" si="120"/>
        <v>25726769</v>
      </c>
      <c r="AZ181" s="42">
        <v>0</v>
      </c>
      <c r="BA181" s="26">
        <f t="shared" si="111"/>
        <v>642091</v>
      </c>
      <c r="BB181" s="21">
        <f t="shared" si="112"/>
        <v>1</v>
      </c>
      <c r="BC181" s="21">
        <f t="shared" si="113"/>
        <v>1</v>
      </c>
      <c r="BD181" s="27"/>
      <c r="BE181" s="27">
        <f t="shared" si="114"/>
        <v>0</v>
      </c>
      <c r="BF181" s="27">
        <f t="shared" si="85"/>
        <v>0</v>
      </c>
      <c r="BG181" s="27">
        <f t="shared" si="85"/>
        <v>0</v>
      </c>
      <c r="BH181" s="27">
        <f t="shared" si="85"/>
        <v>0</v>
      </c>
      <c r="BI181" s="27">
        <f t="shared" si="85"/>
        <v>0</v>
      </c>
      <c r="BJ181" s="27">
        <f t="shared" si="85"/>
        <v>0</v>
      </c>
      <c r="BM181" s="22">
        <f t="shared" si="115"/>
        <v>25726769</v>
      </c>
      <c r="BN181" s="22">
        <f t="shared" si="116"/>
        <v>25726769</v>
      </c>
      <c r="BO181" s="22">
        <f t="shared" si="116"/>
        <v>25726769</v>
      </c>
      <c r="BP181" s="22">
        <f t="shared" si="93"/>
        <v>25726769</v>
      </c>
      <c r="BQ181" s="22">
        <f t="shared" si="93"/>
        <v>25726769</v>
      </c>
      <c r="BR181" s="22">
        <f t="shared" si="93"/>
        <v>25726769</v>
      </c>
      <c r="BU181" s="22">
        <f t="shared" si="117"/>
        <v>25726769</v>
      </c>
      <c r="BV181" s="22">
        <f t="shared" si="86"/>
        <v>25726769</v>
      </c>
      <c r="BW181" s="22">
        <f t="shared" si="86"/>
        <v>25726769</v>
      </c>
      <c r="BX181" s="22">
        <f t="shared" si="86"/>
        <v>25726769</v>
      </c>
      <c r="BY181" s="22">
        <f t="shared" si="86"/>
        <v>25726769</v>
      </c>
      <c r="BZ181" s="22">
        <f t="shared" si="86"/>
        <v>25726769</v>
      </c>
    </row>
    <row r="182" spans="1:78" x14ac:dyDescent="0.2">
      <c r="A182" s="40" t="s">
        <v>213</v>
      </c>
      <c r="B182" s="40"/>
      <c r="C182" s="41">
        <v>1</v>
      </c>
      <c r="D182" s="41">
        <v>1</v>
      </c>
      <c r="E182" s="41"/>
      <c r="F182" s="21">
        <v>10</v>
      </c>
      <c r="G182" s="44">
        <v>14</v>
      </c>
      <c r="H182" s="40">
        <v>156</v>
      </c>
      <c r="I182" s="21" t="s">
        <v>370</v>
      </c>
      <c r="J182" s="39"/>
      <c r="K182" s="45">
        <v>6873</v>
      </c>
      <c r="L182" s="48"/>
      <c r="M182" s="42">
        <v>4030</v>
      </c>
      <c r="N182" s="46">
        <f t="shared" si="94"/>
        <v>1209</v>
      </c>
      <c r="O182" s="46">
        <f t="shared" si="95"/>
        <v>4123.8</v>
      </c>
      <c r="P182" s="46">
        <f t="shared" si="96"/>
        <v>0</v>
      </c>
      <c r="Q182" s="46">
        <f t="shared" si="97"/>
        <v>0</v>
      </c>
      <c r="R182" s="37">
        <f t="shared" si="98"/>
        <v>0.59</v>
      </c>
      <c r="S182" s="37">
        <f t="shared" si="99"/>
        <v>0</v>
      </c>
      <c r="T182" s="46">
        <f t="shared" si="100"/>
        <v>0</v>
      </c>
      <c r="U182" s="46">
        <f t="shared" si="101"/>
        <v>0</v>
      </c>
      <c r="V182" s="42">
        <v>1489</v>
      </c>
      <c r="W182" s="46">
        <f t="shared" si="102"/>
        <v>372.25</v>
      </c>
      <c r="X182" s="36">
        <f t="shared" si="103"/>
        <v>1209</v>
      </c>
      <c r="Y182" s="25">
        <f t="shared" si="104"/>
        <v>8454.25</v>
      </c>
      <c r="Z182" s="45">
        <v>5565402536</v>
      </c>
      <c r="AA182" s="42">
        <v>55004</v>
      </c>
      <c r="AB182" s="36">
        <f t="shared" si="87"/>
        <v>101181.78</v>
      </c>
      <c r="AC182" s="35">
        <f t="shared" si="88"/>
        <v>0.39445200000000002</v>
      </c>
      <c r="AD182" s="42">
        <v>72827</v>
      </c>
      <c r="AE182" s="35">
        <f t="shared" si="89"/>
        <v>0.52798100000000003</v>
      </c>
      <c r="AF182" s="35">
        <f t="shared" si="118"/>
        <v>0.56548900000000002</v>
      </c>
      <c r="AG182" s="34">
        <f t="shared" si="90"/>
        <v>0.56548900000000002</v>
      </c>
      <c r="AH182" s="33">
        <f t="shared" si="91"/>
        <v>0.04</v>
      </c>
      <c r="AI182" s="32">
        <f t="shared" si="105"/>
        <v>0.60548900000000005</v>
      </c>
      <c r="AJ182" s="42">
        <v>0</v>
      </c>
      <c r="AK182" s="44">
        <v>0</v>
      </c>
      <c r="AL182" s="26">
        <f t="shared" si="106"/>
        <v>0</v>
      </c>
      <c r="AM182" s="42">
        <v>0</v>
      </c>
      <c r="AN182" s="44">
        <v>0</v>
      </c>
      <c r="AO182" s="26">
        <f t="shared" si="107"/>
        <v>0</v>
      </c>
      <c r="AP182" s="26">
        <f t="shared" si="92"/>
        <v>58995961</v>
      </c>
      <c r="AQ182" s="26">
        <f t="shared" si="108"/>
        <v>58995961</v>
      </c>
      <c r="AR182" s="30">
        <v>45140487</v>
      </c>
      <c r="AS182" s="30">
        <f t="shared" si="121"/>
        <v>58995961</v>
      </c>
      <c r="AT182" s="42">
        <v>56011585</v>
      </c>
      <c r="AU182" s="26">
        <f t="shared" si="119"/>
        <v>2984376</v>
      </c>
      <c r="AV182" s="43" t="str">
        <f t="shared" si="122"/>
        <v>Yes</v>
      </c>
      <c r="AW182" s="30">
        <f t="shared" si="109"/>
        <v>2984376</v>
      </c>
      <c r="AX182" s="29">
        <f t="shared" si="110"/>
        <v>58995961</v>
      </c>
      <c r="AY182" s="28">
        <f t="shared" si="120"/>
        <v>58995961</v>
      </c>
      <c r="AZ182" s="42">
        <v>0</v>
      </c>
      <c r="BA182" s="26">
        <f t="shared" si="111"/>
        <v>2984376</v>
      </c>
      <c r="BB182" s="21">
        <f t="shared" si="112"/>
        <v>1</v>
      </c>
      <c r="BC182" s="21">
        <f t="shared" si="113"/>
        <v>1</v>
      </c>
      <c r="BD182" s="27"/>
      <c r="BE182" s="27">
        <f t="shared" si="114"/>
        <v>0</v>
      </c>
      <c r="BF182" s="27">
        <f t="shared" si="85"/>
        <v>0</v>
      </c>
      <c r="BG182" s="27">
        <f t="shared" si="85"/>
        <v>0</v>
      </c>
      <c r="BH182" s="27">
        <f t="shared" si="85"/>
        <v>0</v>
      </c>
      <c r="BI182" s="27">
        <f t="shared" si="85"/>
        <v>0</v>
      </c>
      <c r="BJ182" s="27">
        <f t="shared" si="85"/>
        <v>0</v>
      </c>
      <c r="BM182" s="22">
        <f t="shared" si="115"/>
        <v>58995961</v>
      </c>
      <c r="BN182" s="22">
        <f t="shared" si="116"/>
        <v>58995961</v>
      </c>
      <c r="BO182" s="22">
        <f t="shared" si="116"/>
        <v>58995961</v>
      </c>
      <c r="BP182" s="22">
        <f t="shared" si="93"/>
        <v>58995961</v>
      </c>
      <c r="BQ182" s="22">
        <f t="shared" si="93"/>
        <v>58995961</v>
      </c>
      <c r="BR182" s="22">
        <f t="shared" si="93"/>
        <v>58995961</v>
      </c>
      <c r="BU182" s="22">
        <f t="shared" si="117"/>
        <v>58995961</v>
      </c>
      <c r="BV182" s="22">
        <f t="shared" si="86"/>
        <v>58995961</v>
      </c>
      <c r="BW182" s="22">
        <f t="shared" si="86"/>
        <v>58995961</v>
      </c>
      <c r="BX182" s="22">
        <f t="shared" si="86"/>
        <v>58995961</v>
      </c>
      <c r="BY182" s="22">
        <f t="shared" si="86"/>
        <v>58995961</v>
      </c>
      <c r="BZ182" s="22">
        <f t="shared" si="86"/>
        <v>58995961</v>
      </c>
    </row>
    <row r="183" spans="1:78" x14ac:dyDescent="0.2">
      <c r="A183" s="40" t="s">
        <v>252</v>
      </c>
      <c r="B183" s="40"/>
      <c r="C183" s="41"/>
      <c r="D183" s="41"/>
      <c r="E183" s="41"/>
      <c r="F183" s="21">
        <v>1</v>
      </c>
      <c r="G183" s="44">
        <v>0</v>
      </c>
      <c r="H183" s="40">
        <v>157</v>
      </c>
      <c r="I183" s="21" t="s">
        <v>371</v>
      </c>
      <c r="J183" s="39"/>
      <c r="K183" s="45">
        <v>2056.1999999999998</v>
      </c>
      <c r="L183" s="47"/>
      <c r="M183" s="42">
        <v>37</v>
      </c>
      <c r="N183" s="46">
        <f t="shared" si="94"/>
        <v>11.1</v>
      </c>
      <c r="O183" s="46">
        <f t="shared" si="95"/>
        <v>1233.72</v>
      </c>
      <c r="P183" s="46">
        <f t="shared" si="96"/>
        <v>0</v>
      </c>
      <c r="Q183" s="46">
        <f t="shared" si="97"/>
        <v>0</v>
      </c>
      <c r="R183" s="37">
        <f t="shared" si="98"/>
        <v>0.02</v>
      </c>
      <c r="S183" s="37">
        <f t="shared" si="99"/>
        <v>0</v>
      </c>
      <c r="T183" s="46">
        <f t="shared" si="100"/>
        <v>0</v>
      </c>
      <c r="U183" s="46">
        <f t="shared" si="101"/>
        <v>0</v>
      </c>
      <c r="V183" s="42">
        <v>29</v>
      </c>
      <c r="W183" s="46">
        <f t="shared" si="102"/>
        <v>7.25</v>
      </c>
      <c r="X183" s="36">
        <f t="shared" si="103"/>
        <v>11.1</v>
      </c>
      <c r="Y183" s="25">
        <f t="shared" si="104"/>
        <v>2074.5499999999997</v>
      </c>
      <c r="Z183" s="45">
        <v>4409643368.3299999</v>
      </c>
      <c r="AA183" s="42">
        <v>10354</v>
      </c>
      <c r="AB183" s="36">
        <f t="shared" si="87"/>
        <v>425887.9</v>
      </c>
      <c r="AC183" s="35">
        <f t="shared" si="88"/>
        <v>1.6603030000000001</v>
      </c>
      <c r="AD183" s="42">
        <v>220754</v>
      </c>
      <c r="AE183" s="35">
        <f t="shared" si="89"/>
        <v>1.600422</v>
      </c>
      <c r="AF183" s="35">
        <f t="shared" si="118"/>
        <v>-0.64233899999999999</v>
      </c>
      <c r="AG183" s="34">
        <f t="shared" si="90"/>
        <v>0.01</v>
      </c>
      <c r="AH183" s="33">
        <f t="shared" si="91"/>
        <v>0</v>
      </c>
      <c r="AI183" s="32">
        <f t="shared" si="105"/>
        <v>0.01</v>
      </c>
      <c r="AJ183" s="42">
        <v>0</v>
      </c>
      <c r="AK183" s="44">
        <v>0</v>
      </c>
      <c r="AL183" s="26">
        <f t="shared" si="106"/>
        <v>0</v>
      </c>
      <c r="AM183" s="42">
        <v>0</v>
      </c>
      <c r="AN183" s="44">
        <v>0</v>
      </c>
      <c r="AO183" s="26">
        <f t="shared" si="107"/>
        <v>0</v>
      </c>
      <c r="AP183" s="26">
        <f t="shared" si="92"/>
        <v>239092</v>
      </c>
      <c r="AQ183" s="26">
        <f t="shared" si="108"/>
        <v>239092</v>
      </c>
      <c r="AR183" s="30">
        <v>263431</v>
      </c>
      <c r="AS183" s="30">
        <f t="shared" si="121"/>
        <v>239092</v>
      </c>
      <c r="AT183" s="42">
        <v>263792</v>
      </c>
      <c r="AU183" s="26">
        <f t="shared" si="119"/>
        <v>24700</v>
      </c>
      <c r="AV183" s="43" t="str">
        <f t="shared" si="122"/>
        <v>No</v>
      </c>
      <c r="AW183" s="30">
        <f t="shared" si="109"/>
        <v>3529.63</v>
      </c>
      <c r="AX183" s="29">
        <f t="shared" si="110"/>
        <v>260262.37</v>
      </c>
      <c r="AY183" s="28">
        <f t="shared" si="120"/>
        <v>260262.37</v>
      </c>
      <c r="AZ183" s="42">
        <v>0</v>
      </c>
      <c r="BA183" s="26">
        <f t="shared" si="111"/>
        <v>0</v>
      </c>
      <c r="BB183" s="21">
        <f t="shared" si="112"/>
        <v>0</v>
      </c>
      <c r="BC183" s="21">
        <f t="shared" si="113"/>
        <v>0</v>
      </c>
      <c r="BD183" s="27"/>
      <c r="BE183" s="27">
        <f t="shared" si="114"/>
        <v>-21170.369999999995</v>
      </c>
      <c r="BF183" s="27">
        <f t="shared" si="85"/>
        <v>-17641.269321</v>
      </c>
      <c r="BG183" s="27">
        <f t="shared" si="85"/>
        <v>-14113.0154568</v>
      </c>
      <c r="BH183" s="27">
        <f t="shared" si="85"/>
        <v>-10584.7615926</v>
      </c>
      <c r="BI183" s="27">
        <f t="shared" si="85"/>
        <v>-7056.8605537864205</v>
      </c>
      <c r="BJ183" s="27">
        <f t="shared" si="85"/>
        <v>-3528.4302768931957</v>
      </c>
      <c r="BM183" s="22">
        <f t="shared" si="115"/>
        <v>256733.269321</v>
      </c>
      <c r="BN183" s="22">
        <f t="shared" si="116"/>
        <v>253205.0154568</v>
      </c>
      <c r="BO183" s="22">
        <f t="shared" si="116"/>
        <v>249676.7615926</v>
      </c>
      <c r="BP183" s="22">
        <f t="shared" si="93"/>
        <v>246148.86055378642</v>
      </c>
      <c r="BQ183" s="22">
        <f t="shared" si="93"/>
        <v>242620.4302768932</v>
      </c>
      <c r="BR183" s="22">
        <f t="shared" si="93"/>
        <v>239092</v>
      </c>
      <c r="BU183" s="22">
        <f t="shared" si="117"/>
        <v>256733.269321</v>
      </c>
      <c r="BV183" s="22">
        <f t="shared" si="86"/>
        <v>253205.0154568</v>
      </c>
      <c r="BW183" s="22">
        <f t="shared" si="86"/>
        <v>249676.7615926</v>
      </c>
      <c r="BX183" s="22">
        <f t="shared" si="86"/>
        <v>246148.86055378642</v>
      </c>
      <c r="BY183" s="22">
        <f t="shared" si="86"/>
        <v>242620.4302768932</v>
      </c>
      <c r="BZ183" s="22">
        <f t="shared" si="86"/>
        <v>239092</v>
      </c>
    </row>
    <row r="184" spans="1:78" x14ac:dyDescent="0.2">
      <c r="A184" s="40" t="s">
        <v>252</v>
      </c>
      <c r="B184" s="40"/>
      <c r="C184" s="41"/>
      <c r="D184" s="41"/>
      <c r="E184" s="41"/>
      <c r="F184" s="21">
        <v>1</v>
      </c>
      <c r="G184" s="44">
        <v>0</v>
      </c>
      <c r="H184" s="40">
        <v>158</v>
      </c>
      <c r="I184" s="21" t="s">
        <v>372</v>
      </c>
      <c r="J184" s="39"/>
      <c r="K184" s="45">
        <v>5247.86</v>
      </c>
      <c r="L184" s="47"/>
      <c r="M184" s="42">
        <v>124</v>
      </c>
      <c r="N184" s="46">
        <f t="shared" si="94"/>
        <v>37.200000000000003</v>
      </c>
      <c r="O184" s="46">
        <f t="shared" si="95"/>
        <v>3148.72</v>
      </c>
      <c r="P184" s="46">
        <f t="shared" si="96"/>
        <v>0</v>
      </c>
      <c r="Q184" s="46">
        <f t="shared" si="97"/>
        <v>0</v>
      </c>
      <c r="R184" s="37">
        <f t="shared" si="98"/>
        <v>0.02</v>
      </c>
      <c r="S184" s="37">
        <f t="shared" si="99"/>
        <v>0</v>
      </c>
      <c r="T184" s="46">
        <f t="shared" si="100"/>
        <v>0</v>
      </c>
      <c r="U184" s="46">
        <f t="shared" si="101"/>
        <v>0</v>
      </c>
      <c r="V184" s="42">
        <v>45</v>
      </c>
      <c r="W184" s="46">
        <f t="shared" si="102"/>
        <v>11.25</v>
      </c>
      <c r="X184" s="36">
        <f t="shared" si="103"/>
        <v>37.200000000000003</v>
      </c>
      <c r="Y184" s="25">
        <f t="shared" si="104"/>
        <v>5296.3099999999995</v>
      </c>
      <c r="Z184" s="45">
        <v>19690611711</v>
      </c>
      <c r="AA184" s="42">
        <v>27427</v>
      </c>
      <c r="AB184" s="36">
        <f t="shared" si="87"/>
        <v>717928.02</v>
      </c>
      <c r="AC184" s="35">
        <f t="shared" si="88"/>
        <v>2.798807</v>
      </c>
      <c r="AD184" s="42">
        <v>242868</v>
      </c>
      <c r="AE184" s="35">
        <f t="shared" si="89"/>
        <v>1.7607440000000001</v>
      </c>
      <c r="AF184" s="35">
        <f t="shared" si="118"/>
        <v>-1.4873879999999999</v>
      </c>
      <c r="AG184" s="34">
        <f t="shared" si="90"/>
        <v>0.01</v>
      </c>
      <c r="AH184" s="33">
        <f t="shared" si="91"/>
        <v>0</v>
      </c>
      <c r="AI184" s="32">
        <f t="shared" si="105"/>
        <v>0.01</v>
      </c>
      <c r="AJ184" s="42">
        <v>0</v>
      </c>
      <c r="AK184" s="44">
        <v>0</v>
      </c>
      <c r="AL184" s="26">
        <f t="shared" si="106"/>
        <v>0</v>
      </c>
      <c r="AM184" s="42">
        <v>0</v>
      </c>
      <c r="AN184" s="44">
        <v>0</v>
      </c>
      <c r="AO184" s="26">
        <f t="shared" si="107"/>
        <v>0</v>
      </c>
      <c r="AP184" s="26">
        <f t="shared" si="92"/>
        <v>610400</v>
      </c>
      <c r="AQ184" s="26">
        <f t="shared" si="108"/>
        <v>610400</v>
      </c>
      <c r="AR184" s="30">
        <v>465334</v>
      </c>
      <c r="AS184" s="30">
        <f t="shared" si="121"/>
        <v>610400</v>
      </c>
      <c r="AT184" s="42">
        <v>589729</v>
      </c>
      <c r="AU184" s="26">
        <f t="shared" si="119"/>
        <v>20671</v>
      </c>
      <c r="AV184" s="43" t="str">
        <f t="shared" si="122"/>
        <v>Yes</v>
      </c>
      <c r="AW184" s="30">
        <f t="shared" si="109"/>
        <v>20671</v>
      </c>
      <c r="AX184" s="29">
        <f t="shared" si="110"/>
        <v>610400</v>
      </c>
      <c r="AY184" s="28">
        <f t="shared" si="120"/>
        <v>610400</v>
      </c>
      <c r="AZ184" s="42">
        <v>0</v>
      </c>
      <c r="BA184" s="26">
        <f t="shared" si="111"/>
        <v>0</v>
      </c>
      <c r="BB184" s="21">
        <f t="shared" si="112"/>
        <v>0</v>
      </c>
      <c r="BC184" s="21">
        <f t="shared" si="113"/>
        <v>1</v>
      </c>
      <c r="BD184" s="27"/>
      <c r="BE184" s="27">
        <f t="shared" si="114"/>
        <v>0</v>
      </c>
      <c r="BF184" s="27">
        <f t="shared" si="85"/>
        <v>0</v>
      </c>
      <c r="BG184" s="27">
        <f t="shared" si="85"/>
        <v>0</v>
      </c>
      <c r="BH184" s="27">
        <f t="shared" si="85"/>
        <v>0</v>
      </c>
      <c r="BI184" s="27">
        <f t="shared" si="85"/>
        <v>0</v>
      </c>
      <c r="BJ184" s="27">
        <f t="shared" si="85"/>
        <v>0</v>
      </c>
      <c r="BM184" s="22">
        <f t="shared" si="115"/>
        <v>610400</v>
      </c>
      <c r="BN184" s="22">
        <f t="shared" si="116"/>
        <v>610400</v>
      </c>
      <c r="BO184" s="22">
        <f t="shared" si="116"/>
        <v>610400</v>
      </c>
      <c r="BP184" s="22">
        <f t="shared" si="93"/>
        <v>610400</v>
      </c>
      <c r="BQ184" s="22">
        <f t="shared" si="93"/>
        <v>610400</v>
      </c>
      <c r="BR184" s="22">
        <f t="shared" si="93"/>
        <v>610400</v>
      </c>
      <c r="BU184" s="22">
        <f t="shared" si="117"/>
        <v>610400</v>
      </c>
      <c r="BV184" s="22">
        <f t="shared" si="86"/>
        <v>610400</v>
      </c>
      <c r="BW184" s="22">
        <f t="shared" si="86"/>
        <v>610400</v>
      </c>
      <c r="BX184" s="22">
        <f t="shared" si="86"/>
        <v>610400</v>
      </c>
      <c r="BY184" s="22">
        <f t="shared" si="86"/>
        <v>610400</v>
      </c>
      <c r="BZ184" s="22">
        <f t="shared" si="86"/>
        <v>610400</v>
      </c>
    </row>
    <row r="185" spans="1:78" x14ac:dyDescent="0.2">
      <c r="A185" s="40" t="s">
        <v>221</v>
      </c>
      <c r="B185" s="40"/>
      <c r="C185" s="41"/>
      <c r="D185" s="41"/>
      <c r="E185" s="41"/>
      <c r="F185" s="21">
        <v>8</v>
      </c>
      <c r="G185" s="44">
        <v>0</v>
      </c>
      <c r="H185" s="40">
        <v>159</v>
      </c>
      <c r="I185" s="21" t="s">
        <v>373</v>
      </c>
      <c r="J185" s="39"/>
      <c r="K185" s="45">
        <v>3683.63</v>
      </c>
      <c r="L185" s="50"/>
      <c r="M185" s="42">
        <v>933</v>
      </c>
      <c r="N185" s="46">
        <f t="shared" si="94"/>
        <v>279.89999999999998</v>
      </c>
      <c r="O185" s="46">
        <f t="shared" si="95"/>
        <v>2210.1799999999998</v>
      </c>
      <c r="P185" s="46">
        <f t="shared" si="96"/>
        <v>0</v>
      </c>
      <c r="Q185" s="46">
        <f t="shared" si="97"/>
        <v>0</v>
      </c>
      <c r="R185" s="37">
        <f t="shared" si="98"/>
        <v>0.25</v>
      </c>
      <c r="S185" s="37">
        <f t="shared" si="99"/>
        <v>0</v>
      </c>
      <c r="T185" s="46">
        <f t="shared" si="100"/>
        <v>0</v>
      </c>
      <c r="U185" s="46">
        <f t="shared" si="101"/>
        <v>0</v>
      </c>
      <c r="V185" s="42">
        <v>338</v>
      </c>
      <c r="W185" s="46">
        <f t="shared" si="102"/>
        <v>84.5</v>
      </c>
      <c r="X185" s="36">
        <f t="shared" si="103"/>
        <v>279.89999999999998</v>
      </c>
      <c r="Y185" s="25">
        <f t="shared" si="104"/>
        <v>4048.03</v>
      </c>
      <c r="Z185" s="45">
        <v>4429762257</v>
      </c>
      <c r="AA185" s="42">
        <v>27129</v>
      </c>
      <c r="AB185" s="36">
        <f t="shared" si="87"/>
        <v>163285.13</v>
      </c>
      <c r="AC185" s="35">
        <f t="shared" si="88"/>
        <v>0.63655899999999999</v>
      </c>
      <c r="AD185" s="42">
        <v>108656</v>
      </c>
      <c r="AE185" s="35">
        <f t="shared" si="89"/>
        <v>0.78773400000000005</v>
      </c>
      <c r="AF185" s="35">
        <f t="shared" si="118"/>
        <v>0.31808900000000001</v>
      </c>
      <c r="AG185" s="34">
        <f t="shared" si="90"/>
        <v>0.31808900000000001</v>
      </c>
      <c r="AH185" s="33">
        <f t="shared" si="91"/>
        <v>0</v>
      </c>
      <c r="AI185" s="32">
        <f t="shared" si="105"/>
        <v>0.31808900000000001</v>
      </c>
      <c r="AJ185" s="42">
        <v>0</v>
      </c>
      <c r="AK185" s="44">
        <v>0</v>
      </c>
      <c r="AL185" s="26">
        <f t="shared" si="106"/>
        <v>0</v>
      </c>
      <c r="AM185" s="42">
        <v>0</v>
      </c>
      <c r="AN185" s="44">
        <v>0</v>
      </c>
      <c r="AO185" s="26">
        <f t="shared" si="107"/>
        <v>0</v>
      </c>
      <c r="AP185" s="26">
        <f t="shared" si="92"/>
        <v>14839980</v>
      </c>
      <c r="AQ185" s="26">
        <f t="shared" si="108"/>
        <v>14839980</v>
      </c>
      <c r="AR185" s="30">
        <v>9348852</v>
      </c>
      <c r="AS185" s="30">
        <f t="shared" si="121"/>
        <v>14839980</v>
      </c>
      <c r="AT185" s="42">
        <v>14676017</v>
      </c>
      <c r="AU185" s="26">
        <f t="shared" si="119"/>
        <v>163963</v>
      </c>
      <c r="AV185" s="43" t="str">
        <f t="shared" si="122"/>
        <v>Yes</v>
      </c>
      <c r="AW185" s="30">
        <f t="shared" si="109"/>
        <v>163963</v>
      </c>
      <c r="AX185" s="29">
        <f t="shared" si="110"/>
        <v>14839980</v>
      </c>
      <c r="AY185" s="28">
        <f t="shared" si="120"/>
        <v>14839980</v>
      </c>
      <c r="AZ185" s="42">
        <v>0</v>
      </c>
      <c r="BA185" s="26">
        <f t="shared" si="111"/>
        <v>163963</v>
      </c>
      <c r="BB185" s="21">
        <f t="shared" si="112"/>
        <v>1</v>
      </c>
      <c r="BC185" s="21">
        <f t="shared" si="113"/>
        <v>1</v>
      </c>
      <c r="BD185" s="27"/>
      <c r="BE185" s="27">
        <f t="shared" si="114"/>
        <v>0</v>
      </c>
      <c r="BF185" s="27">
        <f t="shared" si="85"/>
        <v>0</v>
      </c>
      <c r="BG185" s="27">
        <f t="shared" si="85"/>
        <v>0</v>
      </c>
      <c r="BH185" s="27">
        <f t="shared" si="85"/>
        <v>0</v>
      </c>
      <c r="BI185" s="27">
        <f t="shared" si="85"/>
        <v>0</v>
      </c>
      <c r="BJ185" s="27">
        <f t="shared" si="85"/>
        <v>0</v>
      </c>
      <c r="BM185" s="22">
        <f t="shared" si="115"/>
        <v>14839980</v>
      </c>
      <c r="BN185" s="22">
        <f t="shared" si="116"/>
        <v>14839980</v>
      </c>
      <c r="BO185" s="22">
        <f t="shared" si="116"/>
        <v>14839980</v>
      </c>
      <c r="BP185" s="22">
        <f t="shared" si="93"/>
        <v>14839980</v>
      </c>
      <c r="BQ185" s="22">
        <f t="shared" si="93"/>
        <v>14839980</v>
      </c>
      <c r="BR185" s="22">
        <f t="shared" si="93"/>
        <v>14839980</v>
      </c>
      <c r="BU185" s="22">
        <f t="shared" si="117"/>
        <v>14839980</v>
      </c>
      <c r="BV185" s="22">
        <f t="shared" si="86"/>
        <v>14839980</v>
      </c>
      <c r="BW185" s="22">
        <f t="shared" si="86"/>
        <v>14839980</v>
      </c>
      <c r="BX185" s="22">
        <f t="shared" si="86"/>
        <v>14839980</v>
      </c>
      <c r="BY185" s="22">
        <f t="shared" si="86"/>
        <v>14839980</v>
      </c>
      <c r="BZ185" s="22">
        <f t="shared" si="86"/>
        <v>14839980</v>
      </c>
    </row>
    <row r="186" spans="1:78" x14ac:dyDescent="0.2">
      <c r="A186" s="40" t="s">
        <v>215</v>
      </c>
      <c r="B186" s="40"/>
      <c r="C186" s="41"/>
      <c r="D186" s="41"/>
      <c r="E186" s="41"/>
      <c r="F186" s="21">
        <v>8</v>
      </c>
      <c r="G186" s="44">
        <v>0</v>
      </c>
      <c r="H186" s="40">
        <v>160</v>
      </c>
      <c r="I186" s="21" t="s">
        <v>374</v>
      </c>
      <c r="J186" s="39"/>
      <c r="K186" s="45">
        <v>569.59</v>
      </c>
      <c r="L186" s="47"/>
      <c r="M186" s="42">
        <v>191</v>
      </c>
      <c r="N186" s="46">
        <f t="shared" si="94"/>
        <v>57.3</v>
      </c>
      <c r="O186" s="46">
        <f t="shared" si="95"/>
        <v>341.75</v>
      </c>
      <c r="P186" s="46">
        <f t="shared" si="96"/>
        <v>0</v>
      </c>
      <c r="Q186" s="46">
        <f t="shared" si="97"/>
        <v>0</v>
      </c>
      <c r="R186" s="37">
        <f t="shared" si="98"/>
        <v>0.34</v>
      </c>
      <c r="S186" s="37">
        <f t="shared" si="99"/>
        <v>0</v>
      </c>
      <c r="T186" s="46">
        <f t="shared" si="100"/>
        <v>0</v>
      </c>
      <c r="U186" s="46">
        <f t="shared" si="101"/>
        <v>0</v>
      </c>
      <c r="V186" s="42">
        <v>8</v>
      </c>
      <c r="W186" s="46">
        <f t="shared" si="102"/>
        <v>2</v>
      </c>
      <c r="X186" s="36">
        <f t="shared" si="103"/>
        <v>57.3</v>
      </c>
      <c r="Y186" s="25">
        <f t="shared" si="104"/>
        <v>628.89</v>
      </c>
      <c r="Z186" s="45">
        <v>845524913.66999996</v>
      </c>
      <c r="AA186" s="42">
        <v>5544</v>
      </c>
      <c r="AB186" s="36">
        <f t="shared" si="87"/>
        <v>152511.71</v>
      </c>
      <c r="AC186" s="35">
        <f t="shared" si="88"/>
        <v>0.59455899999999995</v>
      </c>
      <c r="AD186" s="42">
        <v>85893</v>
      </c>
      <c r="AE186" s="35">
        <f t="shared" si="89"/>
        <v>0.62270700000000001</v>
      </c>
      <c r="AF186" s="35">
        <f t="shared" si="118"/>
        <v>0.39699699999999999</v>
      </c>
      <c r="AG186" s="34">
        <f t="shared" si="90"/>
        <v>0.39699699999999999</v>
      </c>
      <c r="AH186" s="33">
        <f t="shared" si="91"/>
        <v>0</v>
      </c>
      <c r="AI186" s="32">
        <f t="shared" si="105"/>
        <v>0.39699699999999999</v>
      </c>
      <c r="AJ186" s="42">
        <v>190</v>
      </c>
      <c r="AK186" s="44">
        <v>4</v>
      </c>
      <c r="AL186" s="26">
        <f t="shared" si="106"/>
        <v>76000</v>
      </c>
      <c r="AM186" s="42">
        <v>0</v>
      </c>
      <c r="AN186" s="44">
        <v>0</v>
      </c>
      <c r="AO186" s="26">
        <f t="shared" si="107"/>
        <v>0</v>
      </c>
      <c r="AP186" s="26">
        <f t="shared" si="92"/>
        <v>2877417</v>
      </c>
      <c r="AQ186" s="26">
        <f t="shared" si="108"/>
        <v>2953417</v>
      </c>
      <c r="AR186" s="30">
        <v>3637161</v>
      </c>
      <c r="AS186" s="30">
        <f t="shared" si="121"/>
        <v>2953417</v>
      </c>
      <c r="AT186" s="42">
        <v>3456594</v>
      </c>
      <c r="AU186" s="26">
        <f t="shared" si="119"/>
        <v>503177</v>
      </c>
      <c r="AV186" s="43" t="str">
        <f t="shared" si="122"/>
        <v>No</v>
      </c>
      <c r="AW186" s="30">
        <f t="shared" si="109"/>
        <v>71903.993300000002</v>
      </c>
      <c r="AX186" s="29">
        <f t="shared" si="110"/>
        <v>3384690.0066999998</v>
      </c>
      <c r="AY186" s="28">
        <f t="shared" si="120"/>
        <v>3384690.0066999998</v>
      </c>
      <c r="AZ186" s="42">
        <v>0</v>
      </c>
      <c r="BA186" s="26">
        <f t="shared" si="111"/>
        <v>0</v>
      </c>
      <c r="BB186" s="21">
        <f t="shared" si="112"/>
        <v>0</v>
      </c>
      <c r="BC186" s="21">
        <f t="shared" si="113"/>
        <v>0</v>
      </c>
      <c r="BD186" s="27"/>
      <c r="BE186" s="27">
        <f t="shared" si="114"/>
        <v>-431273.00669999979</v>
      </c>
      <c r="BF186" s="27">
        <f t="shared" si="85"/>
        <v>-359379.79648310971</v>
      </c>
      <c r="BG186" s="27">
        <f t="shared" si="85"/>
        <v>-287503.83718648786</v>
      </c>
      <c r="BH186" s="27">
        <f t="shared" si="85"/>
        <v>-215627.87788986601</v>
      </c>
      <c r="BI186" s="27">
        <f t="shared" si="85"/>
        <v>-143759.10618917365</v>
      </c>
      <c r="BJ186" s="27">
        <f t="shared" si="85"/>
        <v>-71879.553094586823</v>
      </c>
      <c r="BM186" s="22">
        <f t="shared" si="115"/>
        <v>3312796.7964831097</v>
      </c>
      <c r="BN186" s="22">
        <f t="shared" si="116"/>
        <v>3240920.8371864879</v>
      </c>
      <c r="BO186" s="22">
        <f t="shared" si="116"/>
        <v>3169044.877889866</v>
      </c>
      <c r="BP186" s="22">
        <f t="shared" si="93"/>
        <v>3097176.1061891736</v>
      </c>
      <c r="BQ186" s="22">
        <f t="shared" si="93"/>
        <v>3025296.5530945868</v>
      </c>
      <c r="BR186" s="22">
        <f t="shared" si="93"/>
        <v>2953417</v>
      </c>
      <c r="BU186" s="22">
        <f t="shared" si="117"/>
        <v>3312796.7964831097</v>
      </c>
      <c r="BV186" s="22">
        <f t="shared" si="86"/>
        <v>3240920.8371864879</v>
      </c>
      <c r="BW186" s="22">
        <f t="shared" si="86"/>
        <v>3169044.877889866</v>
      </c>
      <c r="BX186" s="22">
        <f t="shared" si="86"/>
        <v>3097176.1061891736</v>
      </c>
      <c r="BY186" s="22">
        <f t="shared" si="86"/>
        <v>3025296.5530945868</v>
      </c>
      <c r="BZ186" s="22">
        <f t="shared" si="86"/>
        <v>2953417</v>
      </c>
    </row>
    <row r="187" spans="1:78" x14ac:dyDescent="0.2">
      <c r="A187" s="40" t="s">
        <v>252</v>
      </c>
      <c r="B187" s="40"/>
      <c r="C187" s="41"/>
      <c r="D187" s="41"/>
      <c r="E187" s="41"/>
      <c r="F187" s="21">
        <v>1</v>
      </c>
      <c r="G187" s="44">
        <v>0</v>
      </c>
      <c r="H187" s="40">
        <v>161</v>
      </c>
      <c r="I187" s="21" t="s">
        <v>375</v>
      </c>
      <c r="J187" s="39"/>
      <c r="K187" s="45">
        <v>3736.1</v>
      </c>
      <c r="L187" s="47"/>
      <c r="M187" s="42">
        <v>214</v>
      </c>
      <c r="N187" s="46">
        <f t="shared" si="94"/>
        <v>64.2</v>
      </c>
      <c r="O187" s="46">
        <f t="shared" si="95"/>
        <v>2241.66</v>
      </c>
      <c r="P187" s="46">
        <f t="shared" si="96"/>
        <v>0</v>
      </c>
      <c r="Q187" s="46">
        <f t="shared" si="97"/>
        <v>0</v>
      </c>
      <c r="R187" s="37">
        <f t="shared" si="98"/>
        <v>0.06</v>
      </c>
      <c r="S187" s="37">
        <f t="shared" si="99"/>
        <v>0</v>
      </c>
      <c r="T187" s="46">
        <f t="shared" si="100"/>
        <v>0</v>
      </c>
      <c r="U187" s="46">
        <f t="shared" si="101"/>
        <v>0</v>
      </c>
      <c r="V187" s="42">
        <v>79</v>
      </c>
      <c r="W187" s="46">
        <f t="shared" si="102"/>
        <v>19.75</v>
      </c>
      <c r="X187" s="36">
        <f t="shared" si="103"/>
        <v>64.2</v>
      </c>
      <c r="Y187" s="25">
        <f t="shared" si="104"/>
        <v>3820.0499999999997</v>
      </c>
      <c r="Z187" s="45">
        <v>7563317829.6700001</v>
      </c>
      <c r="AA187" s="42">
        <v>18457</v>
      </c>
      <c r="AB187" s="36">
        <f t="shared" si="87"/>
        <v>409780.45</v>
      </c>
      <c r="AC187" s="35">
        <f t="shared" si="88"/>
        <v>1.5975090000000001</v>
      </c>
      <c r="AD187" s="42">
        <v>230545</v>
      </c>
      <c r="AE187" s="35">
        <f t="shared" si="89"/>
        <v>1.6714039999999999</v>
      </c>
      <c r="AF187" s="35">
        <f t="shared" si="118"/>
        <v>-0.61967799999999995</v>
      </c>
      <c r="AG187" s="34">
        <f t="shared" si="90"/>
        <v>0.01</v>
      </c>
      <c r="AH187" s="33">
        <f t="shared" si="91"/>
        <v>0</v>
      </c>
      <c r="AI187" s="32">
        <f t="shared" si="105"/>
        <v>0.01</v>
      </c>
      <c r="AJ187" s="42">
        <v>0</v>
      </c>
      <c r="AK187" s="44">
        <v>0</v>
      </c>
      <c r="AL187" s="26">
        <f t="shared" si="106"/>
        <v>0</v>
      </c>
      <c r="AM187" s="42">
        <v>0</v>
      </c>
      <c r="AN187" s="44">
        <v>0</v>
      </c>
      <c r="AO187" s="26">
        <f t="shared" si="107"/>
        <v>0</v>
      </c>
      <c r="AP187" s="26">
        <f t="shared" si="92"/>
        <v>440261</v>
      </c>
      <c r="AQ187" s="26">
        <f t="shared" si="108"/>
        <v>440261</v>
      </c>
      <c r="AR187" s="30">
        <v>462941</v>
      </c>
      <c r="AS187" s="30">
        <f t="shared" si="121"/>
        <v>440261</v>
      </c>
      <c r="AT187" s="42">
        <v>461796</v>
      </c>
      <c r="AU187" s="26">
        <f t="shared" si="119"/>
        <v>21535</v>
      </c>
      <c r="AV187" s="43" t="str">
        <f t="shared" si="122"/>
        <v>No</v>
      </c>
      <c r="AW187" s="30">
        <f t="shared" si="109"/>
        <v>3077.3514999999998</v>
      </c>
      <c r="AX187" s="29">
        <f t="shared" si="110"/>
        <v>458718.64850000001</v>
      </c>
      <c r="AY187" s="28">
        <f t="shared" si="120"/>
        <v>458718.64850000001</v>
      </c>
      <c r="AZ187" s="42">
        <v>0</v>
      </c>
      <c r="BA187" s="26">
        <f t="shared" si="111"/>
        <v>0</v>
      </c>
      <c r="BB187" s="21">
        <f t="shared" si="112"/>
        <v>0</v>
      </c>
      <c r="BC187" s="21">
        <f t="shared" si="113"/>
        <v>0</v>
      </c>
      <c r="BD187" s="27"/>
      <c r="BE187" s="27">
        <f t="shared" si="114"/>
        <v>-18457.64850000001</v>
      </c>
      <c r="BF187" s="27">
        <f t="shared" si="85"/>
        <v>-15380.758495050017</v>
      </c>
      <c r="BG187" s="27">
        <f t="shared" si="85"/>
        <v>-12304.606796040025</v>
      </c>
      <c r="BH187" s="27">
        <f t="shared" si="85"/>
        <v>-9228.4550970300334</v>
      </c>
      <c r="BI187" s="27">
        <f t="shared" si="85"/>
        <v>-6152.6110131899477</v>
      </c>
      <c r="BJ187" s="27">
        <f t="shared" si="85"/>
        <v>-3076.3055065949447</v>
      </c>
      <c r="BM187" s="22">
        <f t="shared" si="115"/>
        <v>455641.75849505002</v>
      </c>
      <c r="BN187" s="22">
        <f t="shared" si="116"/>
        <v>452565.60679604003</v>
      </c>
      <c r="BO187" s="22">
        <f t="shared" si="116"/>
        <v>449489.45509703003</v>
      </c>
      <c r="BP187" s="22">
        <f t="shared" si="93"/>
        <v>446413.61101318995</v>
      </c>
      <c r="BQ187" s="22">
        <f t="shared" si="93"/>
        <v>443337.30550659494</v>
      </c>
      <c r="BR187" s="22">
        <f t="shared" si="93"/>
        <v>440261</v>
      </c>
      <c r="BU187" s="22">
        <f t="shared" si="117"/>
        <v>455641.75849505002</v>
      </c>
      <c r="BV187" s="22">
        <f t="shared" si="86"/>
        <v>452565.60679604003</v>
      </c>
      <c r="BW187" s="22">
        <f t="shared" si="86"/>
        <v>449489.45509703003</v>
      </c>
      <c r="BX187" s="22">
        <f t="shared" si="86"/>
        <v>446413.61101318995</v>
      </c>
      <c r="BY187" s="22">
        <f t="shared" si="86"/>
        <v>443337.30550659494</v>
      </c>
      <c r="BZ187" s="22">
        <f t="shared" si="86"/>
        <v>440261</v>
      </c>
    </row>
    <row r="188" spans="1:78" x14ac:dyDescent="0.2">
      <c r="A188" s="40" t="s">
        <v>226</v>
      </c>
      <c r="B188" s="40"/>
      <c r="C188" s="49">
        <v>1</v>
      </c>
      <c r="D188" s="49">
        <v>1</v>
      </c>
      <c r="E188" s="41"/>
      <c r="F188" s="21">
        <v>9</v>
      </c>
      <c r="G188" s="44">
        <v>26</v>
      </c>
      <c r="H188" s="40">
        <v>162</v>
      </c>
      <c r="I188" s="21" t="s">
        <v>376</v>
      </c>
      <c r="J188" s="39"/>
      <c r="K188" s="45">
        <v>1100.2</v>
      </c>
      <c r="L188" s="48"/>
      <c r="M188" s="42">
        <v>641</v>
      </c>
      <c r="N188" s="46">
        <f t="shared" si="94"/>
        <v>192.3</v>
      </c>
      <c r="O188" s="46">
        <f t="shared" si="95"/>
        <v>660.12</v>
      </c>
      <c r="P188" s="46">
        <f t="shared" si="96"/>
        <v>0</v>
      </c>
      <c r="Q188" s="46">
        <f t="shared" si="97"/>
        <v>0</v>
      </c>
      <c r="R188" s="37">
        <f t="shared" si="98"/>
        <v>0.57999999999999996</v>
      </c>
      <c r="S188" s="37">
        <f t="shared" si="99"/>
        <v>0</v>
      </c>
      <c r="T188" s="46">
        <f t="shared" si="100"/>
        <v>0</v>
      </c>
      <c r="U188" s="46">
        <f t="shared" si="101"/>
        <v>0</v>
      </c>
      <c r="V188" s="42">
        <v>52</v>
      </c>
      <c r="W188" s="46">
        <f t="shared" si="102"/>
        <v>13</v>
      </c>
      <c r="X188" s="36">
        <f t="shared" si="103"/>
        <v>192.3</v>
      </c>
      <c r="Y188" s="25">
        <f t="shared" si="104"/>
        <v>1305.5</v>
      </c>
      <c r="Z188" s="45">
        <v>1451600801.6700001</v>
      </c>
      <c r="AA188" s="42">
        <v>10240</v>
      </c>
      <c r="AB188" s="36">
        <f t="shared" si="87"/>
        <v>141757.89000000001</v>
      </c>
      <c r="AC188" s="35">
        <f t="shared" si="88"/>
        <v>0.55263600000000002</v>
      </c>
      <c r="AD188" s="42">
        <v>73000</v>
      </c>
      <c r="AE188" s="35">
        <f t="shared" si="89"/>
        <v>0.52923500000000001</v>
      </c>
      <c r="AF188" s="35">
        <f t="shared" si="118"/>
        <v>0.45438400000000001</v>
      </c>
      <c r="AG188" s="34">
        <f t="shared" si="90"/>
        <v>0.45438400000000001</v>
      </c>
      <c r="AH188" s="33">
        <f t="shared" si="91"/>
        <v>0</v>
      </c>
      <c r="AI188" s="32">
        <f t="shared" si="105"/>
        <v>0.45438400000000001</v>
      </c>
      <c r="AJ188" s="42">
        <v>0</v>
      </c>
      <c r="AK188" s="44">
        <v>0</v>
      </c>
      <c r="AL188" s="26">
        <f t="shared" si="106"/>
        <v>0</v>
      </c>
      <c r="AM188" s="42">
        <v>437</v>
      </c>
      <c r="AN188" s="44">
        <v>6</v>
      </c>
      <c r="AO188" s="26">
        <f t="shared" si="107"/>
        <v>262200</v>
      </c>
      <c r="AP188" s="26">
        <f t="shared" si="92"/>
        <v>6836611</v>
      </c>
      <c r="AQ188" s="26">
        <f t="shared" si="108"/>
        <v>7098811</v>
      </c>
      <c r="AR188" s="30">
        <v>8024957</v>
      </c>
      <c r="AS188" s="30">
        <f t="shared" si="121"/>
        <v>8024957</v>
      </c>
      <c r="AT188" s="42">
        <v>8024957</v>
      </c>
      <c r="AU188" s="26">
        <f t="shared" si="119"/>
        <v>926146</v>
      </c>
      <c r="AV188" s="43" t="str">
        <f t="shared" si="122"/>
        <v>No</v>
      </c>
      <c r="AW188" s="30">
        <f t="shared" si="109"/>
        <v>132346.2634</v>
      </c>
      <c r="AX188" s="29">
        <f t="shared" si="110"/>
        <v>7892610.7366000004</v>
      </c>
      <c r="AY188" s="28">
        <f t="shared" si="120"/>
        <v>8024957</v>
      </c>
      <c r="AZ188" s="42">
        <v>0</v>
      </c>
      <c r="BA188" s="26">
        <f t="shared" si="111"/>
        <v>0</v>
      </c>
      <c r="BB188" s="21">
        <f t="shared" si="112"/>
        <v>0</v>
      </c>
      <c r="BC188" s="21">
        <f t="shared" si="113"/>
        <v>0</v>
      </c>
      <c r="BD188" s="27"/>
      <c r="BE188" s="27">
        <f t="shared" si="114"/>
        <v>-926146</v>
      </c>
      <c r="BF188" s="27">
        <f t="shared" si="85"/>
        <v>-926146</v>
      </c>
      <c r="BG188" s="27">
        <f t="shared" si="85"/>
        <v>-926146</v>
      </c>
      <c r="BH188" s="27">
        <f t="shared" si="85"/>
        <v>-926146</v>
      </c>
      <c r="BI188" s="27">
        <f t="shared" si="85"/>
        <v>-926146</v>
      </c>
      <c r="BJ188" s="27">
        <f t="shared" si="85"/>
        <v>-926146</v>
      </c>
      <c r="BM188" s="22">
        <f t="shared" si="115"/>
        <v>7870568.4617999997</v>
      </c>
      <c r="BN188" s="22">
        <f t="shared" si="116"/>
        <v>7839727.7999999998</v>
      </c>
      <c r="BO188" s="22">
        <f t="shared" si="116"/>
        <v>7793420.5</v>
      </c>
      <c r="BP188" s="22">
        <f t="shared" si="93"/>
        <v>7716272.5382000003</v>
      </c>
      <c r="BQ188" s="22">
        <f t="shared" si="93"/>
        <v>7561884</v>
      </c>
      <c r="BR188" s="22">
        <f t="shared" si="93"/>
        <v>7098811</v>
      </c>
      <c r="BU188" s="22">
        <f t="shared" si="117"/>
        <v>8024957</v>
      </c>
      <c r="BV188" s="22">
        <f t="shared" si="86"/>
        <v>8024957</v>
      </c>
      <c r="BW188" s="22">
        <f t="shared" si="86"/>
        <v>8024957</v>
      </c>
      <c r="BX188" s="22">
        <f t="shared" si="86"/>
        <v>8024957</v>
      </c>
      <c r="BY188" s="22">
        <f t="shared" si="86"/>
        <v>8024957</v>
      </c>
      <c r="BZ188" s="22">
        <f t="shared" si="86"/>
        <v>8024957</v>
      </c>
    </row>
    <row r="189" spans="1:78" x14ac:dyDescent="0.2">
      <c r="A189" s="40" t="s">
        <v>231</v>
      </c>
      <c r="B189" s="40">
        <v>1</v>
      </c>
      <c r="C189" s="41">
        <v>1</v>
      </c>
      <c r="D189" s="41">
        <v>0</v>
      </c>
      <c r="E189" s="41">
        <v>1</v>
      </c>
      <c r="F189" s="21">
        <v>10</v>
      </c>
      <c r="G189" s="44">
        <v>6</v>
      </c>
      <c r="H189" s="40">
        <v>163</v>
      </c>
      <c r="I189" s="21" t="s">
        <v>377</v>
      </c>
      <c r="J189" s="39"/>
      <c r="K189" s="45">
        <v>3079.76</v>
      </c>
      <c r="L189" s="48"/>
      <c r="M189" s="42">
        <v>2284</v>
      </c>
      <c r="N189" s="46">
        <f t="shared" si="94"/>
        <v>685.2</v>
      </c>
      <c r="O189" s="46">
        <f t="shared" si="95"/>
        <v>1847.86</v>
      </c>
      <c r="P189" s="46">
        <f t="shared" si="96"/>
        <v>436.1400000000001</v>
      </c>
      <c r="Q189" s="46">
        <f t="shared" si="97"/>
        <v>65.42</v>
      </c>
      <c r="R189" s="37">
        <f t="shared" si="98"/>
        <v>0.74</v>
      </c>
      <c r="S189" s="37">
        <f t="shared" si="99"/>
        <v>0.14000000000000001</v>
      </c>
      <c r="T189" s="46">
        <f t="shared" si="100"/>
        <v>431.17</v>
      </c>
      <c r="U189" s="46">
        <f t="shared" si="101"/>
        <v>64.680000000000007</v>
      </c>
      <c r="V189" s="42">
        <v>1016</v>
      </c>
      <c r="W189" s="46">
        <f t="shared" si="102"/>
        <v>254</v>
      </c>
      <c r="X189" s="36">
        <f t="shared" si="103"/>
        <v>685.2</v>
      </c>
      <c r="Y189" s="25">
        <f t="shared" si="104"/>
        <v>4084.38</v>
      </c>
      <c r="Z189" s="45">
        <v>1916036209.6700001</v>
      </c>
      <c r="AA189" s="42">
        <v>24399</v>
      </c>
      <c r="AB189" s="36">
        <f t="shared" si="87"/>
        <v>78529.289999999994</v>
      </c>
      <c r="AC189" s="35">
        <f t="shared" si="88"/>
        <v>0.306143</v>
      </c>
      <c r="AD189" s="42">
        <v>54533</v>
      </c>
      <c r="AE189" s="35">
        <f t="shared" si="89"/>
        <v>0.39535300000000001</v>
      </c>
      <c r="AF189" s="35">
        <f t="shared" si="118"/>
        <v>0.66709399999999996</v>
      </c>
      <c r="AG189" s="34">
        <f t="shared" si="90"/>
        <v>0.66709399999999996</v>
      </c>
      <c r="AH189" s="33">
        <f t="shared" si="91"/>
        <v>0.05</v>
      </c>
      <c r="AI189" s="32">
        <f t="shared" si="105"/>
        <v>0.71709400000000001</v>
      </c>
      <c r="AJ189" s="42">
        <v>0</v>
      </c>
      <c r="AK189" s="44">
        <v>0</v>
      </c>
      <c r="AL189" s="26">
        <f t="shared" si="106"/>
        <v>0</v>
      </c>
      <c r="AM189" s="42">
        <v>0</v>
      </c>
      <c r="AN189" s="44">
        <v>0</v>
      </c>
      <c r="AO189" s="26">
        <f t="shared" si="107"/>
        <v>0</v>
      </c>
      <c r="AP189" s="26">
        <f t="shared" si="92"/>
        <v>33755393</v>
      </c>
      <c r="AQ189" s="26">
        <f t="shared" si="108"/>
        <v>33755393</v>
      </c>
      <c r="AR189" s="30">
        <v>26582071</v>
      </c>
      <c r="AS189" s="30">
        <f t="shared" si="121"/>
        <v>33829263</v>
      </c>
      <c r="AT189" s="42">
        <v>33829263</v>
      </c>
      <c r="AU189" s="26">
        <f t="shared" si="119"/>
        <v>73870</v>
      </c>
      <c r="AV189" s="43" t="str">
        <f t="shared" si="122"/>
        <v>No</v>
      </c>
      <c r="AW189" s="30">
        <f t="shared" si="109"/>
        <v>10556.022999999999</v>
      </c>
      <c r="AX189" s="29">
        <f t="shared" si="110"/>
        <v>33818706.976999998</v>
      </c>
      <c r="AY189" s="28">
        <f t="shared" si="120"/>
        <v>33829263</v>
      </c>
      <c r="AZ189" s="42">
        <v>0</v>
      </c>
      <c r="BA189" s="26">
        <f t="shared" si="111"/>
        <v>0</v>
      </c>
      <c r="BB189" s="21">
        <f t="shared" si="112"/>
        <v>0</v>
      </c>
      <c r="BC189" s="21">
        <f t="shared" si="113"/>
        <v>0</v>
      </c>
      <c r="BD189" s="27"/>
      <c r="BE189" s="27">
        <f t="shared" si="114"/>
        <v>-73870</v>
      </c>
      <c r="BF189" s="27">
        <f t="shared" si="85"/>
        <v>-73870</v>
      </c>
      <c r="BG189" s="27">
        <f t="shared" si="85"/>
        <v>-73870</v>
      </c>
      <c r="BH189" s="27">
        <f t="shared" si="85"/>
        <v>-73870</v>
      </c>
      <c r="BI189" s="27">
        <f t="shared" si="85"/>
        <v>-73870</v>
      </c>
      <c r="BJ189" s="27">
        <f t="shared" si="85"/>
        <v>-73870</v>
      </c>
      <c r="BM189" s="22">
        <f t="shared" si="115"/>
        <v>33816948.870999999</v>
      </c>
      <c r="BN189" s="22">
        <f t="shared" si="116"/>
        <v>33814489</v>
      </c>
      <c r="BO189" s="22">
        <f t="shared" si="116"/>
        <v>33810795.5</v>
      </c>
      <c r="BP189" s="22">
        <f t="shared" si="93"/>
        <v>33804642.129000001</v>
      </c>
      <c r="BQ189" s="22">
        <f t="shared" si="93"/>
        <v>33792328</v>
      </c>
      <c r="BR189" s="22">
        <f t="shared" si="93"/>
        <v>33755393</v>
      </c>
      <c r="BU189" s="22">
        <f t="shared" si="117"/>
        <v>33829263</v>
      </c>
      <c r="BV189" s="22">
        <f t="shared" si="86"/>
        <v>33829263</v>
      </c>
      <c r="BW189" s="22">
        <f t="shared" si="86"/>
        <v>33829263</v>
      </c>
      <c r="BX189" s="22">
        <f t="shared" si="86"/>
        <v>33829263</v>
      </c>
      <c r="BY189" s="22">
        <f t="shared" si="86"/>
        <v>33829263</v>
      </c>
      <c r="BZ189" s="22">
        <f t="shared" si="86"/>
        <v>33829263</v>
      </c>
    </row>
    <row r="190" spans="1:78" x14ac:dyDescent="0.2">
      <c r="A190" s="40" t="s">
        <v>221</v>
      </c>
      <c r="B190" s="40"/>
      <c r="C190" s="41">
        <v>1</v>
      </c>
      <c r="D190" s="41">
        <v>1</v>
      </c>
      <c r="E190" s="41"/>
      <c r="F190" s="21">
        <v>6</v>
      </c>
      <c r="G190" s="44">
        <v>40</v>
      </c>
      <c r="H190" s="40">
        <v>164</v>
      </c>
      <c r="I190" s="21" t="s">
        <v>378</v>
      </c>
      <c r="J190" s="39"/>
      <c r="K190" s="45">
        <v>3781.29</v>
      </c>
      <c r="L190" s="48"/>
      <c r="M190" s="42">
        <v>1885</v>
      </c>
      <c r="N190" s="46">
        <f t="shared" si="94"/>
        <v>565.5</v>
      </c>
      <c r="O190" s="46">
        <f t="shared" si="95"/>
        <v>2268.77</v>
      </c>
      <c r="P190" s="46">
        <f t="shared" si="96"/>
        <v>0</v>
      </c>
      <c r="Q190" s="46">
        <f t="shared" si="97"/>
        <v>0</v>
      </c>
      <c r="R190" s="37">
        <f t="shared" si="98"/>
        <v>0.5</v>
      </c>
      <c r="S190" s="37">
        <f t="shared" si="99"/>
        <v>0</v>
      </c>
      <c r="T190" s="46">
        <f t="shared" si="100"/>
        <v>0</v>
      </c>
      <c r="U190" s="46">
        <f t="shared" si="101"/>
        <v>0</v>
      </c>
      <c r="V190" s="42">
        <v>136</v>
      </c>
      <c r="W190" s="46">
        <f t="shared" si="102"/>
        <v>34</v>
      </c>
      <c r="X190" s="36">
        <f t="shared" si="103"/>
        <v>565.5</v>
      </c>
      <c r="Y190" s="25">
        <f t="shared" si="104"/>
        <v>4380.79</v>
      </c>
      <c r="Z190" s="45">
        <v>6010428915</v>
      </c>
      <c r="AA190" s="42">
        <v>29453</v>
      </c>
      <c r="AB190" s="36">
        <f t="shared" si="87"/>
        <v>204068.48000000001</v>
      </c>
      <c r="AC190" s="35">
        <f t="shared" si="88"/>
        <v>0.79555100000000001</v>
      </c>
      <c r="AD190" s="42">
        <v>103521</v>
      </c>
      <c r="AE190" s="35">
        <f t="shared" si="89"/>
        <v>0.75050600000000001</v>
      </c>
      <c r="AF190" s="35">
        <f t="shared" si="118"/>
        <v>0.21796299999999999</v>
      </c>
      <c r="AG190" s="34">
        <f t="shared" si="90"/>
        <v>0.21796299999999999</v>
      </c>
      <c r="AH190" s="33">
        <f t="shared" si="91"/>
        <v>0</v>
      </c>
      <c r="AI190" s="32">
        <f t="shared" si="105"/>
        <v>0.21796299999999999</v>
      </c>
      <c r="AJ190" s="42">
        <v>0</v>
      </c>
      <c r="AK190" s="44">
        <v>0</v>
      </c>
      <c r="AL190" s="26">
        <f t="shared" si="106"/>
        <v>0</v>
      </c>
      <c r="AM190" s="42">
        <v>0</v>
      </c>
      <c r="AN190" s="44">
        <v>0</v>
      </c>
      <c r="AO190" s="26">
        <f t="shared" si="107"/>
        <v>0</v>
      </c>
      <c r="AP190" s="26">
        <f t="shared" si="92"/>
        <v>11004648</v>
      </c>
      <c r="AQ190" s="26">
        <f t="shared" si="108"/>
        <v>11004648</v>
      </c>
      <c r="AR190" s="30">
        <v>12130392</v>
      </c>
      <c r="AS190" s="30">
        <f t="shared" si="121"/>
        <v>12130392</v>
      </c>
      <c r="AT190" s="42">
        <v>12130392</v>
      </c>
      <c r="AU190" s="26">
        <f t="shared" si="119"/>
        <v>1125744</v>
      </c>
      <c r="AV190" s="43" t="str">
        <f t="shared" si="122"/>
        <v>No</v>
      </c>
      <c r="AW190" s="30">
        <f t="shared" si="109"/>
        <v>160868.81760000001</v>
      </c>
      <c r="AX190" s="29">
        <f t="shared" si="110"/>
        <v>11969523.182399999</v>
      </c>
      <c r="AY190" s="28">
        <f t="shared" si="120"/>
        <v>12130392</v>
      </c>
      <c r="AZ190" s="42">
        <v>0</v>
      </c>
      <c r="BA190" s="26">
        <f t="shared" si="111"/>
        <v>0</v>
      </c>
      <c r="BB190" s="21">
        <f t="shared" si="112"/>
        <v>0</v>
      </c>
      <c r="BC190" s="21">
        <f t="shared" si="113"/>
        <v>0</v>
      </c>
      <c r="BD190" s="27"/>
      <c r="BE190" s="27">
        <f t="shared" si="114"/>
        <v>-1125744</v>
      </c>
      <c r="BF190" s="27">
        <f t="shared" si="85"/>
        <v>-1125744</v>
      </c>
      <c r="BG190" s="27">
        <f t="shared" si="85"/>
        <v>-1125744</v>
      </c>
      <c r="BH190" s="27">
        <f t="shared" si="85"/>
        <v>-1125744</v>
      </c>
      <c r="BI190" s="27">
        <f t="shared" si="85"/>
        <v>-1125744</v>
      </c>
      <c r="BJ190" s="27">
        <f t="shared" si="85"/>
        <v>-1125744</v>
      </c>
      <c r="BM190" s="22">
        <f t="shared" si="115"/>
        <v>11942730.475199999</v>
      </c>
      <c r="BN190" s="22">
        <f t="shared" si="116"/>
        <v>11905243.199999999</v>
      </c>
      <c r="BO190" s="22">
        <f t="shared" si="116"/>
        <v>11848956</v>
      </c>
      <c r="BP190" s="22">
        <f t="shared" si="93"/>
        <v>11755181.524800001</v>
      </c>
      <c r="BQ190" s="22">
        <f t="shared" si="93"/>
        <v>11567520</v>
      </c>
      <c r="BR190" s="22">
        <f t="shared" si="93"/>
        <v>11004648</v>
      </c>
      <c r="BU190" s="22">
        <f t="shared" si="117"/>
        <v>12130392</v>
      </c>
      <c r="BV190" s="22">
        <f t="shared" si="86"/>
        <v>12130392</v>
      </c>
      <c r="BW190" s="22">
        <f t="shared" si="86"/>
        <v>12130392</v>
      </c>
      <c r="BX190" s="22">
        <f t="shared" si="86"/>
        <v>12130392</v>
      </c>
      <c r="BY190" s="22">
        <f t="shared" si="86"/>
        <v>12130392</v>
      </c>
      <c r="BZ190" s="22">
        <f t="shared" si="86"/>
        <v>12130392</v>
      </c>
    </row>
    <row r="191" spans="1:78" x14ac:dyDescent="0.2">
      <c r="A191" s="40" t="s">
        <v>238</v>
      </c>
      <c r="B191" s="40"/>
      <c r="C191" s="41">
        <v>1</v>
      </c>
      <c r="D191" s="41">
        <v>1</v>
      </c>
      <c r="E191" s="41"/>
      <c r="F191" s="21">
        <v>7</v>
      </c>
      <c r="G191" s="44">
        <v>0</v>
      </c>
      <c r="H191" s="40">
        <v>165</v>
      </c>
      <c r="I191" s="21" t="s">
        <v>379</v>
      </c>
      <c r="J191" s="39"/>
      <c r="K191" s="45">
        <v>1508.69</v>
      </c>
      <c r="L191" s="47"/>
      <c r="M191" s="42">
        <v>705</v>
      </c>
      <c r="N191" s="46">
        <f t="shared" si="94"/>
        <v>211.5</v>
      </c>
      <c r="O191" s="46">
        <f t="shared" si="95"/>
        <v>905.21</v>
      </c>
      <c r="P191" s="46">
        <f t="shared" si="96"/>
        <v>0</v>
      </c>
      <c r="Q191" s="46">
        <f t="shared" si="97"/>
        <v>0</v>
      </c>
      <c r="R191" s="37">
        <f t="shared" si="98"/>
        <v>0.47</v>
      </c>
      <c r="S191" s="37">
        <f t="shared" si="99"/>
        <v>0</v>
      </c>
      <c r="T191" s="46">
        <f t="shared" si="100"/>
        <v>0</v>
      </c>
      <c r="U191" s="46">
        <f t="shared" si="101"/>
        <v>0</v>
      </c>
      <c r="V191" s="42">
        <v>107</v>
      </c>
      <c r="W191" s="46">
        <f t="shared" si="102"/>
        <v>26.75</v>
      </c>
      <c r="X191" s="36">
        <f t="shared" si="103"/>
        <v>211.5</v>
      </c>
      <c r="Y191" s="25">
        <f t="shared" si="104"/>
        <v>1746.94</v>
      </c>
      <c r="Z191" s="45">
        <v>2597748499</v>
      </c>
      <c r="AA191" s="42">
        <v>12537</v>
      </c>
      <c r="AB191" s="36">
        <f t="shared" si="87"/>
        <v>207206.55</v>
      </c>
      <c r="AC191" s="35">
        <f t="shared" si="88"/>
        <v>0.80778499999999998</v>
      </c>
      <c r="AD191" s="42">
        <v>85570</v>
      </c>
      <c r="AE191" s="35">
        <f t="shared" si="89"/>
        <v>0.62036500000000006</v>
      </c>
      <c r="AF191" s="35">
        <f t="shared" si="118"/>
        <v>0.248441</v>
      </c>
      <c r="AG191" s="34">
        <f t="shared" si="90"/>
        <v>0.248441</v>
      </c>
      <c r="AH191" s="33">
        <f t="shared" si="91"/>
        <v>0</v>
      </c>
      <c r="AI191" s="32">
        <f t="shared" si="105"/>
        <v>0.248441</v>
      </c>
      <c r="AJ191" s="42">
        <v>0</v>
      </c>
      <c r="AK191" s="44">
        <v>0</v>
      </c>
      <c r="AL191" s="26">
        <f t="shared" si="106"/>
        <v>0</v>
      </c>
      <c r="AM191" s="42">
        <v>0</v>
      </c>
      <c r="AN191" s="44">
        <v>0</v>
      </c>
      <c r="AO191" s="26">
        <f t="shared" si="107"/>
        <v>0</v>
      </c>
      <c r="AP191" s="26">
        <f t="shared" si="92"/>
        <v>5001983</v>
      </c>
      <c r="AQ191" s="26">
        <f t="shared" si="108"/>
        <v>5001983</v>
      </c>
      <c r="AR191" s="30">
        <v>5167806</v>
      </c>
      <c r="AS191" s="30">
        <f t="shared" si="121"/>
        <v>5225299</v>
      </c>
      <c r="AT191" s="42">
        <v>5225299</v>
      </c>
      <c r="AU191" s="26">
        <f t="shared" si="119"/>
        <v>223316</v>
      </c>
      <c r="AV191" s="43" t="str">
        <f t="shared" si="122"/>
        <v>No</v>
      </c>
      <c r="AW191" s="30">
        <f t="shared" si="109"/>
        <v>31911.856400000001</v>
      </c>
      <c r="AX191" s="29">
        <f t="shared" si="110"/>
        <v>5193387.1436000001</v>
      </c>
      <c r="AY191" s="28">
        <f t="shared" si="120"/>
        <v>5225299</v>
      </c>
      <c r="AZ191" s="42">
        <v>0</v>
      </c>
      <c r="BA191" s="26">
        <f t="shared" si="111"/>
        <v>0</v>
      </c>
      <c r="BB191" s="21">
        <f t="shared" si="112"/>
        <v>0</v>
      </c>
      <c r="BC191" s="21">
        <f t="shared" si="113"/>
        <v>0</v>
      </c>
      <c r="BD191" s="27"/>
      <c r="BE191" s="27">
        <f t="shared" si="114"/>
        <v>-223316</v>
      </c>
      <c r="BF191" s="27">
        <f t="shared" si="85"/>
        <v>-223316</v>
      </c>
      <c r="BG191" s="27">
        <f t="shared" si="85"/>
        <v>-223316</v>
      </c>
      <c r="BH191" s="27">
        <f t="shared" si="85"/>
        <v>-223316</v>
      </c>
      <c r="BI191" s="27">
        <f t="shared" si="85"/>
        <v>-223316</v>
      </c>
      <c r="BJ191" s="27">
        <f t="shared" si="85"/>
        <v>-223316</v>
      </c>
      <c r="BM191" s="22">
        <f t="shared" si="115"/>
        <v>5188072.2227999996</v>
      </c>
      <c r="BN191" s="22">
        <f t="shared" si="116"/>
        <v>5180635.8</v>
      </c>
      <c r="BO191" s="22">
        <f t="shared" si="116"/>
        <v>5169470</v>
      </c>
      <c r="BP191" s="22">
        <f t="shared" si="93"/>
        <v>5150867.7772000004</v>
      </c>
      <c r="BQ191" s="22">
        <f t="shared" si="93"/>
        <v>5113641</v>
      </c>
      <c r="BR191" s="22">
        <f t="shared" si="93"/>
        <v>5001983</v>
      </c>
      <c r="BU191" s="22">
        <f t="shared" si="117"/>
        <v>5225299</v>
      </c>
      <c r="BV191" s="22">
        <f t="shared" si="86"/>
        <v>5225299</v>
      </c>
      <c r="BW191" s="22">
        <f t="shared" si="86"/>
        <v>5225299</v>
      </c>
      <c r="BX191" s="22">
        <f t="shared" si="86"/>
        <v>5225299</v>
      </c>
      <c r="BY191" s="22">
        <f t="shared" si="86"/>
        <v>5225299</v>
      </c>
      <c r="BZ191" s="22">
        <f t="shared" si="86"/>
        <v>5225299</v>
      </c>
    </row>
    <row r="192" spans="1:78" ht="15.75" customHeight="1" x14ac:dyDescent="0.2">
      <c r="A192" s="40" t="s">
        <v>238</v>
      </c>
      <c r="B192" s="40"/>
      <c r="C192" s="41"/>
      <c r="D192" s="41"/>
      <c r="E192" s="41"/>
      <c r="F192" s="21">
        <v>7</v>
      </c>
      <c r="G192" s="44">
        <v>0</v>
      </c>
      <c r="H192" s="40">
        <v>166</v>
      </c>
      <c r="I192" s="21" t="s">
        <v>380</v>
      </c>
      <c r="J192" s="39"/>
      <c r="K192" s="45">
        <v>2243.1799999999998</v>
      </c>
      <c r="L192" s="47"/>
      <c r="M192" s="42">
        <v>777</v>
      </c>
      <c r="N192" s="46">
        <f t="shared" si="94"/>
        <v>233.1</v>
      </c>
      <c r="O192" s="46">
        <f t="shared" si="95"/>
        <v>1345.91</v>
      </c>
      <c r="P192" s="46">
        <f t="shared" si="96"/>
        <v>0</v>
      </c>
      <c r="Q192" s="46">
        <f t="shared" si="97"/>
        <v>0</v>
      </c>
      <c r="R192" s="37">
        <f t="shared" si="98"/>
        <v>0.35</v>
      </c>
      <c r="S192" s="37">
        <f t="shared" si="99"/>
        <v>0</v>
      </c>
      <c r="T192" s="46">
        <f t="shared" si="100"/>
        <v>0</v>
      </c>
      <c r="U192" s="46">
        <f t="shared" si="101"/>
        <v>0</v>
      </c>
      <c r="V192" s="42">
        <v>117</v>
      </c>
      <c r="W192" s="46">
        <f t="shared" si="102"/>
        <v>29.25</v>
      </c>
      <c r="X192" s="36">
        <f t="shared" si="103"/>
        <v>233.1</v>
      </c>
      <c r="Y192" s="25">
        <f t="shared" si="104"/>
        <v>2505.5299999999997</v>
      </c>
      <c r="Z192" s="45">
        <v>2255847010</v>
      </c>
      <c r="AA192" s="42">
        <v>16190</v>
      </c>
      <c r="AB192" s="36">
        <f t="shared" si="87"/>
        <v>139335.82999999999</v>
      </c>
      <c r="AC192" s="35">
        <f t="shared" si="88"/>
        <v>0.54319399999999995</v>
      </c>
      <c r="AD192" s="42">
        <v>113433</v>
      </c>
      <c r="AE192" s="35">
        <f t="shared" si="89"/>
        <v>0.82236600000000004</v>
      </c>
      <c r="AF192" s="35">
        <f t="shared" si="118"/>
        <v>0.373054</v>
      </c>
      <c r="AG192" s="34">
        <f t="shared" si="90"/>
        <v>0.373054</v>
      </c>
      <c r="AH192" s="33">
        <f t="shared" si="91"/>
        <v>0</v>
      </c>
      <c r="AI192" s="32">
        <f t="shared" si="105"/>
        <v>0.373054</v>
      </c>
      <c r="AJ192" s="42">
        <v>0</v>
      </c>
      <c r="AK192" s="44">
        <v>0</v>
      </c>
      <c r="AL192" s="26">
        <f t="shared" si="106"/>
        <v>0</v>
      </c>
      <c r="AM192" s="42">
        <v>0</v>
      </c>
      <c r="AN192" s="44">
        <v>0</v>
      </c>
      <c r="AO192" s="26">
        <f t="shared" si="107"/>
        <v>0</v>
      </c>
      <c r="AP192" s="26">
        <f t="shared" si="92"/>
        <v>10772394</v>
      </c>
      <c r="AQ192" s="26">
        <f t="shared" si="108"/>
        <v>10772394</v>
      </c>
      <c r="AR192" s="30">
        <v>13423576</v>
      </c>
      <c r="AS192" s="30">
        <f t="shared" si="121"/>
        <v>10772394</v>
      </c>
      <c r="AT192" s="42">
        <v>12387171</v>
      </c>
      <c r="AU192" s="26">
        <f t="shared" si="119"/>
        <v>1614777</v>
      </c>
      <c r="AV192" s="43" t="str">
        <f t="shared" si="122"/>
        <v>No</v>
      </c>
      <c r="AW192" s="30">
        <f t="shared" si="109"/>
        <v>230751.63329999999</v>
      </c>
      <c r="AX192" s="29">
        <f t="shared" si="110"/>
        <v>12156419.366699999</v>
      </c>
      <c r="AY192" s="28">
        <f t="shared" si="120"/>
        <v>12156419.366699999</v>
      </c>
      <c r="AZ192" s="42">
        <v>0</v>
      </c>
      <c r="BA192" s="26">
        <f t="shared" si="111"/>
        <v>0</v>
      </c>
      <c r="BB192" s="21">
        <f t="shared" si="112"/>
        <v>0</v>
      </c>
      <c r="BC192" s="21">
        <f t="shared" si="113"/>
        <v>0</v>
      </c>
      <c r="BD192" s="27"/>
      <c r="BE192" s="27">
        <f t="shared" si="114"/>
        <v>-1384025.3666999992</v>
      </c>
      <c r="BF192" s="27">
        <f t="shared" si="85"/>
        <v>-1153308.3380711097</v>
      </c>
      <c r="BG192" s="27">
        <f t="shared" si="85"/>
        <v>-922646.67045688815</v>
      </c>
      <c r="BH192" s="27">
        <f t="shared" si="85"/>
        <v>-691985.00284266658</v>
      </c>
      <c r="BI192" s="27">
        <f t="shared" si="85"/>
        <v>-461346.40139520541</v>
      </c>
      <c r="BJ192" s="27">
        <f t="shared" si="85"/>
        <v>-230673.2006976027</v>
      </c>
      <c r="BM192" s="22">
        <f t="shared" si="115"/>
        <v>11925702.33807111</v>
      </c>
      <c r="BN192" s="22">
        <f t="shared" si="116"/>
        <v>11695040.670456888</v>
      </c>
      <c r="BO192" s="22">
        <f t="shared" si="116"/>
        <v>11464379.002842667</v>
      </c>
      <c r="BP192" s="22">
        <f t="shared" si="93"/>
        <v>11233740.401395205</v>
      </c>
      <c r="BQ192" s="22">
        <f t="shared" si="93"/>
        <v>11003067.200697603</v>
      </c>
      <c r="BR192" s="22">
        <f t="shared" si="93"/>
        <v>10772394</v>
      </c>
      <c r="BU192" s="22">
        <f t="shared" si="117"/>
        <v>11925702.33807111</v>
      </c>
      <c r="BV192" s="22">
        <f t="shared" si="86"/>
        <v>11695040.670456888</v>
      </c>
      <c r="BW192" s="22">
        <f t="shared" si="86"/>
        <v>11464379.002842667</v>
      </c>
      <c r="BX192" s="22">
        <f t="shared" si="86"/>
        <v>11233740.401395205</v>
      </c>
      <c r="BY192" s="22">
        <f t="shared" si="86"/>
        <v>11003067.200697603</v>
      </c>
      <c r="BZ192" s="22">
        <f t="shared" si="86"/>
        <v>10772394</v>
      </c>
    </row>
    <row r="193" spans="1:78" x14ac:dyDescent="0.2">
      <c r="A193" s="40" t="s">
        <v>217</v>
      </c>
      <c r="B193" s="40"/>
      <c r="C193" s="41"/>
      <c r="D193" s="41"/>
      <c r="E193" s="41"/>
      <c r="F193" s="21">
        <v>2</v>
      </c>
      <c r="G193" s="44">
        <v>0</v>
      </c>
      <c r="H193" s="40">
        <v>167</v>
      </c>
      <c r="I193" s="21" t="s">
        <v>381</v>
      </c>
      <c r="J193" s="39"/>
      <c r="K193" s="45">
        <v>1628.28</v>
      </c>
      <c r="L193" s="47"/>
      <c r="M193" s="42">
        <v>228</v>
      </c>
      <c r="N193" s="46">
        <f t="shared" si="94"/>
        <v>68.400000000000006</v>
      </c>
      <c r="O193" s="46">
        <f t="shared" si="95"/>
        <v>976.97</v>
      </c>
      <c r="P193" s="46">
        <f t="shared" si="96"/>
        <v>0</v>
      </c>
      <c r="Q193" s="46">
        <f t="shared" si="97"/>
        <v>0</v>
      </c>
      <c r="R193" s="37">
        <f t="shared" si="98"/>
        <v>0.14000000000000001</v>
      </c>
      <c r="S193" s="37">
        <f t="shared" si="99"/>
        <v>0</v>
      </c>
      <c r="T193" s="46">
        <f t="shared" si="100"/>
        <v>0</v>
      </c>
      <c r="U193" s="46">
        <f t="shared" si="101"/>
        <v>0</v>
      </c>
      <c r="V193" s="42">
        <v>69</v>
      </c>
      <c r="W193" s="46">
        <f t="shared" si="102"/>
        <v>17.25</v>
      </c>
      <c r="X193" s="36">
        <f t="shared" si="103"/>
        <v>68.400000000000006</v>
      </c>
      <c r="Y193" s="25">
        <f t="shared" si="104"/>
        <v>1713.93</v>
      </c>
      <c r="Z193" s="45">
        <v>2184322147.3299999</v>
      </c>
      <c r="AA193" s="42">
        <v>9051</v>
      </c>
      <c r="AB193" s="36">
        <f t="shared" si="87"/>
        <v>241334.9</v>
      </c>
      <c r="AC193" s="35">
        <f t="shared" si="88"/>
        <v>0.940832</v>
      </c>
      <c r="AD193" s="42">
        <v>190536</v>
      </c>
      <c r="AE193" s="35">
        <f t="shared" si="89"/>
        <v>1.3813470000000001</v>
      </c>
      <c r="AF193" s="35">
        <f t="shared" si="118"/>
        <v>-7.2986999999999996E-2</v>
      </c>
      <c r="AG193" s="34">
        <f t="shared" si="90"/>
        <v>0.01</v>
      </c>
      <c r="AH193" s="33">
        <f t="shared" si="91"/>
        <v>0</v>
      </c>
      <c r="AI193" s="32">
        <f t="shared" si="105"/>
        <v>0.01</v>
      </c>
      <c r="AJ193" s="42">
        <v>758</v>
      </c>
      <c r="AK193" s="44">
        <v>6</v>
      </c>
      <c r="AL193" s="26">
        <f t="shared" si="106"/>
        <v>454800</v>
      </c>
      <c r="AM193" s="42">
        <v>0</v>
      </c>
      <c r="AN193" s="44">
        <v>0</v>
      </c>
      <c r="AO193" s="26">
        <f t="shared" si="107"/>
        <v>0</v>
      </c>
      <c r="AP193" s="26">
        <f t="shared" si="92"/>
        <v>197530</v>
      </c>
      <c r="AQ193" s="26">
        <f t="shared" si="108"/>
        <v>652330</v>
      </c>
      <c r="AR193" s="30">
        <v>656185</v>
      </c>
      <c r="AS193" s="30">
        <f t="shared" si="121"/>
        <v>652330</v>
      </c>
      <c r="AT193" s="42">
        <v>577842</v>
      </c>
      <c r="AU193" s="26">
        <f t="shared" si="119"/>
        <v>74488</v>
      </c>
      <c r="AV193" s="43" t="str">
        <f t="shared" si="122"/>
        <v>Yes</v>
      </c>
      <c r="AW193" s="30">
        <f t="shared" si="109"/>
        <v>74488</v>
      </c>
      <c r="AX193" s="29">
        <f t="shared" si="110"/>
        <v>652330</v>
      </c>
      <c r="AY193" s="28">
        <f t="shared" si="120"/>
        <v>652330</v>
      </c>
      <c r="AZ193" s="42">
        <v>0</v>
      </c>
      <c r="BA193" s="26">
        <f t="shared" si="111"/>
        <v>0</v>
      </c>
      <c r="BB193" s="21">
        <f t="shared" si="112"/>
        <v>0</v>
      </c>
      <c r="BC193" s="21">
        <f t="shared" si="113"/>
        <v>1</v>
      </c>
      <c r="BD193" s="27"/>
      <c r="BE193" s="27">
        <f t="shared" si="114"/>
        <v>0</v>
      </c>
      <c r="BF193" s="27">
        <f t="shared" ref="BF193:BJ195" si="123">$AQ193-BU193</f>
        <v>0</v>
      </c>
      <c r="BG193" s="27">
        <f t="shared" si="123"/>
        <v>0</v>
      </c>
      <c r="BH193" s="27">
        <f t="shared" si="123"/>
        <v>0</v>
      </c>
      <c r="BI193" s="27">
        <f t="shared" si="123"/>
        <v>0</v>
      </c>
      <c r="BJ193" s="27">
        <f t="shared" si="123"/>
        <v>0</v>
      </c>
      <c r="BM193" s="22">
        <f t="shared" si="115"/>
        <v>652330</v>
      </c>
      <c r="BN193" s="22">
        <f t="shared" si="116"/>
        <v>652330</v>
      </c>
      <c r="BO193" s="22">
        <f t="shared" si="116"/>
        <v>652330</v>
      </c>
      <c r="BP193" s="22">
        <f t="shared" si="93"/>
        <v>652330</v>
      </c>
      <c r="BQ193" s="22">
        <f t="shared" si="93"/>
        <v>652330</v>
      </c>
      <c r="BR193" s="22">
        <f t="shared" si="93"/>
        <v>652330</v>
      </c>
      <c r="BU193" s="22">
        <f t="shared" si="117"/>
        <v>652330</v>
      </c>
      <c r="BV193" s="22">
        <f t="shared" ref="BV193:BZ195" si="124">IF($C193=1,MAX(BN193,BU193,$AR193),BN193)</f>
        <v>652330</v>
      </c>
      <c r="BW193" s="22">
        <f t="shared" si="124"/>
        <v>652330</v>
      </c>
      <c r="BX193" s="22">
        <f t="shared" si="124"/>
        <v>652330</v>
      </c>
      <c r="BY193" s="22">
        <f t="shared" si="124"/>
        <v>652330</v>
      </c>
      <c r="BZ193" s="22">
        <f t="shared" si="124"/>
        <v>652330</v>
      </c>
    </row>
    <row r="194" spans="1:78" x14ac:dyDescent="0.2">
      <c r="A194" s="40" t="s">
        <v>211</v>
      </c>
      <c r="B194" s="40"/>
      <c r="C194" s="41"/>
      <c r="D194" s="41"/>
      <c r="E194" s="41"/>
      <c r="F194" s="21">
        <v>4</v>
      </c>
      <c r="G194" s="44">
        <v>0</v>
      </c>
      <c r="H194" s="40">
        <v>168</v>
      </c>
      <c r="I194" s="21" t="s">
        <v>382</v>
      </c>
      <c r="J194" s="39"/>
      <c r="K194" s="45">
        <v>940</v>
      </c>
      <c r="L194" s="47"/>
      <c r="M194" s="42">
        <v>188</v>
      </c>
      <c r="N194" s="46">
        <f t="shared" si="94"/>
        <v>56.4</v>
      </c>
      <c r="O194" s="46">
        <f t="shared" si="95"/>
        <v>564</v>
      </c>
      <c r="P194" s="46">
        <f t="shared" si="96"/>
        <v>0</v>
      </c>
      <c r="Q194" s="46">
        <f t="shared" si="97"/>
        <v>0</v>
      </c>
      <c r="R194" s="37">
        <f t="shared" si="98"/>
        <v>0.2</v>
      </c>
      <c r="S194" s="37">
        <f t="shared" si="99"/>
        <v>0</v>
      </c>
      <c r="T194" s="46">
        <f t="shared" si="100"/>
        <v>0</v>
      </c>
      <c r="U194" s="46">
        <f t="shared" si="101"/>
        <v>0</v>
      </c>
      <c r="V194" s="42">
        <v>9</v>
      </c>
      <c r="W194" s="46">
        <f t="shared" si="102"/>
        <v>2.25</v>
      </c>
      <c r="X194" s="36">
        <f t="shared" si="103"/>
        <v>56.4</v>
      </c>
      <c r="Y194" s="25">
        <f t="shared" si="104"/>
        <v>998.65</v>
      </c>
      <c r="Z194" s="45">
        <v>2126290054</v>
      </c>
      <c r="AA194" s="42">
        <v>9802</v>
      </c>
      <c r="AB194" s="36">
        <f t="shared" si="87"/>
        <v>216924.1</v>
      </c>
      <c r="AC194" s="35">
        <f t="shared" si="88"/>
        <v>0.84566799999999998</v>
      </c>
      <c r="AD194" s="42">
        <v>120577</v>
      </c>
      <c r="AE194" s="35">
        <f t="shared" si="89"/>
        <v>0.87415900000000002</v>
      </c>
      <c r="AF194" s="35">
        <f t="shared" si="118"/>
        <v>0.145785</v>
      </c>
      <c r="AG194" s="34">
        <f t="shared" si="90"/>
        <v>0.145785</v>
      </c>
      <c r="AH194" s="33">
        <f t="shared" si="91"/>
        <v>0</v>
      </c>
      <c r="AI194" s="32">
        <f t="shared" si="105"/>
        <v>0.145785</v>
      </c>
      <c r="AJ194" s="42">
        <v>941</v>
      </c>
      <c r="AK194" s="44">
        <v>13</v>
      </c>
      <c r="AL194" s="26">
        <f t="shared" si="106"/>
        <v>1223300</v>
      </c>
      <c r="AM194" s="42">
        <v>0</v>
      </c>
      <c r="AN194" s="44">
        <v>0</v>
      </c>
      <c r="AO194" s="26">
        <f t="shared" si="107"/>
        <v>0</v>
      </c>
      <c r="AP194" s="26">
        <f t="shared" si="92"/>
        <v>1677904</v>
      </c>
      <c r="AQ194" s="26">
        <f t="shared" si="108"/>
        <v>2901204</v>
      </c>
      <c r="AR194" s="30">
        <v>1276811</v>
      </c>
      <c r="AS194" s="30">
        <f t="shared" si="121"/>
        <v>2901204</v>
      </c>
      <c r="AT194" s="42">
        <v>2936816</v>
      </c>
      <c r="AU194" s="26">
        <f t="shared" si="119"/>
        <v>35612</v>
      </c>
      <c r="AV194" s="43" t="str">
        <f t="shared" si="122"/>
        <v>No</v>
      </c>
      <c r="AW194" s="30">
        <f t="shared" si="109"/>
        <v>5088.9547999999995</v>
      </c>
      <c r="AX194" s="29">
        <f t="shared" si="110"/>
        <v>2931727.0452000001</v>
      </c>
      <c r="AY194" s="28">
        <f t="shared" si="120"/>
        <v>2931727.0452000001</v>
      </c>
      <c r="AZ194" s="42">
        <v>0</v>
      </c>
      <c r="BA194" s="26">
        <f t="shared" si="111"/>
        <v>0</v>
      </c>
      <c r="BB194" s="21">
        <f t="shared" si="112"/>
        <v>0</v>
      </c>
      <c r="BC194" s="21">
        <f t="shared" si="113"/>
        <v>0</v>
      </c>
      <c r="BD194" s="27"/>
      <c r="BE194" s="27">
        <f t="shared" si="114"/>
        <v>-30523.045200000051</v>
      </c>
      <c r="BF194" s="27">
        <f t="shared" si="123"/>
        <v>-25434.853565160185</v>
      </c>
      <c r="BG194" s="27">
        <f t="shared" si="123"/>
        <v>-20347.882852128241</v>
      </c>
      <c r="BH194" s="27">
        <f t="shared" si="123"/>
        <v>-15260.912139096297</v>
      </c>
      <c r="BI194" s="27">
        <f t="shared" si="123"/>
        <v>-10174.450123135466</v>
      </c>
      <c r="BJ194" s="27">
        <f t="shared" si="123"/>
        <v>-5087.2250615675002</v>
      </c>
      <c r="BM194" s="22">
        <f t="shared" si="115"/>
        <v>2926638.8535651602</v>
      </c>
      <c r="BN194" s="22">
        <f t="shared" si="116"/>
        <v>2921551.8828521282</v>
      </c>
      <c r="BO194" s="22">
        <f t="shared" si="116"/>
        <v>2916464.9121390963</v>
      </c>
      <c r="BP194" s="22">
        <f t="shared" si="93"/>
        <v>2911378.4501231355</v>
      </c>
      <c r="BQ194" s="22">
        <f t="shared" si="93"/>
        <v>2906291.2250615675</v>
      </c>
      <c r="BR194" s="22">
        <f t="shared" si="93"/>
        <v>2901204</v>
      </c>
      <c r="BU194" s="22">
        <f t="shared" si="117"/>
        <v>2926638.8535651602</v>
      </c>
      <c r="BV194" s="22">
        <f t="shared" si="124"/>
        <v>2921551.8828521282</v>
      </c>
      <c r="BW194" s="22">
        <f t="shared" si="124"/>
        <v>2916464.9121390963</v>
      </c>
      <c r="BX194" s="22">
        <f t="shared" si="124"/>
        <v>2911378.4501231355</v>
      </c>
      <c r="BY194" s="22">
        <f t="shared" si="124"/>
        <v>2906291.2250615675</v>
      </c>
      <c r="BZ194" s="22">
        <f t="shared" si="124"/>
        <v>2901204</v>
      </c>
    </row>
    <row r="195" spans="1:78" x14ac:dyDescent="0.2">
      <c r="A195" s="40" t="s">
        <v>215</v>
      </c>
      <c r="B195" s="40"/>
      <c r="C195" s="41"/>
      <c r="D195" s="41"/>
      <c r="E195" s="41"/>
      <c r="F195" s="21">
        <v>7</v>
      </c>
      <c r="G195" s="44">
        <v>0</v>
      </c>
      <c r="H195" s="40">
        <v>169</v>
      </c>
      <c r="I195" s="21" t="s">
        <v>383</v>
      </c>
      <c r="J195" s="39"/>
      <c r="K195" s="45">
        <v>1126.82</v>
      </c>
      <c r="L195" s="47"/>
      <c r="M195" s="42">
        <v>206</v>
      </c>
      <c r="N195" s="46">
        <f t="shared" si="94"/>
        <v>61.8</v>
      </c>
      <c r="O195" s="46">
        <f t="shared" si="95"/>
        <v>676.09</v>
      </c>
      <c r="P195" s="46">
        <f t="shared" si="96"/>
        <v>0</v>
      </c>
      <c r="Q195" s="46">
        <f t="shared" si="97"/>
        <v>0</v>
      </c>
      <c r="R195" s="37">
        <f t="shared" si="98"/>
        <v>0.18</v>
      </c>
      <c r="S195" s="37">
        <f t="shared" si="99"/>
        <v>0</v>
      </c>
      <c r="T195" s="46">
        <f t="shared" si="100"/>
        <v>0</v>
      </c>
      <c r="U195" s="46">
        <f t="shared" si="101"/>
        <v>0</v>
      </c>
      <c r="V195" s="42">
        <v>11</v>
      </c>
      <c r="W195" s="46">
        <f t="shared" si="102"/>
        <v>2.75</v>
      </c>
      <c r="X195" s="36">
        <f t="shared" si="103"/>
        <v>61.8</v>
      </c>
      <c r="Y195" s="25">
        <f t="shared" si="104"/>
        <v>1191.3699999999999</v>
      </c>
      <c r="Z195" s="45">
        <v>1500496986.6700001</v>
      </c>
      <c r="AA195" s="42">
        <v>8312</v>
      </c>
      <c r="AB195" s="36">
        <f t="shared" si="87"/>
        <v>180521.77</v>
      </c>
      <c r="AC195" s="35">
        <f t="shared" si="88"/>
        <v>0.70375500000000002</v>
      </c>
      <c r="AD195" s="42">
        <v>101496</v>
      </c>
      <c r="AE195" s="35">
        <f t="shared" si="89"/>
        <v>0.73582499999999995</v>
      </c>
      <c r="AF195" s="35">
        <f t="shared" si="118"/>
        <v>0.28662399999999999</v>
      </c>
      <c r="AG195" s="34">
        <f t="shared" si="90"/>
        <v>0.28662399999999999</v>
      </c>
      <c r="AH195" s="33">
        <f t="shared" si="91"/>
        <v>0</v>
      </c>
      <c r="AI195" s="32">
        <f t="shared" si="105"/>
        <v>0.28662399999999999</v>
      </c>
      <c r="AJ195" s="42">
        <v>0</v>
      </c>
      <c r="AK195" s="44">
        <v>0</v>
      </c>
      <c r="AL195" s="26">
        <f t="shared" si="106"/>
        <v>0</v>
      </c>
      <c r="AM195" s="42">
        <v>356</v>
      </c>
      <c r="AN195" s="44">
        <v>4</v>
      </c>
      <c r="AO195" s="26">
        <f t="shared" si="107"/>
        <v>142400</v>
      </c>
      <c r="AP195" s="26">
        <f t="shared" si="92"/>
        <v>3935502</v>
      </c>
      <c r="AQ195" s="26">
        <f t="shared" si="108"/>
        <v>4077902</v>
      </c>
      <c r="AR195" s="30">
        <v>5356542</v>
      </c>
      <c r="AS195" s="30">
        <f t="shared" si="121"/>
        <v>4077902</v>
      </c>
      <c r="AT195" s="42">
        <v>4990532</v>
      </c>
      <c r="AU195" s="26">
        <f t="shared" si="119"/>
        <v>912630</v>
      </c>
      <c r="AV195" s="43" t="str">
        <f t="shared" si="122"/>
        <v>No</v>
      </c>
      <c r="AW195" s="30">
        <f t="shared" si="109"/>
        <v>130414.827</v>
      </c>
      <c r="AX195" s="29">
        <f t="shared" si="110"/>
        <v>4860117.1730000004</v>
      </c>
      <c r="AY195" s="28">
        <f t="shared" si="120"/>
        <v>4860117.1730000004</v>
      </c>
      <c r="AZ195" s="42">
        <v>0</v>
      </c>
      <c r="BA195" s="26">
        <f t="shared" si="111"/>
        <v>0</v>
      </c>
      <c r="BB195" s="21">
        <f t="shared" si="112"/>
        <v>0</v>
      </c>
      <c r="BC195" s="21">
        <f t="shared" si="113"/>
        <v>0</v>
      </c>
      <c r="BD195" s="27"/>
      <c r="BE195" s="27">
        <f t="shared" si="114"/>
        <v>-782215.17300000042</v>
      </c>
      <c r="BF195" s="27">
        <f t="shared" si="123"/>
        <v>-651819.90366089996</v>
      </c>
      <c r="BG195" s="27">
        <f t="shared" si="123"/>
        <v>-521455.92292871978</v>
      </c>
      <c r="BH195" s="27">
        <f t="shared" si="123"/>
        <v>-391091.9421965396</v>
      </c>
      <c r="BI195" s="27">
        <f t="shared" si="123"/>
        <v>-260740.99786243308</v>
      </c>
      <c r="BJ195" s="27">
        <f t="shared" si="123"/>
        <v>-130370.49893121608</v>
      </c>
      <c r="BM195" s="22">
        <f t="shared" si="115"/>
        <v>4729721.9036609</v>
      </c>
      <c r="BN195" s="22">
        <f t="shared" si="116"/>
        <v>4599357.9229287198</v>
      </c>
      <c r="BO195" s="22">
        <f t="shared" si="116"/>
        <v>4468993.9421965396</v>
      </c>
      <c r="BP195" s="22">
        <f t="shared" si="93"/>
        <v>4338642.9978624331</v>
      </c>
      <c r="BQ195" s="22">
        <f t="shared" si="93"/>
        <v>4208272.4989312161</v>
      </c>
      <c r="BR195" s="22">
        <f t="shared" si="93"/>
        <v>4077902</v>
      </c>
      <c r="BU195" s="22">
        <f t="shared" si="117"/>
        <v>4729721.9036609</v>
      </c>
      <c r="BV195" s="22">
        <f t="shared" si="124"/>
        <v>4599357.9229287198</v>
      </c>
      <c r="BW195" s="22">
        <f t="shared" si="124"/>
        <v>4468993.9421965396</v>
      </c>
      <c r="BX195" s="22">
        <f t="shared" si="124"/>
        <v>4338642.9978624331</v>
      </c>
      <c r="BY195" s="22">
        <f t="shared" si="124"/>
        <v>4208272.4989312161</v>
      </c>
      <c r="BZ195" s="22">
        <f t="shared" si="124"/>
        <v>4077902</v>
      </c>
    </row>
    <row r="196" spans="1:78" x14ac:dyDescent="0.2">
      <c r="AJ196" s="26"/>
      <c r="AN196" s="31"/>
    </row>
    <row r="197" spans="1:78" ht="15.75" customHeight="1" x14ac:dyDescent="0.2">
      <c r="A197" s="40"/>
      <c r="B197" s="40"/>
      <c r="C197" s="41"/>
      <c r="D197" s="41"/>
      <c r="E197" s="41"/>
      <c r="G197" s="31"/>
      <c r="H197" s="40"/>
      <c r="J197" s="39"/>
      <c r="K197" s="31"/>
      <c r="L197" s="38"/>
      <c r="M197" s="31"/>
      <c r="N197" s="31"/>
      <c r="O197" s="31"/>
      <c r="P197" s="31"/>
      <c r="Q197" s="31"/>
      <c r="R197" s="37"/>
      <c r="S197" s="37"/>
      <c r="T197" s="30"/>
      <c r="U197" s="30"/>
      <c r="V197" s="31"/>
      <c r="W197" s="31"/>
      <c r="X197" s="36"/>
      <c r="Y197" s="25"/>
      <c r="Z197" s="31"/>
      <c r="AA197" s="31"/>
      <c r="AB197" s="36"/>
      <c r="AC197" s="35"/>
      <c r="AD197" s="31"/>
      <c r="AE197" s="35"/>
      <c r="AF197" s="35"/>
      <c r="AG197" s="34"/>
      <c r="AH197" s="33"/>
      <c r="AI197" s="32"/>
      <c r="AJ197" s="31"/>
      <c r="AK197" s="31"/>
      <c r="AL197" s="31"/>
      <c r="AO197" s="26"/>
      <c r="AP197" s="26"/>
      <c r="AQ197" s="26"/>
      <c r="AR197" s="26"/>
      <c r="AS197" s="26"/>
      <c r="AT197" s="30"/>
      <c r="AU197" s="26"/>
      <c r="AV197" s="26"/>
      <c r="AW197" s="30"/>
      <c r="AX197" s="29"/>
      <c r="AY197" s="28"/>
      <c r="BD197" s="27"/>
      <c r="BE197" s="27"/>
      <c r="BF197" s="27"/>
      <c r="BG197" s="27"/>
      <c r="BH197" s="27"/>
    </row>
    <row r="198" spans="1:78" x14ac:dyDescent="0.2">
      <c r="K198" s="25"/>
      <c r="L198" s="25"/>
      <c r="Y198" s="25"/>
      <c r="AJ198" s="26"/>
    </row>
    <row r="199" spans="1:78" x14ac:dyDescent="0.2">
      <c r="K199" s="25"/>
      <c r="L199" s="25"/>
      <c r="Y199" s="25"/>
      <c r="AJ199" s="26"/>
    </row>
    <row r="200" spans="1:78" x14ac:dyDescent="0.2">
      <c r="K200" s="25"/>
      <c r="L200" s="25"/>
      <c r="Y200" s="25"/>
      <c r="AJ200" s="26"/>
    </row>
    <row r="201" spans="1:78" x14ac:dyDescent="0.2">
      <c r="K201" s="25"/>
      <c r="L201" s="25"/>
      <c r="Y201" s="25"/>
    </row>
    <row r="202" spans="1:78" x14ac:dyDescent="0.2">
      <c r="K202" s="25"/>
      <c r="L202" s="25"/>
      <c r="Y202" s="25"/>
    </row>
    <row r="203" spans="1:78" x14ac:dyDescent="0.2">
      <c r="K203" s="25"/>
      <c r="L203" s="25"/>
      <c r="Y203" s="25"/>
    </row>
    <row r="204" spans="1:78" x14ac:dyDescent="0.2">
      <c r="K204" s="25"/>
      <c r="L204" s="25"/>
      <c r="Y204" s="25"/>
    </row>
    <row r="205" spans="1:78" x14ac:dyDescent="0.2">
      <c r="K205" s="25"/>
      <c r="L205" s="25"/>
      <c r="Y205" s="25"/>
    </row>
    <row r="206" spans="1:78" x14ac:dyDescent="0.2">
      <c r="K206" s="25"/>
      <c r="L206" s="25"/>
      <c r="Y206" s="25"/>
    </row>
    <row r="207" spans="1:78" x14ac:dyDescent="0.2">
      <c r="K207" s="25"/>
      <c r="L207" s="25"/>
      <c r="Y207" s="25"/>
    </row>
    <row r="208" spans="1:78" x14ac:dyDescent="0.2">
      <c r="K208" s="25"/>
      <c r="L208" s="25"/>
      <c r="Y208" s="25"/>
    </row>
    <row r="209" spans="11:25" x14ac:dyDescent="0.2">
      <c r="K209" s="25"/>
      <c r="L209" s="25"/>
      <c r="Y209" s="25"/>
    </row>
    <row r="210" spans="11:25" x14ac:dyDescent="0.2">
      <c r="K210" s="25"/>
      <c r="L210" s="25"/>
    </row>
    <row r="211" spans="11:25" x14ac:dyDescent="0.2">
      <c r="K211" s="25"/>
      <c r="L211" s="25"/>
    </row>
    <row r="212" spans="11:25" x14ac:dyDescent="0.2">
      <c r="K212" s="25"/>
      <c r="L212" s="25"/>
    </row>
    <row r="213" spans="11:25" x14ac:dyDescent="0.2">
      <c r="K213" s="25"/>
      <c r="L213" s="25"/>
    </row>
    <row r="214" spans="11:25" x14ac:dyDescent="0.2">
      <c r="K214" s="25"/>
      <c r="L214" s="25"/>
    </row>
    <row r="215" spans="11:25" x14ac:dyDescent="0.2">
      <c r="K215" s="25"/>
      <c r="L215" s="25"/>
    </row>
    <row r="216" spans="11:25" x14ac:dyDescent="0.2">
      <c r="K216" s="25"/>
      <c r="L216" s="25"/>
    </row>
    <row r="217" spans="11:25" x14ac:dyDescent="0.2">
      <c r="K217" s="25"/>
      <c r="L217" s="25"/>
    </row>
    <row r="218" spans="11:25" x14ac:dyDescent="0.2">
      <c r="K218" s="25"/>
      <c r="L218" s="25"/>
    </row>
    <row r="219" spans="11:25" x14ac:dyDescent="0.2">
      <c r="K219" s="25"/>
      <c r="L219" s="25"/>
    </row>
    <row r="220" spans="11:25" x14ac:dyDescent="0.2">
      <c r="K220" s="25"/>
      <c r="L220" s="25"/>
    </row>
    <row r="221" spans="11:25" x14ac:dyDescent="0.2">
      <c r="K221" s="25"/>
      <c r="L221" s="25"/>
    </row>
    <row r="222" spans="11:25" x14ac:dyDescent="0.2">
      <c r="K222" s="25"/>
      <c r="L222" s="25"/>
    </row>
    <row r="223" spans="11:25" x14ac:dyDescent="0.2">
      <c r="K223" s="25"/>
      <c r="L223" s="25"/>
    </row>
    <row r="224" spans="11:25" x14ac:dyDescent="0.2">
      <c r="K224" s="25"/>
      <c r="L224" s="25"/>
    </row>
    <row r="225" spans="11:12" x14ac:dyDescent="0.2">
      <c r="K225" s="25"/>
      <c r="L225" s="25"/>
    </row>
    <row r="226" spans="11:12" x14ac:dyDescent="0.2">
      <c r="K226" s="25"/>
      <c r="L226" s="25"/>
    </row>
    <row r="227" spans="11:12" x14ac:dyDescent="0.2">
      <c r="K227" s="25"/>
      <c r="L227" s="25"/>
    </row>
    <row r="228" spans="11:12" x14ac:dyDescent="0.2">
      <c r="K228" s="25"/>
      <c r="L228" s="25"/>
    </row>
    <row r="229" spans="11:12" x14ac:dyDescent="0.2">
      <c r="K229" s="25"/>
      <c r="L229" s="25"/>
    </row>
    <row r="230" spans="11:12" x14ac:dyDescent="0.2">
      <c r="K230" s="25"/>
      <c r="L230" s="25"/>
    </row>
    <row r="231" spans="11:12" x14ac:dyDescent="0.2">
      <c r="K231" s="25"/>
      <c r="L231" s="25"/>
    </row>
    <row r="232" spans="11:12" x14ac:dyDescent="0.2">
      <c r="K232" s="25"/>
      <c r="L232" s="25"/>
    </row>
    <row r="233" spans="11:12" x14ac:dyDescent="0.2">
      <c r="K233" s="25"/>
      <c r="L233" s="25"/>
    </row>
    <row r="234" spans="11:12" x14ac:dyDescent="0.2">
      <c r="K234" s="25"/>
      <c r="L234" s="25"/>
    </row>
    <row r="235" spans="11:12" x14ac:dyDescent="0.2">
      <c r="K235" s="25"/>
      <c r="L235" s="25"/>
    </row>
    <row r="236" spans="11:12" x14ac:dyDescent="0.2">
      <c r="K236" s="25"/>
      <c r="L236" s="25"/>
    </row>
    <row r="237" spans="11:12" x14ac:dyDescent="0.2">
      <c r="K237" s="25"/>
      <c r="L237" s="25"/>
    </row>
    <row r="238" spans="11:12" x14ac:dyDescent="0.2">
      <c r="K238" s="25"/>
      <c r="L238" s="25"/>
    </row>
    <row r="239" spans="11:12" x14ac:dyDescent="0.2">
      <c r="K239" s="25"/>
      <c r="L239" s="25"/>
    </row>
    <row r="240" spans="11:12" x14ac:dyDescent="0.2">
      <c r="K240" s="25"/>
      <c r="L240" s="25"/>
    </row>
    <row r="241" spans="11:12" x14ac:dyDescent="0.2">
      <c r="K241" s="25"/>
      <c r="L241" s="25"/>
    </row>
    <row r="242" spans="11:12" x14ac:dyDescent="0.2">
      <c r="K242" s="25"/>
      <c r="L242" s="25"/>
    </row>
    <row r="243" spans="11:12" x14ac:dyDescent="0.2">
      <c r="K243" s="25"/>
      <c r="L243" s="25"/>
    </row>
    <row r="244" spans="11:12" x14ac:dyDescent="0.2">
      <c r="K244" s="25"/>
      <c r="L244" s="25"/>
    </row>
    <row r="245" spans="11:12" x14ac:dyDescent="0.2">
      <c r="K245" s="25"/>
      <c r="L245" s="25"/>
    </row>
    <row r="246" spans="11:12" x14ac:dyDescent="0.2">
      <c r="K246" s="25"/>
      <c r="L246" s="25"/>
    </row>
    <row r="247" spans="11:12" x14ac:dyDescent="0.2">
      <c r="K247" s="25"/>
      <c r="L247" s="25"/>
    </row>
    <row r="248" spans="11:12" x14ac:dyDescent="0.2">
      <c r="K248" s="25"/>
      <c r="L248" s="25"/>
    </row>
    <row r="249" spans="11:12" x14ac:dyDescent="0.2">
      <c r="K249" s="25"/>
      <c r="L249" s="25"/>
    </row>
    <row r="250" spans="11:12" x14ac:dyDescent="0.2">
      <c r="K250" s="25"/>
      <c r="L250" s="25"/>
    </row>
    <row r="251" spans="11:12" x14ac:dyDescent="0.2">
      <c r="K251" s="25"/>
      <c r="L251" s="25"/>
    </row>
    <row r="252" spans="11:12" x14ac:dyDescent="0.2">
      <c r="K252" s="25"/>
      <c r="L252" s="25"/>
    </row>
    <row r="253" spans="11:12" x14ac:dyDescent="0.2">
      <c r="K253" s="25"/>
      <c r="L253" s="25"/>
    </row>
    <row r="254" spans="11:12" x14ac:dyDescent="0.2">
      <c r="K254" s="25"/>
      <c r="L254" s="25"/>
    </row>
    <row r="255" spans="11:12" x14ac:dyDescent="0.2">
      <c r="K255" s="25"/>
      <c r="L255" s="25"/>
    </row>
    <row r="256" spans="11:12" x14ac:dyDescent="0.2">
      <c r="K256" s="25"/>
      <c r="L256" s="25"/>
    </row>
    <row r="257" spans="11:12" x14ac:dyDescent="0.2">
      <c r="K257" s="25"/>
      <c r="L257" s="25"/>
    </row>
    <row r="258" spans="11:12" x14ac:dyDescent="0.2">
      <c r="K258" s="25"/>
      <c r="L258" s="25"/>
    </row>
    <row r="259" spans="11:12" x14ac:dyDescent="0.2">
      <c r="K259" s="25"/>
      <c r="L259" s="25"/>
    </row>
    <row r="260" spans="11:12" x14ac:dyDescent="0.2">
      <c r="K260" s="25"/>
      <c r="L260" s="25"/>
    </row>
    <row r="261" spans="11:12" x14ac:dyDescent="0.2">
      <c r="K261" s="25"/>
      <c r="L261" s="25"/>
    </row>
    <row r="262" spans="11:12" x14ac:dyDescent="0.2">
      <c r="K262" s="25"/>
      <c r="L262" s="25"/>
    </row>
    <row r="263" spans="11:12" x14ac:dyDescent="0.2">
      <c r="K263" s="25"/>
      <c r="L263" s="25"/>
    </row>
    <row r="264" spans="11:12" x14ac:dyDescent="0.2">
      <c r="K264" s="25"/>
      <c r="L264" s="25"/>
    </row>
    <row r="265" spans="11:12" x14ac:dyDescent="0.2">
      <c r="K265" s="25"/>
      <c r="L265" s="25"/>
    </row>
    <row r="266" spans="11:12" x14ac:dyDescent="0.2">
      <c r="K266" s="25"/>
      <c r="L266" s="25"/>
    </row>
    <row r="267" spans="11:12" x14ac:dyDescent="0.2">
      <c r="K267" s="25"/>
      <c r="L267" s="25"/>
    </row>
    <row r="268" spans="11:12" x14ac:dyDescent="0.2">
      <c r="K268" s="25"/>
      <c r="L268" s="25"/>
    </row>
    <row r="269" spans="11:12" x14ac:dyDescent="0.2">
      <c r="K269" s="25"/>
      <c r="L269" s="25"/>
    </row>
    <row r="270" spans="11:12" x14ac:dyDescent="0.2">
      <c r="K270" s="25"/>
      <c r="L270" s="25"/>
    </row>
    <row r="271" spans="11:12" x14ac:dyDescent="0.2">
      <c r="K271" s="25"/>
      <c r="L271" s="25"/>
    </row>
    <row r="272" spans="11:12" x14ac:dyDescent="0.2">
      <c r="K272" s="25"/>
      <c r="L272" s="25"/>
    </row>
    <row r="273" spans="11:12" x14ac:dyDescent="0.2">
      <c r="K273" s="25"/>
      <c r="L273" s="25"/>
    </row>
    <row r="274" spans="11:12" x14ac:dyDescent="0.2">
      <c r="K274" s="25"/>
      <c r="L274" s="25"/>
    </row>
    <row r="275" spans="11:12" x14ac:dyDescent="0.2">
      <c r="K275" s="25"/>
      <c r="L275" s="25"/>
    </row>
    <row r="276" spans="11:12" x14ac:dyDescent="0.2">
      <c r="K276" s="25"/>
      <c r="L276" s="25"/>
    </row>
    <row r="277" spans="11:12" x14ac:dyDescent="0.2">
      <c r="K277" s="25"/>
      <c r="L277" s="25"/>
    </row>
    <row r="278" spans="11:12" x14ac:dyDescent="0.2">
      <c r="K278" s="25"/>
      <c r="L278" s="25"/>
    </row>
    <row r="279" spans="11:12" x14ac:dyDescent="0.2">
      <c r="K279" s="25"/>
      <c r="L279" s="25"/>
    </row>
    <row r="280" spans="11:12" x14ac:dyDescent="0.2">
      <c r="K280" s="25"/>
      <c r="L280" s="25"/>
    </row>
    <row r="281" spans="11:12" x14ac:dyDescent="0.2">
      <c r="K281" s="25"/>
      <c r="L281" s="25"/>
    </row>
    <row r="282" spans="11:12" x14ac:dyDescent="0.2">
      <c r="K282" s="25"/>
      <c r="L282" s="25"/>
    </row>
    <row r="283" spans="11:12" x14ac:dyDescent="0.2">
      <c r="K283" s="25"/>
      <c r="L283" s="25"/>
    </row>
    <row r="284" spans="11:12" x14ac:dyDescent="0.2">
      <c r="K284" s="25"/>
      <c r="L284" s="25"/>
    </row>
    <row r="285" spans="11:12" x14ac:dyDescent="0.2">
      <c r="K285" s="25"/>
      <c r="L285" s="25"/>
    </row>
    <row r="286" spans="11:12" x14ac:dyDescent="0.2">
      <c r="K286" s="25"/>
      <c r="L286" s="25"/>
    </row>
    <row r="287" spans="11:12" x14ac:dyDescent="0.2">
      <c r="K287" s="25"/>
      <c r="L287" s="25"/>
    </row>
    <row r="288" spans="11:12" x14ac:dyDescent="0.2">
      <c r="K288" s="25"/>
      <c r="L288" s="25"/>
    </row>
    <row r="289" spans="11:12" x14ac:dyDescent="0.2">
      <c r="K289" s="25"/>
      <c r="L289" s="25"/>
    </row>
    <row r="290" spans="11:12" x14ac:dyDescent="0.2">
      <c r="K290" s="25"/>
      <c r="L290" s="25"/>
    </row>
    <row r="291" spans="11:12" x14ac:dyDescent="0.2">
      <c r="K291" s="25"/>
      <c r="L291" s="25"/>
    </row>
    <row r="292" spans="11:12" x14ac:dyDescent="0.2">
      <c r="K292" s="25"/>
      <c r="L292" s="25"/>
    </row>
    <row r="293" spans="11:12" x14ac:dyDescent="0.2">
      <c r="K293" s="25"/>
      <c r="L293" s="25"/>
    </row>
    <row r="294" spans="11:12" x14ac:dyDescent="0.2">
      <c r="K294" s="25"/>
      <c r="L294" s="25"/>
    </row>
    <row r="295" spans="11:12" x14ac:dyDescent="0.2">
      <c r="K295" s="25"/>
      <c r="L295" s="25"/>
    </row>
    <row r="296" spans="11:12" x14ac:dyDescent="0.2">
      <c r="K296" s="25"/>
      <c r="L296" s="25"/>
    </row>
    <row r="297" spans="11:12" x14ac:dyDescent="0.2">
      <c r="K297" s="25"/>
      <c r="L297" s="25"/>
    </row>
    <row r="298" spans="11:12" x14ac:dyDescent="0.2">
      <c r="K298" s="25"/>
      <c r="L298" s="25"/>
    </row>
    <row r="299" spans="11:12" x14ac:dyDescent="0.2">
      <c r="K299" s="25"/>
      <c r="L299" s="25"/>
    </row>
    <row r="300" spans="11:12" x14ac:dyDescent="0.2">
      <c r="K300" s="25"/>
      <c r="L300" s="25"/>
    </row>
    <row r="301" spans="11:12" x14ac:dyDescent="0.2">
      <c r="K301" s="25"/>
      <c r="L301" s="25"/>
    </row>
    <row r="302" spans="11:12" x14ac:dyDescent="0.2">
      <c r="K302" s="25"/>
      <c r="L302" s="25"/>
    </row>
    <row r="303" spans="11:12" x14ac:dyDescent="0.2">
      <c r="K303" s="25"/>
      <c r="L303" s="25"/>
    </row>
    <row r="304" spans="11:12" x14ac:dyDescent="0.2">
      <c r="K304" s="25"/>
      <c r="L304" s="25"/>
    </row>
    <row r="305" spans="11:12" x14ac:dyDescent="0.2">
      <c r="K305" s="25"/>
      <c r="L305" s="25"/>
    </row>
    <row r="306" spans="11:12" x14ac:dyDescent="0.2">
      <c r="K306" s="25"/>
      <c r="L306" s="25"/>
    </row>
    <row r="307" spans="11:12" x14ac:dyDescent="0.2">
      <c r="K307" s="25"/>
      <c r="L307" s="25"/>
    </row>
    <row r="308" spans="11:12" x14ac:dyDescent="0.2">
      <c r="K308" s="25"/>
      <c r="L308" s="25"/>
    </row>
    <row r="309" spans="11:12" x14ac:dyDescent="0.2">
      <c r="K309" s="25"/>
      <c r="L309" s="25"/>
    </row>
    <row r="310" spans="11:12" x14ac:dyDescent="0.2">
      <c r="K310" s="25"/>
      <c r="L310" s="25"/>
    </row>
    <row r="311" spans="11:12" x14ac:dyDescent="0.2">
      <c r="K311" s="25"/>
      <c r="L311" s="25"/>
    </row>
    <row r="312" spans="11:12" x14ac:dyDescent="0.2">
      <c r="K312" s="25"/>
      <c r="L312" s="25"/>
    </row>
    <row r="313" spans="11:12" x14ac:dyDescent="0.2">
      <c r="K313" s="25"/>
      <c r="L313" s="25"/>
    </row>
    <row r="314" spans="11:12" x14ac:dyDescent="0.2">
      <c r="K314" s="25"/>
      <c r="L314" s="25"/>
    </row>
    <row r="315" spans="11:12" x14ac:dyDescent="0.2">
      <c r="K315" s="25"/>
      <c r="L315" s="25"/>
    </row>
    <row r="316" spans="11:12" x14ac:dyDescent="0.2">
      <c r="K316" s="25"/>
      <c r="L316" s="25"/>
    </row>
    <row r="317" spans="11:12" x14ac:dyDescent="0.2">
      <c r="K317" s="25"/>
      <c r="L317" s="25"/>
    </row>
    <row r="318" spans="11:12" x14ac:dyDescent="0.2">
      <c r="K318" s="25"/>
      <c r="L318" s="25"/>
    </row>
    <row r="319" spans="11:12" x14ac:dyDescent="0.2">
      <c r="K319" s="25"/>
      <c r="L319" s="25"/>
    </row>
    <row r="320" spans="11:12" x14ac:dyDescent="0.2">
      <c r="K320" s="25"/>
      <c r="L320" s="25"/>
    </row>
    <row r="321" spans="11:12" x14ac:dyDescent="0.2">
      <c r="K321" s="25"/>
      <c r="L321" s="25"/>
    </row>
    <row r="322" spans="11:12" x14ac:dyDescent="0.2">
      <c r="K322" s="25"/>
      <c r="L322" s="25"/>
    </row>
    <row r="323" spans="11:12" x14ac:dyDescent="0.2">
      <c r="K323" s="25"/>
      <c r="L323" s="25"/>
    </row>
    <row r="324" spans="11:12" x14ac:dyDescent="0.2">
      <c r="K324" s="25"/>
      <c r="L324" s="25"/>
    </row>
    <row r="325" spans="11:12" x14ac:dyDescent="0.2">
      <c r="K325" s="25"/>
      <c r="L325" s="25"/>
    </row>
    <row r="326" spans="11:12" x14ac:dyDescent="0.2">
      <c r="K326" s="25"/>
      <c r="L326" s="25"/>
    </row>
    <row r="327" spans="11:12" x14ac:dyDescent="0.2">
      <c r="K327" s="25"/>
      <c r="L327" s="25"/>
    </row>
    <row r="328" spans="11:12" x14ac:dyDescent="0.2">
      <c r="K328" s="25"/>
      <c r="L328" s="25"/>
    </row>
    <row r="329" spans="11:12" x14ac:dyDescent="0.2">
      <c r="K329" s="25"/>
      <c r="L329" s="25"/>
    </row>
    <row r="330" spans="11:12" x14ac:dyDescent="0.2">
      <c r="K330" s="25"/>
      <c r="L330" s="25"/>
    </row>
    <row r="331" spans="11:12" x14ac:dyDescent="0.2">
      <c r="K331" s="25"/>
      <c r="L331" s="25"/>
    </row>
    <row r="332" spans="11:12" x14ac:dyDescent="0.2">
      <c r="K332" s="25"/>
      <c r="L332" s="25"/>
    </row>
    <row r="333" spans="11:12" x14ac:dyDescent="0.2">
      <c r="K333" s="25"/>
      <c r="L333" s="25"/>
    </row>
    <row r="334" spans="11:12" x14ac:dyDescent="0.2">
      <c r="K334" s="25"/>
      <c r="L334" s="25"/>
    </row>
    <row r="335" spans="11:12" x14ac:dyDescent="0.2">
      <c r="K335" s="25"/>
      <c r="L335" s="25"/>
    </row>
    <row r="336" spans="11:12" x14ac:dyDescent="0.2">
      <c r="K336" s="25"/>
      <c r="L336" s="25"/>
    </row>
    <row r="337" spans="11:12" x14ac:dyDescent="0.2">
      <c r="K337" s="25"/>
      <c r="L337" s="25"/>
    </row>
    <row r="338" spans="11:12" x14ac:dyDescent="0.2">
      <c r="K338" s="25"/>
      <c r="L338" s="25"/>
    </row>
    <row r="339" spans="11:12" x14ac:dyDescent="0.2">
      <c r="K339" s="25"/>
      <c r="L339" s="25"/>
    </row>
    <row r="340" spans="11:12" x14ac:dyDescent="0.2">
      <c r="K340" s="25"/>
      <c r="L340" s="25"/>
    </row>
    <row r="341" spans="11:12" x14ac:dyDescent="0.2">
      <c r="K341" s="25"/>
      <c r="L341" s="25"/>
    </row>
    <row r="342" spans="11:12" x14ac:dyDescent="0.2">
      <c r="K342" s="25"/>
      <c r="L342" s="25"/>
    </row>
    <row r="343" spans="11:12" x14ac:dyDescent="0.2">
      <c r="K343" s="25"/>
      <c r="L343" s="25"/>
    </row>
    <row r="344" spans="11:12" x14ac:dyDescent="0.2">
      <c r="K344" s="25"/>
      <c r="L344" s="25"/>
    </row>
    <row r="345" spans="11:12" x14ac:dyDescent="0.2">
      <c r="K345" s="25"/>
      <c r="L345" s="25"/>
    </row>
    <row r="346" spans="11:12" x14ac:dyDescent="0.2">
      <c r="K346" s="25"/>
      <c r="L346" s="25"/>
    </row>
    <row r="347" spans="11:12" x14ac:dyDescent="0.2">
      <c r="K347" s="25"/>
      <c r="L347" s="25"/>
    </row>
    <row r="348" spans="11:12" x14ac:dyDescent="0.2">
      <c r="K348" s="25"/>
      <c r="L348" s="25"/>
    </row>
    <row r="349" spans="11:12" x14ac:dyDescent="0.2">
      <c r="K349" s="25"/>
      <c r="L349" s="25"/>
    </row>
    <row r="350" spans="11:12" x14ac:dyDescent="0.2">
      <c r="K350" s="25"/>
      <c r="L350" s="25"/>
    </row>
    <row r="351" spans="11:12" x14ac:dyDescent="0.2">
      <c r="K351" s="25"/>
      <c r="L351" s="25"/>
    </row>
    <row r="352" spans="11:12" x14ac:dyDescent="0.2">
      <c r="K352" s="25"/>
      <c r="L352" s="25"/>
    </row>
    <row r="353" spans="11:12" x14ac:dyDescent="0.2">
      <c r="K353" s="25"/>
      <c r="L353" s="25"/>
    </row>
    <row r="354" spans="11:12" x14ac:dyDescent="0.2">
      <c r="K354" s="25"/>
      <c r="L354" s="25"/>
    </row>
    <row r="355" spans="11:12" x14ac:dyDescent="0.2">
      <c r="K355" s="25"/>
      <c r="L355" s="25"/>
    </row>
    <row r="356" spans="11:12" x14ac:dyDescent="0.2">
      <c r="K356" s="25"/>
      <c r="L356" s="25"/>
    </row>
    <row r="357" spans="11:12" x14ac:dyDescent="0.2">
      <c r="K357" s="25"/>
      <c r="L357" s="25"/>
    </row>
    <row r="358" spans="11:12" x14ac:dyDescent="0.2">
      <c r="K358" s="25"/>
      <c r="L358" s="25"/>
    </row>
    <row r="359" spans="11:12" x14ac:dyDescent="0.2">
      <c r="K359" s="25"/>
      <c r="L359" s="25"/>
    </row>
    <row r="360" spans="11:12" x14ac:dyDescent="0.2">
      <c r="K360" s="25"/>
      <c r="L360" s="25"/>
    </row>
    <row r="361" spans="11:12" x14ac:dyDescent="0.2">
      <c r="K361" s="25"/>
      <c r="L361" s="25"/>
    </row>
    <row r="362" spans="11:12" x14ac:dyDescent="0.2">
      <c r="K362" s="25"/>
      <c r="L362" s="25"/>
    </row>
    <row r="363" spans="11:12" x14ac:dyDescent="0.2">
      <c r="K363" s="25"/>
      <c r="L363" s="2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3"/>
  <sheetViews>
    <sheetView topLeftCell="A16" zoomScale="99" workbookViewId="0">
      <selection activeCell="E7" sqref="E7"/>
    </sheetView>
  </sheetViews>
  <sheetFormatPr baseColWidth="10" defaultColWidth="8.83203125" defaultRowHeight="15" x14ac:dyDescent="0.2"/>
  <sheetData>
    <row r="1" spans="1:4" x14ac:dyDescent="0.2">
      <c r="A1" t="s">
        <v>384</v>
      </c>
      <c r="B1" t="s">
        <v>385</v>
      </c>
      <c r="C1" t="s">
        <v>386</v>
      </c>
      <c r="D1" t="s">
        <v>387</v>
      </c>
    </row>
    <row r="2" spans="1:4" x14ac:dyDescent="0.2">
      <c r="A2">
        <v>2025</v>
      </c>
      <c r="B2">
        <v>1</v>
      </c>
      <c r="C2" s="20" t="s">
        <v>4</v>
      </c>
      <c r="D2" s="20">
        <v>500</v>
      </c>
    </row>
    <row r="3" spans="1:4" x14ac:dyDescent="0.2">
      <c r="A3">
        <v>2025</v>
      </c>
      <c r="B3">
        <v>2</v>
      </c>
      <c r="C3" s="20" t="s">
        <v>7</v>
      </c>
      <c r="D3" s="20">
        <v>444</v>
      </c>
    </row>
    <row r="4" spans="1:4" x14ac:dyDescent="0.2">
      <c r="A4">
        <v>2025</v>
      </c>
      <c r="B4">
        <v>3</v>
      </c>
      <c r="C4" s="20" t="s">
        <v>5</v>
      </c>
      <c r="D4" s="20">
        <v>410</v>
      </c>
    </row>
    <row r="5" spans="1:4" x14ac:dyDescent="0.2">
      <c r="A5">
        <v>2025</v>
      </c>
      <c r="B5">
        <v>4</v>
      </c>
      <c r="C5" s="20" t="s">
        <v>3</v>
      </c>
      <c r="D5" s="20">
        <v>403</v>
      </c>
    </row>
    <row r="6" spans="1:4" x14ac:dyDescent="0.2">
      <c r="A6">
        <v>2025</v>
      </c>
      <c r="B6">
        <v>5</v>
      </c>
      <c r="C6" s="20" t="s">
        <v>6</v>
      </c>
      <c r="D6" s="20">
        <v>382</v>
      </c>
    </row>
    <row r="7" spans="1:4" x14ac:dyDescent="0.2">
      <c r="A7">
        <v>2025</v>
      </c>
      <c r="B7">
        <v>6</v>
      </c>
      <c r="C7" s="20" t="s">
        <v>377</v>
      </c>
      <c r="D7" s="20">
        <v>378</v>
      </c>
    </row>
    <row r="8" spans="1:4" x14ac:dyDescent="0.2">
      <c r="A8">
        <v>2025</v>
      </c>
      <c r="B8">
        <v>7</v>
      </c>
      <c r="C8" s="20" t="s">
        <v>319</v>
      </c>
      <c r="D8" s="20">
        <v>362</v>
      </c>
    </row>
    <row r="9" spans="1:4" x14ac:dyDescent="0.2">
      <c r="A9">
        <v>2025</v>
      </c>
      <c r="B9">
        <v>8</v>
      </c>
      <c r="C9" s="20" t="s">
        <v>261</v>
      </c>
      <c r="D9" s="20">
        <v>362</v>
      </c>
    </row>
    <row r="10" spans="1:4" x14ac:dyDescent="0.2">
      <c r="A10">
        <v>2025</v>
      </c>
      <c r="B10">
        <v>9</v>
      </c>
      <c r="C10" s="20" t="s">
        <v>255</v>
      </c>
      <c r="D10" s="20">
        <v>358</v>
      </c>
    </row>
    <row r="11" spans="1:4" x14ac:dyDescent="0.2">
      <c r="A11">
        <v>2025</v>
      </c>
      <c r="B11">
        <v>10</v>
      </c>
      <c r="C11" s="20" t="s">
        <v>214</v>
      </c>
      <c r="D11" s="20">
        <v>349</v>
      </c>
    </row>
    <row r="12" spans="1:4" x14ac:dyDescent="0.2">
      <c r="A12">
        <v>2025</v>
      </c>
      <c r="B12">
        <v>11</v>
      </c>
      <c r="C12" s="20" t="s">
        <v>297</v>
      </c>
      <c r="D12" s="20">
        <v>345</v>
      </c>
    </row>
    <row r="13" spans="1:4" x14ac:dyDescent="0.2">
      <c r="A13">
        <v>2025</v>
      </c>
      <c r="B13">
        <v>12</v>
      </c>
      <c r="C13" s="20" t="s">
        <v>310</v>
      </c>
      <c r="D13" s="20">
        <v>342</v>
      </c>
    </row>
    <row r="14" spans="1:4" x14ac:dyDescent="0.2">
      <c r="A14">
        <v>2025</v>
      </c>
      <c r="B14">
        <v>13</v>
      </c>
      <c r="C14" s="20" t="s">
        <v>280</v>
      </c>
      <c r="D14" s="20">
        <v>337</v>
      </c>
    </row>
    <row r="15" spans="1:4" x14ac:dyDescent="0.2">
      <c r="A15">
        <v>2025</v>
      </c>
      <c r="B15">
        <v>14</v>
      </c>
      <c r="C15" s="20" t="s">
        <v>370</v>
      </c>
      <c r="D15" s="20">
        <v>334</v>
      </c>
    </row>
    <row r="16" spans="1:4" x14ac:dyDescent="0.2">
      <c r="A16">
        <v>2025</v>
      </c>
      <c r="B16">
        <v>15</v>
      </c>
      <c r="C16" s="20" t="s">
        <v>358</v>
      </c>
      <c r="D16" s="20">
        <v>331</v>
      </c>
    </row>
    <row r="17" spans="1:4" x14ac:dyDescent="0.2">
      <c r="A17">
        <v>2025</v>
      </c>
      <c r="B17">
        <v>16</v>
      </c>
      <c r="C17" s="20" t="s">
        <v>305</v>
      </c>
      <c r="D17" s="20">
        <v>327</v>
      </c>
    </row>
    <row r="18" spans="1:4" x14ac:dyDescent="0.2">
      <c r="A18">
        <v>2025</v>
      </c>
      <c r="B18">
        <v>17</v>
      </c>
      <c r="C18" s="20" t="s">
        <v>233</v>
      </c>
      <c r="D18" s="20">
        <v>318</v>
      </c>
    </row>
    <row r="19" spans="1:4" x14ac:dyDescent="0.2">
      <c r="A19">
        <v>2025</v>
      </c>
      <c r="B19">
        <v>18</v>
      </c>
      <c r="C19" s="20" t="s">
        <v>326</v>
      </c>
      <c r="D19" s="20">
        <v>311</v>
      </c>
    </row>
    <row r="20" spans="1:4" x14ac:dyDescent="0.2">
      <c r="A20">
        <v>2025</v>
      </c>
      <c r="B20">
        <v>19</v>
      </c>
      <c r="C20" s="20" t="s">
        <v>294</v>
      </c>
      <c r="D20" s="20">
        <v>309</v>
      </c>
    </row>
    <row r="21" spans="1:4" x14ac:dyDescent="0.2">
      <c r="A21">
        <v>2025</v>
      </c>
      <c r="B21">
        <v>20</v>
      </c>
      <c r="C21" s="20" t="s">
        <v>353</v>
      </c>
      <c r="D21" s="20">
        <v>303</v>
      </c>
    </row>
    <row r="22" spans="1:4" x14ac:dyDescent="0.2">
      <c r="A22">
        <v>2025</v>
      </c>
      <c r="B22">
        <v>21</v>
      </c>
      <c r="C22" s="20" t="s">
        <v>300</v>
      </c>
      <c r="D22" s="20">
        <v>300</v>
      </c>
    </row>
    <row r="23" spans="1:4" x14ac:dyDescent="0.2">
      <c r="A23">
        <v>2025</v>
      </c>
      <c r="B23">
        <v>22</v>
      </c>
      <c r="C23" s="20" t="s">
        <v>361</v>
      </c>
      <c r="D23" s="20">
        <v>300</v>
      </c>
    </row>
    <row r="24" spans="1:4" x14ac:dyDescent="0.2">
      <c r="A24">
        <v>2025</v>
      </c>
      <c r="B24">
        <v>23</v>
      </c>
      <c r="C24" s="20" t="s">
        <v>339</v>
      </c>
      <c r="D24" s="20">
        <v>296</v>
      </c>
    </row>
    <row r="25" spans="1:4" x14ac:dyDescent="0.2">
      <c r="A25">
        <v>2025</v>
      </c>
      <c r="B25">
        <v>24</v>
      </c>
      <c r="C25" s="20" t="s">
        <v>262</v>
      </c>
      <c r="D25" s="20">
        <v>293</v>
      </c>
    </row>
    <row r="26" spans="1:4" x14ac:dyDescent="0.2">
      <c r="A26">
        <v>2025</v>
      </c>
      <c r="B26">
        <v>25</v>
      </c>
      <c r="C26" s="20" t="s">
        <v>331</v>
      </c>
      <c r="D26" s="20">
        <v>292</v>
      </c>
    </row>
    <row r="27" spans="1:4" x14ac:dyDescent="0.2">
      <c r="A27">
        <v>2025</v>
      </c>
      <c r="B27">
        <v>26</v>
      </c>
      <c r="C27" s="20" t="s">
        <v>376</v>
      </c>
      <c r="D27" s="20">
        <v>292</v>
      </c>
    </row>
    <row r="28" spans="1:4" x14ac:dyDescent="0.2">
      <c r="A28">
        <v>2025</v>
      </c>
      <c r="B28">
        <v>27</v>
      </c>
      <c r="C28" s="20" t="s">
        <v>227</v>
      </c>
      <c r="D28" s="20">
        <v>288</v>
      </c>
    </row>
    <row r="29" spans="1:4" x14ac:dyDescent="0.2">
      <c r="A29">
        <v>2025</v>
      </c>
      <c r="B29">
        <v>28</v>
      </c>
      <c r="C29" s="20" t="s">
        <v>295</v>
      </c>
      <c r="D29" s="20">
        <v>286</v>
      </c>
    </row>
    <row r="30" spans="1:4" x14ac:dyDescent="0.2">
      <c r="A30">
        <v>2025</v>
      </c>
      <c r="B30">
        <v>29</v>
      </c>
      <c r="C30" s="20" t="s">
        <v>349</v>
      </c>
      <c r="D30" s="20">
        <v>286</v>
      </c>
    </row>
    <row r="31" spans="1:4" x14ac:dyDescent="0.2">
      <c r="A31">
        <v>2025</v>
      </c>
      <c r="B31">
        <v>30</v>
      </c>
      <c r="C31" s="20" t="s">
        <v>241</v>
      </c>
      <c r="D31" s="20">
        <v>286</v>
      </c>
    </row>
    <row r="32" spans="1:4" x14ac:dyDescent="0.2">
      <c r="A32">
        <v>2025</v>
      </c>
      <c r="B32">
        <v>31</v>
      </c>
      <c r="C32" s="20" t="s">
        <v>286</v>
      </c>
      <c r="D32" s="20">
        <v>286</v>
      </c>
    </row>
    <row r="33" spans="1:4" x14ac:dyDescent="0.2">
      <c r="A33">
        <v>2025</v>
      </c>
      <c r="B33">
        <v>32</v>
      </c>
      <c r="C33" s="20" t="s">
        <v>324</v>
      </c>
      <c r="D33" s="20">
        <v>282</v>
      </c>
    </row>
    <row r="34" spans="1:4" x14ac:dyDescent="0.2">
      <c r="A34">
        <v>2025</v>
      </c>
      <c r="B34">
        <v>33</v>
      </c>
      <c r="C34" s="20" t="s">
        <v>267</v>
      </c>
      <c r="D34" s="20">
        <v>281</v>
      </c>
    </row>
    <row r="35" spans="1:4" x14ac:dyDescent="0.2">
      <c r="A35">
        <v>2025</v>
      </c>
      <c r="B35">
        <v>34</v>
      </c>
      <c r="C35" s="20" t="s">
        <v>276</v>
      </c>
      <c r="D35" s="20">
        <v>281</v>
      </c>
    </row>
    <row r="36" spans="1:4" x14ac:dyDescent="0.2">
      <c r="A36">
        <v>2025</v>
      </c>
      <c r="B36">
        <v>35</v>
      </c>
      <c r="C36" s="20" t="s">
        <v>351</v>
      </c>
      <c r="D36" s="20">
        <v>279</v>
      </c>
    </row>
    <row r="37" spans="1:4" x14ac:dyDescent="0.2">
      <c r="A37">
        <v>2025</v>
      </c>
      <c r="B37">
        <v>36</v>
      </c>
      <c r="C37" s="20" t="s">
        <v>309</v>
      </c>
      <c r="D37" s="20">
        <v>279</v>
      </c>
    </row>
    <row r="38" spans="1:4" x14ac:dyDescent="0.2">
      <c r="A38">
        <v>2025</v>
      </c>
      <c r="B38">
        <v>37</v>
      </c>
      <c r="C38" s="20" t="s">
        <v>235</v>
      </c>
      <c r="D38" s="20">
        <v>276</v>
      </c>
    </row>
    <row r="39" spans="1:4" x14ac:dyDescent="0.2">
      <c r="A39">
        <v>2025</v>
      </c>
      <c r="B39">
        <v>38</v>
      </c>
      <c r="C39" s="20" t="s">
        <v>325</v>
      </c>
      <c r="D39" s="20">
        <v>275</v>
      </c>
    </row>
    <row r="40" spans="1:4" x14ac:dyDescent="0.2">
      <c r="A40">
        <v>2025</v>
      </c>
      <c r="B40">
        <v>39</v>
      </c>
      <c r="C40" s="20" t="s">
        <v>265</v>
      </c>
      <c r="D40" s="20">
        <v>274</v>
      </c>
    </row>
    <row r="41" spans="1:4" x14ac:dyDescent="0.2">
      <c r="A41">
        <v>2025</v>
      </c>
      <c r="B41">
        <v>40</v>
      </c>
      <c r="C41" s="20" t="s">
        <v>378</v>
      </c>
      <c r="D41" s="20">
        <v>272</v>
      </c>
    </row>
    <row r="42" spans="1:4" x14ac:dyDescent="0.2">
      <c r="A42">
        <v>2025</v>
      </c>
      <c r="B42">
        <v>41</v>
      </c>
      <c r="C42" s="20" t="s">
        <v>348</v>
      </c>
      <c r="D42" s="20">
        <v>270</v>
      </c>
    </row>
    <row r="43" spans="1:4" x14ac:dyDescent="0.2">
      <c r="A43">
        <v>2025</v>
      </c>
      <c r="B43">
        <v>42</v>
      </c>
      <c r="C43" s="20" t="s">
        <v>289</v>
      </c>
      <c r="D43" s="20">
        <v>269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Model</vt:lpstr>
      <vt:lpstr>CL</vt:lpstr>
      <vt:lpstr>PIC FY 25</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Morgan Considine</dc:creator>
  <cp:keywords/>
  <dc:description/>
  <cp:lastModifiedBy>Michael Morton</cp:lastModifiedBy>
  <cp:revision/>
  <dcterms:created xsi:type="dcterms:W3CDTF">2018-05-16T13:15:21Z</dcterms:created>
  <dcterms:modified xsi:type="dcterms:W3CDTF">2025-03-04T22:09:50Z</dcterms:modified>
  <cp:category/>
  <cp:contentStatus/>
</cp:coreProperties>
</file>