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michaelmorton/Desktop/"/>
    </mc:Choice>
  </mc:AlternateContent>
  <xr:revisionPtr revIDLastSave="0" documentId="8_{4B617F4A-62DB-CC49-8C31-BACE37C967FC}" xr6:coauthVersionLast="47" xr6:coauthVersionMax="47" xr10:uidLastSave="{00000000-0000-0000-0000-000000000000}"/>
  <bookViews>
    <workbookView xWindow="0" yWindow="500" windowWidth="20840" windowHeight="13060" tabRatio="769" xr2:uid="{00000000-000D-0000-FFFF-FFFF00000000}"/>
  </bookViews>
  <sheets>
    <sheet name="Cover Sheet" sheetId="11" r:id="rId1"/>
    <sheet name="ECS Component Comparison Tool" sheetId="9" r:id="rId2"/>
    <sheet name="CL" sheetId="6" state="hidden" r:id="rId3"/>
    <sheet name="Town ECS Data-Over-Time Tool" sheetId="1" r:id="rId4"/>
    <sheet name="Sheet1" sheetId="5" state="hidden" r:id="rId5"/>
    <sheet name="phase-in_status" sheetId="4" state="hidden" r:id="rId6"/>
    <sheet name="ECS Grants Over Time" sheetId="12" state="hidden" r:id="rId7"/>
    <sheet name="backend_data" sheetId="3" state="hidden" r:id="rId8"/>
    <sheet name="town_data_validation" sheetId="2" state="hidden" r:id="rId9"/>
    <sheet name="PIC FY 25" sheetId="10" state="hidden" r:id="rId10"/>
  </sheets>
  <definedNames>
    <definedName name="_xlnm._FilterDatabase" localSheetId="7" hidden="1">backend_data!$A$1:$O$1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1" l="1"/>
  <c r="I28" i="1"/>
  <c r="I27" i="1"/>
  <c r="K1455" i="3"/>
  <c r="K1456" i="3"/>
  <c r="K1457" i="3"/>
  <c r="K1458" i="3"/>
  <c r="K1459" i="3"/>
  <c r="K1460" i="3"/>
  <c r="K1461" i="3"/>
  <c r="K1462" i="3"/>
  <c r="K1463" i="3"/>
  <c r="K1464" i="3"/>
  <c r="K1465" i="3"/>
  <c r="K1466" i="3"/>
  <c r="K1467" i="3"/>
  <c r="K1468" i="3"/>
  <c r="K1469" i="3"/>
  <c r="K1470" i="3"/>
  <c r="K1471" i="3"/>
  <c r="K1472" i="3"/>
  <c r="K1473" i="3"/>
  <c r="K1474" i="3"/>
  <c r="K1475" i="3"/>
  <c r="K1476" i="3"/>
  <c r="K1477" i="3"/>
  <c r="K1478" i="3"/>
  <c r="K1479" i="3"/>
  <c r="K1480" i="3"/>
  <c r="K1481" i="3"/>
  <c r="K1482" i="3"/>
  <c r="K1483" i="3"/>
  <c r="K1484" i="3"/>
  <c r="K1485" i="3"/>
  <c r="K1486" i="3"/>
  <c r="K1487" i="3"/>
  <c r="K1488" i="3"/>
  <c r="K1489" i="3"/>
  <c r="K1490" i="3"/>
  <c r="K1491" i="3"/>
  <c r="K1492" i="3"/>
  <c r="K1493" i="3"/>
  <c r="K1494" i="3"/>
  <c r="K1495" i="3"/>
  <c r="K1496" i="3"/>
  <c r="K1497" i="3"/>
  <c r="K1498" i="3"/>
  <c r="K1499" i="3"/>
  <c r="K1500" i="3"/>
  <c r="K1501" i="3"/>
  <c r="K1502" i="3"/>
  <c r="K1503" i="3"/>
  <c r="K1504" i="3"/>
  <c r="K1505" i="3"/>
  <c r="K1506" i="3"/>
  <c r="K1507" i="3"/>
  <c r="K1508" i="3"/>
  <c r="K1509" i="3"/>
  <c r="K1510" i="3"/>
  <c r="K1511" i="3"/>
  <c r="K1512" i="3"/>
  <c r="K1513" i="3"/>
  <c r="K1514" i="3"/>
  <c r="K1515" i="3"/>
  <c r="K1516" i="3"/>
  <c r="K1517" i="3"/>
  <c r="K1518" i="3"/>
  <c r="K1519" i="3"/>
  <c r="K1520" i="3"/>
  <c r="K1521" i="3"/>
  <c r="K1522" i="3"/>
  <c r="F16" i="1"/>
  <c r="F14" i="1"/>
  <c r="F15" i="1"/>
  <c r="F18" i="1"/>
  <c r="F19" i="1"/>
  <c r="G14" i="1"/>
  <c r="H14" i="1"/>
  <c r="I14" i="1"/>
  <c r="J14" i="1"/>
  <c r="L14" i="1" l="1"/>
  <c r="N14" i="1"/>
  <c r="G33" i="1" l="1"/>
  <c r="H33" i="1"/>
  <c r="I33" i="1"/>
  <c r="J33" i="1"/>
  <c r="F33" i="1"/>
  <c r="M4" i="12"/>
  <c r="L4" i="12"/>
  <c r="N33" i="1" l="1"/>
  <c r="L33" i="1"/>
  <c r="K1372" i="3"/>
  <c r="K1373" i="3"/>
  <c r="K1374" i="3"/>
  <c r="K1375" i="3"/>
  <c r="K1376" i="3"/>
  <c r="K1377" i="3"/>
  <c r="K1378" i="3"/>
  <c r="K1379" i="3"/>
  <c r="K1380" i="3"/>
  <c r="K1381" i="3"/>
  <c r="K1382" i="3"/>
  <c r="K1383" i="3"/>
  <c r="K1384" i="3"/>
  <c r="K1385" i="3"/>
  <c r="K1386" i="3"/>
  <c r="K1387" i="3"/>
  <c r="K1388" i="3"/>
  <c r="K1389" i="3"/>
  <c r="K1390" i="3"/>
  <c r="K1391" i="3"/>
  <c r="K1392" i="3"/>
  <c r="K1393" i="3"/>
  <c r="K1394" i="3"/>
  <c r="K1395" i="3"/>
  <c r="K1396" i="3"/>
  <c r="K1397" i="3"/>
  <c r="K1398" i="3"/>
  <c r="K1399" i="3"/>
  <c r="K1400" i="3"/>
  <c r="K1401" i="3"/>
  <c r="K1402" i="3"/>
  <c r="K1403" i="3"/>
  <c r="K1404" i="3"/>
  <c r="K1405" i="3"/>
  <c r="K1406" i="3"/>
  <c r="K1407" i="3"/>
  <c r="K1408" i="3"/>
  <c r="K1409" i="3"/>
  <c r="K1410" i="3"/>
  <c r="K1411" i="3"/>
  <c r="K1412" i="3"/>
  <c r="K1413" i="3"/>
  <c r="K1414" i="3"/>
  <c r="K1415" i="3"/>
  <c r="K1416" i="3"/>
  <c r="K1417" i="3"/>
  <c r="K1418" i="3"/>
  <c r="K1419" i="3"/>
  <c r="K1420" i="3"/>
  <c r="K1421" i="3"/>
  <c r="K1422" i="3"/>
  <c r="K1423" i="3"/>
  <c r="K1424" i="3"/>
  <c r="K1425" i="3"/>
  <c r="K1426" i="3"/>
  <c r="K1427" i="3"/>
  <c r="K1428" i="3"/>
  <c r="K1429" i="3"/>
  <c r="K1430" i="3"/>
  <c r="K1431" i="3"/>
  <c r="K1432" i="3"/>
  <c r="K1433" i="3"/>
  <c r="K1434" i="3"/>
  <c r="K1435" i="3"/>
  <c r="K1436" i="3"/>
  <c r="K1437" i="3"/>
  <c r="K1438" i="3"/>
  <c r="K1439" i="3"/>
  <c r="K1440" i="3"/>
  <c r="K1441" i="3"/>
  <c r="K1442" i="3"/>
  <c r="K1443" i="3"/>
  <c r="K1444" i="3"/>
  <c r="K1445" i="3"/>
  <c r="K1446" i="3"/>
  <c r="K1447" i="3"/>
  <c r="K1448" i="3"/>
  <c r="K1449" i="3"/>
  <c r="K1450" i="3"/>
  <c r="K1451" i="3"/>
  <c r="K1452" i="3"/>
  <c r="K1453" i="3"/>
  <c r="K1454" i="3"/>
  <c r="K1355" i="3"/>
  <c r="K1356" i="3"/>
  <c r="K1357" i="3"/>
  <c r="K1358" i="3"/>
  <c r="K1359" i="3"/>
  <c r="K1360" i="3"/>
  <c r="K1361" i="3"/>
  <c r="K1362" i="3"/>
  <c r="K1363" i="3"/>
  <c r="K1364" i="3"/>
  <c r="K1365" i="3"/>
  <c r="K1366" i="3"/>
  <c r="K1367" i="3"/>
  <c r="K1368" i="3"/>
  <c r="K1369" i="3"/>
  <c r="K1370" i="3"/>
  <c r="K1371" i="3"/>
  <c r="K1354" i="3"/>
  <c r="J27" i="1" s="1"/>
  <c r="H20" i="9"/>
  <c r="H19" i="9"/>
  <c r="H18" i="9"/>
  <c r="H14" i="9"/>
  <c r="H12" i="9"/>
  <c r="H11" i="9"/>
  <c r="G20" i="9"/>
  <c r="G19" i="9"/>
  <c r="G18" i="9"/>
  <c r="G14" i="9"/>
  <c r="G12" i="9"/>
  <c r="G11" i="9"/>
  <c r="F20" i="9"/>
  <c r="F19" i="9"/>
  <c r="F18" i="9"/>
  <c r="F14" i="9"/>
  <c r="F12" i="9"/>
  <c r="F11" i="9"/>
  <c r="E20" i="9"/>
  <c r="E19" i="9"/>
  <c r="E18" i="9"/>
  <c r="E14" i="9"/>
  <c r="E12" i="9"/>
  <c r="E11" i="9"/>
  <c r="D20" i="9"/>
  <c r="D19" i="9"/>
  <c r="D18" i="9"/>
  <c r="D14" i="9"/>
  <c r="D12" i="9"/>
  <c r="D11" i="9"/>
  <c r="G15" i="9" l="1"/>
  <c r="G13" i="9"/>
  <c r="F15" i="9"/>
  <c r="E15" i="9"/>
  <c r="F13" i="9"/>
  <c r="E13" i="9"/>
  <c r="H13" i="9"/>
  <c r="H15" i="9"/>
  <c r="D13" i="9"/>
  <c r="D15" i="9"/>
  <c r="F27" i="1" l="1"/>
  <c r="AO195" i="6"/>
  <c r="AL195" i="6"/>
  <c r="AH195" i="6"/>
  <c r="AB195" i="6"/>
  <c r="X195" i="6"/>
  <c r="W195" i="6"/>
  <c r="R195" i="6"/>
  <c r="S195" i="6" s="1"/>
  <c r="T195" i="6" s="1"/>
  <c r="U195" i="6" s="1"/>
  <c r="O195" i="6"/>
  <c r="P195" i="6" s="1"/>
  <c r="Q195" i="6" s="1"/>
  <c r="N195" i="6"/>
  <c r="AO194" i="6"/>
  <c r="AL194" i="6"/>
  <c r="AH194" i="6"/>
  <c r="AB194" i="6"/>
  <c r="X194" i="6"/>
  <c r="W194" i="6"/>
  <c r="R194" i="6"/>
  <c r="S194" i="6" s="1"/>
  <c r="T194" i="6" s="1"/>
  <c r="U194" i="6" s="1"/>
  <c r="O194" i="6"/>
  <c r="P194" i="6" s="1"/>
  <c r="Q194" i="6" s="1"/>
  <c r="N194" i="6"/>
  <c r="Y194" i="6" s="1"/>
  <c r="AO193" i="6"/>
  <c r="AL193" i="6"/>
  <c r="AH193" i="6"/>
  <c r="AB193" i="6"/>
  <c r="X193" i="6"/>
  <c r="W193" i="6"/>
  <c r="R193" i="6"/>
  <c r="S193" i="6" s="1"/>
  <c r="T193" i="6" s="1"/>
  <c r="U193" i="6" s="1"/>
  <c r="P193" i="6"/>
  <c r="Q193" i="6" s="1"/>
  <c r="Y193" i="6" s="1"/>
  <c r="O193" i="6"/>
  <c r="N193" i="6"/>
  <c r="AO192" i="6"/>
  <c r="AL192" i="6"/>
  <c r="AH192" i="6"/>
  <c r="AB192" i="6"/>
  <c r="X192" i="6"/>
  <c r="W192" i="6"/>
  <c r="R192" i="6"/>
  <c r="S192" i="6" s="1"/>
  <c r="T192" i="6" s="1"/>
  <c r="U192" i="6" s="1"/>
  <c r="O192" i="6"/>
  <c r="P192" i="6" s="1"/>
  <c r="Q192" i="6" s="1"/>
  <c r="N192" i="6"/>
  <c r="AO191" i="6"/>
  <c r="AL191" i="6"/>
  <c r="AH191" i="6"/>
  <c r="AB191" i="6"/>
  <c r="X191" i="6"/>
  <c r="W191" i="6"/>
  <c r="R191" i="6"/>
  <c r="S191" i="6" s="1"/>
  <c r="T191" i="6" s="1"/>
  <c r="U191" i="6" s="1"/>
  <c r="O191" i="6"/>
  <c r="P191" i="6" s="1"/>
  <c r="Q191" i="6" s="1"/>
  <c r="N191" i="6"/>
  <c r="AO190" i="6"/>
  <c r="AL190" i="6"/>
  <c r="AH190" i="6"/>
  <c r="AB190" i="6"/>
  <c r="X190" i="6"/>
  <c r="W190" i="6"/>
  <c r="R190" i="6"/>
  <c r="S190" i="6" s="1"/>
  <c r="T190" i="6" s="1"/>
  <c r="U190" i="6" s="1"/>
  <c r="O190" i="6"/>
  <c r="P190" i="6" s="1"/>
  <c r="Q190" i="6" s="1"/>
  <c r="N190" i="6"/>
  <c r="AO189" i="6"/>
  <c r="AL189" i="6"/>
  <c r="AH189" i="6"/>
  <c r="AB189" i="6"/>
  <c r="X189" i="6"/>
  <c r="W189" i="6"/>
  <c r="R189" i="6"/>
  <c r="S189" i="6" s="1"/>
  <c r="T189" i="6" s="1"/>
  <c r="U189" i="6" s="1"/>
  <c r="O189" i="6"/>
  <c r="P189" i="6" s="1"/>
  <c r="Q189" i="6" s="1"/>
  <c r="N189" i="6"/>
  <c r="AO188" i="6"/>
  <c r="AL188" i="6"/>
  <c r="AH188" i="6"/>
  <c r="AB188" i="6"/>
  <c r="X188" i="6"/>
  <c r="W188" i="6"/>
  <c r="R188" i="6"/>
  <c r="S188" i="6" s="1"/>
  <c r="T188" i="6" s="1"/>
  <c r="U188" i="6" s="1"/>
  <c r="O188" i="6"/>
  <c r="P188" i="6" s="1"/>
  <c r="Q188" i="6" s="1"/>
  <c r="Y188" i="6" s="1"/>
  <c r="N188" i="6"/>
  <c r="AO187" i="6"/>
  <c r="AL187" i="6"/>
  <c r="AH187" i="6"/>
  <c r="AB187" i="6"/>
  <c r="X187" i="6"/>
  <c r="W187" i="6"/>
  <c r="S187" i="6"/>
  <c r="T187" i="6" s="1"/>
  <c r="U187" i="6" s="1"/>
  <c r="R187" i="6"/>
  <c r="O187" i="6"/>
  <c r="P187" i="6" s="1"/>
  <c r="Q187" i="6" s="1"/>
  <c r="N187" i="6"/>
  <c r="AO186" i="6"/>
  <c r="AL186" i="6"/>
  <c r="AH186" i="6"/>
  <c r="AB186" i="6"/>
  <c r="X186" i="6"/>
  <c r="W186" i="6"/>
  <c r="S186" i="6"/>
  <c r="T186" i="6" s="1"/>
  <c r="U186" i="6" s="1"/>
  <c r="R186" i="6"/>
  <c r="P186" i="6"/>
  <c r="Q186" i="6" s="1"/>
  <c r="Y186" i="6" s="1"/>
  <c r="O186" i="6"/>
  <c r="N186" i="6"/>
  <c r="AO185" i="6"/>
  <c r="AL185" i="6"/>
  <c r="AH185" i="6"/>
  <c r="AB185" i="6"/>
  <c r="X185" i="6"/>
  <c r="W185" i="6"/>
  <c r="R185" i="6"/>
  <c r="S185" i="6" s="1"/>
  <c r="T185" i="6" s="1"/>
  <c r="U185" i="6" s="1"/>
  <c r="O185" i="6"/>
  <c r="P185" i="6" s="1"/>
  <c r="Q185" i="6" s="1"/>
  <c r="Y185" i="6" s="1"/>
  <c r="N185" i="6"/>
  <c r="AO184" i="6"/>
  <c r="AL184" i="6"/>
  <c r="AH184" i="6"/>
  <c r="AB184" i="6"/>
  <c r="X184" i="6"/>
  <c r="W184" i="6"/>
  <c r="S184" i="6"/>
  <c r="T184" i="6" s="1"/>
  <c r="U184" i="6" s="1"/>
  <c r="R184" i="6"/>
  <c r="O184" i="6"/>
  <c r="P184" i="6" s="1"/>
  <c r="Q184" i="6" s="1"/>
  <c r="N184" i="6"/>
  <c r="Y184" i="6" s="1"/>
  <c r="AO183" i="6"/>
  <c r="AL183" i="6"/>
  <c r="AH183" i="6"/>
  <c r="AB183" i="6"/>
  <c r="X183" i="6"/>
  <c r="W183" i="6"/>
  <c r="R183" i="6"/>
  <c r="S183" i="6" s="1"/>
  <c r="T183" i="6" s="1"/>
  <c r="U183" i="6" s="1"/>
  <c r="P183" i="6"/>
  <c r="Q183" i="6" s="1"/>
  <c r="O183" i="6"/>
  <c r="N183" i="6"/>
  <c r="AO182" i="6"/>
  <c r="AL182" i="6"/>
  <c r="AH182" i="6"/>
  <c r="AB182" i="6"/>
  <c r="X182" i="6"/>
  <c r="W182" i="6"/>
  <c r="S182" i="6"/>
  <c r="T182" i="6" s="1"/>
  <c r="U182" i="6" s="1"/>
  <c r="R182" i="6"/>
  <c r="O182" i="6"/>
  <c r="P182" i="6" s="1"/>
  <c r="Q182" i="6" s="1"/>
  <c r="N182" i="6"/>
  <c r="AO181" i="6"/>
  <c r="AL181" i="6"/>
  <c r="AH181" i="6"/>
  <c r="AB181" i="6"/>
  <c r="X181" i="6"/>
  <c r="W181" i="6"/>
  <c r="S181" i="6"/>
  <c r="T181" i="6" s="1"/>
  <c r="U181" i="6" s="1"/>
  <c r="R181" i="6"/>
  <c r="P181" i="6"/>
  <c r="Q181" i="6" s="1"/>
  <c r="O181" i="6"/>
  <c r="N181" i="6"/>
  <c r="AO180" i="6"/>
  <c r="AL180" i="6"/>
  <c r="AH180" i="6"/>
  <c r="AB180" i="6"/>
  <c r="X180" i="6"/>
  <c r="W180" i="6"/>
  <c r="R180" i="6"/>
  <c r="S180" i="6" s="1"/>
  <c r="T180" i="6" s="1"/>
  <c r="U180" i="6" s="1"/>
  <c r="O180" i="6"/>
  <c r="P180" i="6" s="1"/>
  <c r="Q180" i="6" s="1"/>
  <c r="N180" i="6"/>
  <c r="AO179" i="6"/>
  <c r="AL179" i="6"/>
  <c r="AH179" i="6"/>
  <c r="AB179" i="6"/>
  <c r="X179" i="6"/>
  <c r="W179" i="6"/>
  <c r="R179" i="6"/>
  <c r="S179" i="6" s="1"/>
  <c r="T179" i="6" s="1"/>
  <c r="U179" i="6" s="1"/>
  <c r="O179" i="6"/>
  <c r="P179" i="6" s="1"/>
  <c r="Q179" i="6" s="1"/>
  <c r="N179" i="6"/>
  <c r="AO178" i="6"/>
  <c r="AL178" i="6"/>
  <c r="AH178" i="6"/>
  <c r="AB178" i="6"/>
  <c r="X178" i="6"/>
  <c r="W178" i="6"/>
  <c r="S178" i="6"/>
  <c r="T178" i="6" s="1"/>
  <c r="U178" i="6" s="1"/>
  <c r="R178" i="6"/>
  <c r="O178" i="6"/>
  <c r="P178" i="6" s="1"/>
  <c r="Q178" i="6" s="1"/>
  <c r="N178" i="6"/>
  <c r="AO177" i="6"/>
  <c r="AL177" i="6"/>
  <c r="AH177" i="6"/>
  <c r="AB177" i="6"/>
  <c r="H17" i="9" s="1"/>
  <c r="X177" i="6"/>
  <c r="W177" i="6"/>
  <c r="R177" i="6"/>
  <c r="S177" i="6" s="1"/>
  <c r="T177" i="6" s="1"/>
  <c r="U177" i="6" s="1"/>
  <c r="O177" i="6"/>
  <c r="P177" i="6" s="1"/>
  <c r="Q177" i="6" s="1"/>
  <c r="Y177" i="6" s="1"/>
  <c r="N177" i="6"/>
  <c r="AO176" i="6"/>
  <c r="AL176" i="6"/>
  <c r="AH176" i="6"/>
  <c r="AB176" i="6"/>
  <c r="X176" i="6"/>
  <c r="W176" i="6"/>
  <c r="R176" i="6"/>
  <c r="S176" i="6" s="1"/>
  <c r="T176" i="6" s="1"/>
  <c r="U176" i="6" s="1"/>
  <c r="O176" i="6"/>
  <c r="P176" i="6" s="1"/>
  <c r="Q176" i="6" s="1"/>
  <c r="N176" i="6"/>
  <c r="Y176" i="6" s="1"/>
  <c r="AO175" i="6"/>
  <c r="AL175" i="6"/>
  <c r="AH175" i="6"/>
  <c r="AB175" i="6"/>
  <c r="X175" i="6"/>
  <c r="W175" i="6"/>
  <c r="R175" i="6"/>
  <c r="S175" i="6" s="1"/>
  <c r="T175" i="6" s="1"/>
  <c r="U175" i="6" s="1"/>
  <c r="O175" i="6"/>
  <c r="P175" i="6" s="1"/>
  <c r="Q175" i="6" s="1"/>
  <c r="N175" i="6"/>
  <c r="AO174" i="6"/>
  <c r="AL174" i="6"/>
  <c r="AH174" i="6"/>
  <c r="AB174" i="6"/>
  <c r="X174" i="6"/>
  <c r="W174" i="6"/>
  <c r="R174" i="6"/>
  <c r="S174" i="6" s="1"/>
  <c r="T174" i="6" s="1"/>
  <c r="U174" i="6" s="1"/>
  <c r="O174" i="6"/>
  <c r="P174" i="6" s="1"/>
  <c r="Q174" i="6" s="1"/>
  <c r="N174" i="6"/>
  <c r="AO173" i="6"/>
  <c r="AL173" i="6"/>
  <c r="AH173" i="6"/>
  <c r="AB173" i="6"/>
  <c r="X173" i="6"/>
  <c r="W173" i="6"/>
  <c r="R173" i="6"/>
  <c r="S173" i="6" s="1"/>
  <c r="T173" i="6" s="1"/>
  <c r="U173" i="6" s="1"/>
  <c r="O173" i="6"/>
  <c r="P173" i="6" s="1"/>
  <c r="Q173" i="6" s="1"/>
  <c r="N173" i="6"/>
  <c r="AO172" i="6"/>
  <c r="AL172" i="6"/>
  <c r="AH172" i="6"/>
  <c r="AB172" i="6"/>
  <c r="X172" i="6"/>
  <c r="W172" i="6"/>
  <c r="R172" i="6"/>
  <c r="S172" i="6" s="1"/>
  <c r="T172" i="6" s="1"/>
  <c r="U172" i="6" s="1"/>
  <c r="O172" i="6"/>
  <c r="P172" i="6" s="1"/>
  <c r="Q172" i="6" s="1"/>
  <c r="N172" i="6"/>
  <c r="AO171" i="6"/>
  <c r="AL171" i="6"/>
  <c r="AH171" i="6"/>
  <c r="AB171" i="6"/>
  <c r="X171" i="6"/>
  <c r="W171" i="6"/>
  <c r="R171" i="6"/>
  <c r="S171" i="6" s="1"/>
  <c r="T171" i="6" s="1"/>
  <c r="U171" i="6" s="1"/>
  <c r="O171" i="6"/>
  <c r="P171" i="6" s="1"/>
  <c r="Q171" i="6" s="1"/>
  <c r="N171" i="6"/>
  <c r="Y171" i="6" s="1"/>
  <c r="AO170" i="6"/>
  <c r="AL170" i="6"/>
  <c r="AH170" i="6"/>
  <c r="AB170" i="6"/>
  <c r="X170" i="6"/>
  <c r="W170" i="6"/>
  <c r="R170" i="6"/>
  <c r="S170" i="6" s="1"/>
  <c r="T170" i="6" s="1"/>
  <c r="U170" i="6" s="1"/>
  <c r="P170" i="6"/>
  <c r="Q170" i="6" s="1"/>
  <c r="O170" i="6"/>
  <c r="N170" i="6"/>
  <c r="AO169" i="6"/>
  <c r="AL169" i="6"/>
  <c r="AH169" i="6"/>
  <c r="AB169" i="6"/>
  <c r="X169" i="6"/>
  <c r="W169" i="6"/>
  <c r="R169" i="6"/>
  <c r="S169" i="6" s="1"/>
  <c r="T169" i="6" s="1"/>
  <c r="U169" i="6" s="1"/>
  <c r="O169" i="6"/>
  <c r="P169" i="6" s="1"/>
  <c r="Q169" i="6" s="1"/>
  <c r="Y169" i="6" s="1"/>
  <c r="N169" i="6"/>
  <c r="AO168" i="6"/>
  <c r="AL168" i="6"/>
  <c r="AH168" i="6"/>
  <c r="AB168" i="6"/>
  <c r="X168" i="6"/>
  <c r="W168" i="6"/>
  <c r="S168" i="6"/>
  <c r="T168" i="6" s="1"/>
  <c r="U168" i="6" s="1"/>
  <c r="R168" i="6"/>
  <c r="O168" i="6"/>
  <c r="P168" i="6" s="1"/>
  <c r="Q168" i="6" s="1"/>
  <c r="N168" i="6"/>
  <c r="AO167" i="6"/>
  <c r="AL167" i="6"/>
  <c r="AH167" i="6"/>
  <c r="AB167" i="6"/>
  <c r="X167" i="6"/>
  <c r="W167" i="6"/>
  <c r="R167" i="6"/>
  <c r="S167" i="6" s="1"/>
  <c r="T167" i="6" s="1"/>
  <c r="U167" i="6" s="1"/>
  <c r="O167" i="6"/>
  <c r="P167" i="6" s="1"/>
  <c r="Q167" i="6" s="1"/>
  <c r="Y167" i="6" s="1"/>
  <c r="N167" i="6"/>
  <c r="AO166" i="6"/>
  <c r="AL166" i="6"/>
  <c r="AH166" i="6"/>
  <c r="AB166" i="6"/>
  <c r="X166" i="6"/>
  <c r="W166" i="6"/>
  <c r="S166" i="6"/>
  <c r="T166" i="6" s="1"/>
  <c r="U166" i="6" s="1"/>
  <c r="R166" i="6"/>
  <c r="O166" i="6"/>
  <c r="P166" i="6" s="1"/>
  <c r="Q166" i="6" s="1"/>
  <c r="N166" i="6"/>
  <c r="AO165" i="6"/>
  <c r="AL165" i="6"/>
  <c r="AH165" i="6"/>
  <c r="AB165" i="6"/>
  <c r="X165" i="6"/>
  <c r="W165" i="6"/>
  <c r="S165" i="6"/>
  <c r="T165" i="6" s="1"/>
  <c r="U165" i="6" s="1"/>
  <c r="R165" i="6"/>
  <c r="O165" i="6"/>
  <c r="P165" i="6" s="1"/>
  <c r="Q165" i="6" s="1"/>
  <c r="N165" i="6"/>
  <c r="AO164" i="6"/>
  <c r="AL164" i="6"/>
  <c r="AH164" i="6"/>
  <c r="AB164" i="6"/>
  <c r="X164" i="6"/>
  <c r="W164" i="6"/>
  <c r="R164" i="6"/>
  <c r="S164" i="6" s="1"/>
  <c r="T164" i="6" s="1"/>
  <c r="U164" i="6" s="1"/>
  <c r="Q164" i="6"/>
  <c r="P164" i="6"/>
  <c r="O164" i="6"/>
  <c r="N164" i="6"/>
  <c r="AO163" i="6"/>
  <c r="AL163" i="6"/>
  <c r="AH163" i="6"/>
  <c r="AB163" i="6"/>
  <c r="X163" i="6"/>
  <c r="W163" i="6"/>
  <c r="R163" i="6"/>
  <c r="S163" i="6" s="1"/>
  <c r="T163" i="6" s="1"/>
  <c r="U163" i="6" s="1"/>
  <c r="O163" i="6"/>
  <c r="P163" i="6" s="1"/>
  <c r="Q163" i="6" s="1"/>
  <c r="N163" i="6"/>
  <c r="AO162" i="6"/>
  <c r="AL162" i="6"/>
  <c r="AH162" i="6"/>
  <c r="AB162" i="6"/>
  <c r="Y162" i="6"/>
  <c r="X162" i="6"/>
  <c r="W162" i="6"/>
  <c r="R162" i="6"/>
  <c r="S162" i="6" s="1"/>
  <c r="T162" i="6" s="1"/>
  <c r="U162" i="6" s="1"/>
  <c r="O162" i="6"/>
  <c r="P162" i="6" s="1"/>
  <c r="Q162" i="6" s="1"/>
  <c r="N162" i="6"/>
  <c r="AO161" i="6"/>
  <c r="AL161" i="6"/>
  <c r="AH161" i="6"/>
  <c r="AB161" i="6"/>
  <c r="X161" i="6"/>
  <c r="W161" i="6"/>
  <c r="R161" i="6"/>
  <c r="S161" i="6" s="1"/>
  <c r="T161" i="6" s="1"/>
  <c r="U161" i="6" s="1"/>
  <c r="O161" i="6"/>
  <c r="P161" i="6" s="1"/>
  <c r="Q161" i="6" s="1"/>
  <c r="Y161" i="6" s="1"/>
  <c r="N161" i="6"/>
  <c r="AO160" i="6"/>
  <c r="AL160" i="6"/>
  <c r="AH160" i="6"/>
  <c r="AB160" i="6"/>
  <c r="X160" i="6"/>
  <c r="W160" i="6"/>
  <c r="R160" i="6"/>
  <c r="S160" i="6" s="1"/>
  <c r="T160" i="6" s="1"/>
  <c r="U160" i="6" s="1"/>
  <c r="O160" i="6"/>
  <c r="P160" i="6" s="1"/>
  <c r="Q160" i="6" s="1"/>
  <c r="N160" i="6"/>
  <c r="AO159" i="6"/>
  <c r="AL159" i="6"/>
  <c r="AH159" i="6"/>
  <c r="AB159" i="6"/>
  <c r="X159" i="6"/>
  <c r="W159" i="6"/>
  <c r="R159" i="6"/>
  <c r="S159" i="6" s="1"/>
  <c r="T159" i="6" s="1"/>
  <c r="U159" i="6" s="1"/>
  <c r="O159" i="6"/>
  <c r="P159" i="6" s="1"/>
  <c r="Q159" i="6" s="1"/>
  <c r="N159" i="6"/>
  <c r="AO158" i="6"/>
  <c r="AL158" i="6"/>
  <c r="AH158" i="6"/>
  <c r="AB158" i="6"/>
  <c r="X158" i="6"/>
  <c r="W158" i="6"/>
  <c r="R158" i="6"/>
  <c r="S158" i="6" s="1"/>
  <c r="T158" i="6" s="1"/>
  <c r="U158" i="6" s="1"/>
  <c r="O158" i="6"/>
  <c r="P158" i="6" s="1"/>
  <c r="Q158" i="6" s="1"/>
  <c r="N158" i="6"/>
  <c r="AO157" i="6"/>
  <c r="AL157" i="6"/>
  <c r="AH157" i="6"/>
  <c r="AB157" i="6"/>
  <c r="X157" i="6"/>
  <c r="W157" i="6"/>
  <c r="R157" i="6"/>
  <c r="S157" i="6" s="1"/>
  <c r="T157" i="6" s="1"/>
  <c r="U157" i="6" s="1"/>
  <c r="P157" i="6"/>
  <c r="Q157" i="6" s="1"/>
  <c r="O157" i="6"/>
  <c r="N157" i="6"/>
  <c r="AO156" i="6"/>
  <c r="AL156" i="6"/>
  <c r="AH156" i="6"/>
  <c r="AB156" i="6"/>
  <c r="X156" i="6"/>
  <c r="W156" i="6"/>
  <c r="R156" i="6"/>
  <c r="S156" i="6" s="1"/>
  <c r="T156" i="6" s="1"/>
  <c r="U156" i="6" s="1"/>
  <c r="O156" i="6"/>
  <c r="P156" i="6" s="1"/>
  <c r="Q156" i="6" s="1"/>
  <c r="Y156" i="6" s="1"/>
  <c r="N156" i="6"/>
  <c r="AO155" i="6"/>
  <c r="AL155" i="6"/>
  <c r="AH155" i="6"/>
  <c r="AB155" i="6"/>
  <c r="X155" i="6"/>
  <c r="W155" i="6"/>
  <c r="S155" i="6"/>
  <c r="T155" i="6" s="1"/>
  <c r="U155" i="6" s="1"/>
  <c r="R155" i="6"/>
  <c r="O155" i="6"/>
  <c r="P155" i="6" s="1"/>
  <c r="Q155" i="6" s="1"/>
  <c r="N155" i="6"/>
  <c r="AO154" i="6"/>
  <c r="AL154" i="6"/>
  <c r="AH154" i="6"/>
  <c r="AB154" i="6"/>
  <c r="X154" i="6"/>
  <c r="W154" i="6"/>
  <c r="R154" i="6"/>
  <c r="S154" i="6" s="1"/>
  <c r="T154" i="6" s="1"/>
  <c r="U154" i="6" s="1"/>
  <c r="O154" i="6"/>
  <c r="P154" i="6" s="1"/>
  <c r="Q154" i="6" s="1"/>
  <c r="N154" i="6"/>
  <c r="AO153" i="6"/>
  <c r="AL153" i="6"/>
  <c r="AH153" i="6"/>
  <c r="AB153" i="6"/>
  <c r="X153" i="6"/>
  <c r="W153" i="6"/>
  <c r="R153" i="6"/>
  <c r="S153" i="6" s="1"/>
  <c r="T153" i="6" s="1"/>
  <c r="U153" i="6" s="1"/>
  <c r="O153" i="6"/>
  <c r="P153" i="6" s="1"/>
  <c r="Q153" i="6" s="1"/>
  <c r="N153" i="6"/>
  <c r="Y153" i="6" s="1"/>
  <c r="AO152" i="6"/>
  <c r="AL152" i="6"/>
  <c r="AH152" i="6"/>
  <c r="AB152" i="6"/>
  <c r="X152" i="6"/>
  <c r="W152" i="6"/>
  <c r="S152" i="6"/>
  <c r="T152" i="6" s="1"/>
  <c r="U152" i="6" s="1"/>
  <c r="R152" i="6"/>
  <c r="O152" i="6"/>
  <c r="P152" i="6" s="1"/>
  <c r="Q152" i="6" s="1"/>
  <c r="N152" i="6"/>
  <c r="AO151" i="6"/>
  <c r="AL151" i="6"/>
  <c r="AH151" i="6"/>
  <c r="AB151" i="6"/>
  <c r="X151" i="6"/>
  <c r="W151" i="6"/>
  <c r="R151" i="6"/>
  <c r="S151" i="6" s="1"/>
  <c r="T151" i="6" s="1"/>
  <c r="U151" i="6" s="1"/>
  <c r="P151" i="6"/>
  <c r="Q151" i="6" s="1"/>
  <c r="O151" i="6"/>
  <c r="N151" i="6"/>
  <c r="AO150" i="6"/>
  <c r="AL150" i="6"/>
  <c r="AH150" i="6"/>
  <c r="AB150" i="6"/>
  <c r="X150" i="6"/>
  <c r="W150" i="6"/>
  <c r="S150" i="6"/>
  <c r="T150" i="6" s="1"/>
  <c r="U150" i="6" s="1"/>
  <c r="R150" i="6"/>
  <c r="O150" i="6"/>
  <c r="P150" i="6" s="1"/>
  <c r="Q150" i="6" s="1"/>
  <c r="N150" i="6"/>
  <c r="AO149" i="6"/>
  <c r="AL149" i="6"/>
  <c r="AH149" i="6"/>
  <c r="AB149" i="6"/>
  <c r="X149" i="6"/>
  <c r="W149" i="6"/>
  <c r="S149" i="6"/>
  <c r="T149" i="6" s="1"/>
  <c r="U149" i="6" s="1"/>
  <c r="R149" i="6"/>
  <c r="P149" i="6"/>
  <c r="Q149" i="6" s="1"/>
  <c r="O149" i="6"/>
  <c r="N149" i="6"/>
  <c r="AO148" i="6"/>
  <c r="AL148" i="6"/>
  <c r="AH148" i="6"/>
  <c r="AB148" i="6"/>
  <c r="X148" i="6"/>
  <c r="W148" i="6"/>
  <c r="R148" i="6"/>
  <c r="S148" i="6" s="1"/>
  <c r="T148" i="6" s="1"/>
  <c r="U148" i="6" s="1"/>
  <c r="O148" i="6"/>
  <c r="P148" i="6" s="1"/>
  <c r="Q148" i="6" s="1"/>
  <c r="N148" i="6"/>
  <c r="AO147" i="6"/>
  <c r="AL147" i="6"/>
  <c r="AH147" i="6"/>
  <c r="AB147" i="6"/>
  <c r="X147" i="6"/>
  <c r="W147" i="6"/>
  <c r="R147" i="6"/>
  <c r="S147" i="6" s="1"/>
  <c r="T147" i="6" s="1"/>
  <c r="U147" i="6" s="1"/>
  <c r="O147" i="6"/>
  <c r="P147" i="6" s="1"/>
  <c r="Q147" i="6" s="1"/>
  <c r="N147" i="6"/>
  <c r="AO146" i="6"/>
  <c r="AL146" i="6"/>
  <c r="AH146" i="6"/>
  <c r="AB146" i="6"/>
  <c r="X146" i="6"/>
  <c r="W146" i="6"/>
  <c r="R146" i="6"/>
  <c r="S146" i="6" s="1"/>
  <c r="T146" i="6" s="1"/>
  <c r="U146" i="6" s="1"/>
  <c r="O146" i="6"/>
  <c r="P146" i="6" s="1"/>
  <c r="Q146" i="6" s="1"/>
  <c r="N146" i="6"/>
  <c r="Y146" i="6" s="1"/>
  <c r="AO145" i="6"/>
  <c r="AL145" i="6"/>
  <c r="AH145" i="6"/>
  <c r="AB145" i="6"/>
  <c r="X145" i="6"/>
  <c r="W145" i="6"/>
  <c r="R145" i="6"/>
  <c r="S145" i="6" s="1"/>
  <c r="T145" i="6" s="1"/>
  <c r="U145" i="6" s="1"/>
  <c r="P145" i="6"/>
  <c r="Q145" i="6" s="1"/>
  <c r="Y145" i="6" s="1"/>
  <c r="O145" i="6"/>
  <c r="N145" i="6"/>
  <c r="AO144" i="6"/>
  <c r="AL144" i="6"/>
  <c r="AH144" i="6"/>
  <c r="AB144" i="6"/>
  <c r="X144" i="6"/>
  <c r="W144" i="6"/>
  <c r="R144" i="6"/>
  <c r="S144" i="6" s="1"/>
  <c r="T144" i="6" s="1"/>
  <c r="U144" i="6" s="1"/>
  <c r="O144" i="6"/>
  <c r="P144" i="6" s="1"/>
  <c r="Q144" i="6" s="1"/>
  <c r="N144" i="6"/>
  <c r="AO143" i="6"/>
  <c r="AL143" i="6"/>
  <c r="AH143" i="6"/>
  <c r="AB143" i="6"/>
  <c r="X143" i="6"/>
  <c r="W143" i="6"/>
  <c r="R143" i="6"/>
  <c r="S143" i="6" s="1"/>
  <c r="T143" i="6" s="1"/>
  <c r="U143" i="6" s="1"/>
  <c r="O143" i="6"/>
  <c r="P143" i="6" s="1"/>
  <c r="Q143" i="6" s="1"/>
  <c r="Y143" i="6" s="1"/>
  <c r="N143" i="6"/>
  <c r="AO142" i="6"/>
  <c r="AL142" i="6"/>
  <c r="AH142" i="6"/>
  <c r="AB142" i="6"/>
  <c r="X142" i="6"/>
  <c r="W142" i="6"/>
  <c r="S142" i="6"/>
  <c r="T142" i="6" s="1"/>
  <c r="U142" i="6" s="1"/>
  <c r="R142" i="6"/>
  <c r="O142" i="6"/>
  <c r="P142" i="6" s="1"/>
  <c r="Q142" i="6" s="1"/>
  <c r="N142" i="6"/>
  <c r="AO141" i="6"/>
  <c r="AL141" i="6"/>
  <c r="AH141" i="6"/>
  <c r="AB141" i="6"/>
  <c r="X141" i="6"/>
  <c r="W141" i="6"/>
  <c r="R141" i="6"/>
  <c r="S141" i="6" s="1"/>
  <c r="T141" i="6" s="1"/>
  <c r="U141" i="6" s="1"/>
  <c r="O141" i="6"/>
  <c r="P141" i="6" s="1"/>
  <c r="Q141" i="6" s="1"/>
  <c r="N141" i="6"/>
  <c r="AO140" i="6"/>
  <c r="AL140" i="6"/>
  <c r="AH140" i="6"/>
  <c r="AB140" i="6"/>
  <c r="X140" i="6"/>
  <c r="W140" i="6"/>
  <c r="R140" i="6"/>
  <c r="S140" i="6" s="1"/>
  <c r="T140" i="6" s="1"/>
  <c r="U140" i="6" s="1"/>
  <c r="O140" i="6"/>
  <c r="P140" i="6" s="1"/>
  <c r="Q140" i="6" s="1"/>
  <c r="N140" i="6"/>
  <c r="AO139" i="6"/>
  <c r="AL139" i="6"/>
  <c r="AH139" i="6"/>
  <c r="AB139" i="6"/>
  <c r="X139" i="6"/>
  <c r="W139" i="6"/>
  <c r="S139" i="6"/>
  <c r="T139" i="6" s="1"/>
  <c r="U139" i="6" s="1"/>
  <c r="R139" i="6"/>
  <c r="O139" i="6"/>
  <c r="P139" i="6" s="1"/>
  <c r="Q139" i="6" s="1"/>
  <c r="N139" i="6"/>
  <c r="AO138" i="6"/>
  <c r="AL138" i="6"/>
  <c r="AH138" i="6"/>
  <c r="AB138" i="6"/>
  <c r="X138" i="6"/>
  <c r="W138" i="6"/>
  <c r="R138" i="6"/>
  <c r="S138" i="6" s="1"/>
  <c r="T138" i="6" s="1"/>
  <c r="U138" i="6" s="1"/>
  <c r="P138" i="6"/>
  <c r="Q138" i="6" s="1"/>
  <c r="O138" i="6"/>
  <c r="N138" i="6"/>
  <c r="AO137" i="6"/>
  <c r="AL137" i="6"/>
  <c r="AH137" i="6"/>
  <c r="AB137" i="6"/>
  <c r="X137" i="6"/>
  <c r="W137" i="6"/>
  <c r="R137" i="6"/>
  <c r="S137" i="6" s="1"/>
  <c r="T137" i="6" s="1"/>
  <c r="U137" i="6" s="1"/>
  <c r="O137" i="6"/>
  <c r="P137" i="6" s="1"/>
  <c r="Q137" i="6" s="1"/>
  <c r="N137" i="6"/>
  <c r="AO136" i="6"/>
  <c r="AL136" i="6"/>
  <c r="AH136" i="6"/>
  <c r="AB136" i="6"/>
  <c r="X136" i="6"/>
  <c r="W136" i="6"/>
  <c r="R136" i="6"/>
  <c r="S136" i="6" s="1"/>
  <c r="T136" i="6" s="1"/>
  <c r="U136" i="6" s="1"/>
  <c r="O136" i="6"/>
  <c r="P136" i="6" s="1"/>
  <c r="Q136" i="6" s="1"/>
  <c r="N136" i="6"/>
  <c r="AO135" i="6"/>
  <c r="AL135" i="6"/>
  <c r="AH135" i="6"/>
  <c r="AB135" i="6"/>
  <c r="X135" i="6"/>
  <c r="W135" i="6"/>
  <c r="R135" i="6"/>
  <c r="S135" i="6" s="1"/>
  <c r="T135" i="6" s="1"/>
  <c r="U135" i="6" s="1"/>
  <c r="O135" i="6"/>
  <c r="P135" i="6" s="1"/>
  <c r="Q135" i="6" s="1"/>
  <c r="N135" i="6"/>
  <c r="AO134" i="6"/>
  <c r="AL134" i="6"/>
  <c r="AH134" i="6"/>
  <c r="AB134" i="6"/>
  <c r="X134" i="6"/>
  <c r="W134" i="6"/>
  <c r="R134" i="6"/>
  <c r="S134" i="6" s="1"/>
  <c r="T134" i="6" s="1"/>
  <c r="U134" i="6" s="1"/>
  <c r="O134" i="6"/>
  <c r="P134" i="6" s="1"/>
  <c r="Q134" i="6" s="1"/>
  <c r="Y134" i="6" s="1"/>
  <c r="N134" i="6"/>
  <c r="AO133" i="6"/>
  <c r="AL133" i="6"/>
  <c r="AH133" i="6"/>
  <c r="AB133" i="6"/>
  <c r="X133" i="6"/>
  <c r="W133" i="6"/>
  <c r="S133" i="6"/>
  <c r="T133" i="6" s="1"/>
  <c r="U133" i="6" s="1"/>
  <c r="R133" i="6"/>
  <c r="O133" i="6"/>
  <c r="P133" i="6" s="1"/>
  <c r="Q133" i="6" s="1"/>
  <c r="Y133" i="6" s="1"/>
  <c r="N133" i="6"/>
  <c r="AO132" i="6"/>
  <c r="AL132" i="6"/>
  <c r="AH132" i="6"/>
  <c r="AB132" i="6"/>
  <c r="X132" i="6"/>
  <c r="W132" i="6"/>
  <c r="R132" i="6"/>
  <c r="S132" i="6" s="1"/>
  <c r="T132" i="6" s="1"/>
  <c r="U132" i="6" s="1"/>
  <c r="P132" i="6"/>
  <c r="Q132" i="6" s="1"/>
  <c r="O132" i="6"/>
  <c r="N132" i="6"/>
  <c r="AO131" i="6"/>
  <c r="AL131" i="6"/>
  <c r="AH131" i="6"/>
  <c r="AB131" i="6"/>
  <c r="X131" i="6"/>
  <c r="W131" i="6"/>
  <c r="R131" i="6"/>
  <c r="S131" i="6" s="1"/>
  <c r="T131" i="6" s="1"/>
  <c r="U131" i="6" s="1"/>
  <c r="O131" i="6"/>
  <c r="P131" i="6" s="1"/>
  <c r="Q131" i="6" s="1"/>
  <c r="N131" i="6"/>
  <c r="AO130" i="6"/>
  <c r="AL130" i="6"/>
  <c r="AH130" i="6"/>
  <c r="AB130" i="6"/>
  <c r="X130" i="6"/>
  <c r="W130" i="6"/>
  <c r="R130" i="6"/>
  <c r="S130" i="6" s="1"/>
  <c r="T130" i="6" s="1"/>
  <c r="U130" i="6" s="1"/>
  <c r="O130" i="6"/>
  <c r="P130" i="6" s="1"/>
  <c r="Q130" i="6" s="1"/>
  <c r="N130" i="6"/>
  <c r="AO129" i="6"/>
  <c r="AL129" i="6"/>
  <c r="AH129" i="6"/>
  <c r="AB129" i="6"/>
  <c r="X129" i="6"/>
  <c r="W129" i="6"/>
  <c r="R129" i="6"/>
  <c r="S129" i="6" s="1"/>
  <c r="T129" i="6" s="1"/>
  <c r="U129" i="6" s="1"/>
  <c r="O129" i="6"/>
  <c r="P129" i="6" s="1"/>
  <c r="Q129" i="6" s="1"/>
  <c r="N129" i="6"/>
  <c r="AO128" i="6"/>
  <c r="AL128" i="6"/>
  <c r="AH128" i="6"/>
  <c r="AB128" i="6"/>
  <c r="X128" i="6"/>
  <c r="W128" i="6"/>
  <c r="R128" i="6"/>
  <c r="S128" i="6" s="1"/>
  <c r="T128" i="6" s="1"/>
  <c r="U128" i="6" s="1"/>
  <c r="O128" i="6"/>
  <c r="P128" i="6" s="1"/>
  <c r="Q128" i="6" s="1"/>
  <c r="N128" i="6"/>
  <c r="AO127" i="6"/>
  <c r="AL127" i="6"/>
  <c r="AH127" i="6"/>
  <c r="AB127" i="6"/>
  <c r="X127" i="6"/>
  <c r="W127" i="6"/>
  <c r="R127" i="6"/>
  <c r="S127" i="6" s="1"/>
  <c r="T127" i="6" s="1"/>
  <c r="U127" i="6" s="1"/>
  <c r="O127" i="6"/>
  <c r="P127" i="6" s="1"/>
  <c r="Q127" i="6" s="1"/>
  <c r="N127" i="6"/>
  <c r="AO126" i="6"/>
  <c r="AL126" i="6"/>
  <c r="AH126" i="6"/>
  <c r="AB126" i="6"/>
  <c r="X126" i="6"/>
  <c r="W126" i="6"/>
  <c r="S126" i="6"/>
  <c r="T126" i="6" s="1"/>
  <c r="U126" i="6" s="1"/>
  <c r="R126" i="6"/>
  <c r="O126" i="6"/>
  <c r="P126" i="6" s="1"/>
  <c r="Q126" i="6" s="1"/>
  <c r="N126" i="6"/>
  <c r="AO125" i="6"/>
  <c r="AL125" i="6"/>
  <c r="AH125" i="6"/>
  <c r="AB125" i="6"/>
  <c r="X125" i="6"/>
  <c r="W125" i="6"/>
  <c r="R125" i="6"/>
  <c r="S125" i="6" s="1"/>
  <c r="T125" i="6" s="1"/>
  <c r="U125" i="6" s="1"/>
  <c r="P125" i="6"/>
  <c r="Q125" i="6" s="1"/>
  <c r="O125" i="6"/>
  <c r="N125" i="6"/>
  <c r="AO124" i="6"/>
  <c r="AL124" i="6"/>
  <c r="AH124" i="6"/>
  <c r="AB124" i="6"/>
  <c r="X124" i="6"/>
  <c r="W124" i="6"/>
  <c r="R124" i="6"/>
  <c r="S124" i="6" s="1"/>
  <c r="T124" i="6" s="1"/>
  <c r="U124" i="6" s="1"/>
  <c r="O124" i="6"/>
  <c r="P124" i="6" s="1"/>
  <c r="Q124" i="6" s="1"/>
  <c r="Y124" i="6" s="1"/>
  <c r="N124" i="6"/>
  <c r="AO123" i="6"/>
  <c r="AL123" i="6"/>
  <c r="AH123" i="6"/>
  <c r="AB123" i="6"/>
  <c r="X123" i="6"/>
  <c r="W123" i="6"/>
  <c r="U123" i="6"/>
  <c r="S123" i="6"/>
  <c r="T123" i="6" s="1"/>
  <c r="R123" i="6"/>
  <c r="O123" i="6"/>
  <c r="P123" i="6" s="1"/>
  <c r="Q123" i="6" s="1"/>
  <c r="N123" i="6"/>
  <c r="AO122" i="6"/>
  <c r="AL122" i="6"/>
  <c r="AH122" i="6"/>
  <c r="AB122" i="6"/>
  <c r="X122" i="6"/>
  <c r="W122" i="6"/>
  <c r="R122" i="6"/>
  <c r="S122" i="6" s="1"/>
  <c r="T122" i="6" s="1"/>
  <c r="U122" i="6" s="1"/>
  <c r="O122" i="6"/>
  <c r="P122" i="6" s="1"/>
  <c r="Q122" i="6" s="1"/>
  <c r="N122" i="6"/>
  <c r="AO121" i="6"/>
  <c r="AL121" i="6"/>
  <c r="AH121" i="6"/>
  <c r="AB121" i="6"/>
  <c r="X121" i="6"/>
  <c r="W121" i="6"/>
  <c r="R121" i="6"/>
  <c r="S121" i="6" s="1"/>
  <c r="T121" i="6" s="1"/>
  <c r="U121" i="6" s="1"/>
  <c r="P121" i="6"/>
  <c r="Q121" i="6" s="1"/>
  <c r="Y121" i="6" s="1"/>
  <c r="O121" i="6"/>
  <c r="N121" i="6"/>
  <c r="AO120" i="6"/>
  <c r="AL120" i="6"/>
  <c r="AH120" i="6"/>
  <c r="AB120" i="6"/>
  <c r="X120" i="6"/>
  <c r="W120" i="6"/>
  <c r="R120" i="6"/>
  <c r="S120" i="6" s="1"/>
  <c r="T120" i="6" s="1"/>
  <c r="U120" i="6" s="1"/>
  <c r="Q120" i="6"/>
  <c r="O120" i="6"/>
  <c r="P120" i="6" s="1"/>
  <c r="N120" i="6"/>
  <c r="AO119" i="6"/>
  <c r="AL119" i="6"/>
  <c r="AH119" i="6"/>
  <c r="AB119" i="6"/>
  <c r="G17" i="9" s="1"/>
  <c r="X119" i="6"/>
  <c r="W119" i="6"/>
  <c r="R119" i="6"/>
  <c r="S119" i="6" s="1"/>
  <c r="T119" i="6" s="1"/>
  <c r="U119" i="6" s="1"/>
  <c r="P119" i="6"/>
  <c r="Q119" i="6" s="1"/>
  <c r="O119" i="6"/>
  <c r="N119" i="6"/>
  <c r="AO118" i="6"/>
  <c r="AL118" i="6"/>
  <c r="AH118" i="6"/>
  <c r="AB118" i="6"/>
  <c r="X118" i="6"/>
  <c r="W118" i="6"/>
  <c r="R118" i="6"/>
  <c r="S118" i="6" s="1"/>
  <c r="T118" i="6" s="1"/>
  <c r="U118" i="6" s="1"/>
  <c r="O118" i="6"/>
  <c r="P118" i="6" s="1"/>
  <c r="Q118" i="6" s="1"/>
  <c r="N118" i="6"/>
  <c r="AO117" i="6"/>
  <c r="AL117" i="6"/>
  <c r="AH117" i="6"/>
  <c r="AB117" i="6"/>
  <c r="X117" i="6"/>
  <c r="W117" i="6"/>
  <c r="R117" i="6"/>
  <c r="S117" i="6" s="1"/>
  <c r="T117" i="6" s="1"/>
  <c r="U117" i="6" s="1"/>
  <c r="Q117" i="6"/>
  <c r="Y117" i="6" s="1"/>
  <c r="O117" i="6"/>
  <c r="P117" i="6" s="1"/>
  <c r="N117" i="6"/>
  <c r="AO116" i="6"/>
  <c r="AL116" i="6"/>
  <c r="AH116" i="6"/>
  <c r="AB116" i="6"/>
  <c r="X116" i="6"/>
  <c r="W116" i="6"/>
  <c r="R116" i="6"/>
  <c r="S116" i="6" s="1"/>
  <c r="T116" i="6" s="1"/>
  <c r="U116" i="6" s="1"/>
  <c r="Q116" i="6"/>
  <c r="P116" i="6"/>
  <c r="O116" i="6"/>
  <c r="N116" i="6"/>
  <c r="AO115" i="6"/>
  <c r="AL115" i="6"/>
  <c r="AH115" i="6"/>
  <c r="AB115" i="6"/>
  <c r="F17" i="9" s="1"/>
  <c r="X115" i="6"/>
  <c r="W115" i="6"/>
  <c r="R115" i="6"/>
  <c r="S115" i="6" s="1"/>
  <c r="T115" i="6" s="1"/>
  <c r="U115" i="6" s="1"/>
  <c r="O115" i="6"/>
  <c r="P115" i="6" s="1"/>
  <c r="Q115" i="6" s="1"/>
  <c r="N115" i="6"/>
  <c r="Y115" i="6" s="1"/>
  <c r="AO114" i="6"/>
  <c r="AL114" i="6"/>
  <c r="AH114" i="6"/>
  <c r="AB114" i="6"/>
  <c r="X114" i="6"/>
  <c r="W114" i="6"/>
  <c r="R114" i="6"/>
  <c r="S114" i="6" s="1"/>
  <c r="T114" i="6" s="1"/>
  <c r="U114" i="6" s="1"/>
  <c r="O114" i="6"/>
  <c r="P114" i="6" s="1"/>
  <c r="Q114" i="6" s="1"/>
  <c r="Y114" i="6" s="1"/>
  <c r="N114" i="6"/>
  <c r="AO113" i="6"/>
  <c r="AL113" i="6"/>
  <c r="AH113" i="6"/>
  <c r="AB113" i="6"/>
  <c r="X113" i="6"/>
  <c r="W113" i="6"/>
  <c r="R113" i="6"/>
  <c r="S113" i="6" s="1"/>
  <c r="T113" i="6" s="1"/>
  <c r="U113" i="6" s="1"/>
  <c r="O113" i="6"/>
  <c r="P113" i="6" s="1"/>
  <c r="Q113" i="6" s="1"/>
  <c r="N113" i="6"/>
  <c r="AO112" i="6"/>
  <c r="AL112" i="6"/>
  <c r="AH112" i="6"/>
  <c r="AB112" i="6"/>
  <c r="X112" i="6"/>
  <c r="W112" i="6"/>
  <c r="R112" i="6"/>
  <c r="S112" i="6" s="1"/>
  <c r="T112" i="6" s="1"/>
  <c r="U112" i="6" s="1"/>
  <c r="P112" i="6"/>
  <c r="Q112" i="6" s="1"/>
  <c r="O112" i="6"/>
  <c r="N112" i="6"/>
  <c r="AO111" i="6"/>
  <c r="AL111" i="6"/>
  <c r="AH111" i="6"/>
  <c r="AB111" i="6"/>
  <c r="X111" i="6"/>
  <c r="W111" i="6"/>
  <c r="R111" i="6"/>
  <c r="S111" i="6" s="1"/>
  <c r="T111" i="6" s="1"/>
  <c r="U111" i="6" s="1"/>
  <c r="O111" i="6"/>
  <c r="P111" i="6" s="1"/>
  <c r="Q111" i="6" s="1"/>
  <c r="Y111" i="6" s="1"/>
  <c r="N111" i="6"/>
  <c r="AO110" i="6"/>
  <c r="AL110" i="6"/>
  <c r="AH110" i="6"/>
  <c r="AB110" i="6"/>
  <c r="X110" i="6"/>
  <c r="W110" i="6"/>
  <c r="S110" i="6"/>
  <c r="T110" i="6" s="1"/>
  <c r="U110" i="6" s="1"/>
  <c r="R110" i="6"/>
  <c r="O110" i="6"/>
  <c r="P110" i="6" s="1"/>
  <c r="Q110" i="6" s="1"/>
  <c r="N110" i="6"/>
  <c r="AO109" i="6"/>
  <c r="AL109" i="6"/>
  <c r="AH109" i="6"/>
  <c r="AB109" i="6"/>
  <c r="X109" i="6"/>
  <c r="W109" i="6"/>
  <c r="T109" i="6"/>
  <c r="U109" i="6" s="1"/>
  <c r="R109" i="6"/>
  <c r="S109" i="6" s="1"/>
  <c r="O109" i="6"/>
  <c r="P109" i="6" s="1"/>
  <c r="Q109" i="6" s="1"/>
  <c r="N109" i="6"/>
  <c r="AO108" i="6"/>
  <c r="AL108" i="6"/>
  <c r="AH108" i="6"/>
  <c r="AB108" i="6"/>
  <c r="X108" i="6"/>
  <c r="W108" i="6"/>
  <c r="R108" i="6"/>
  <c r="S108" i="6" s="1"/>
  <c r="T108" i="6" s="1"/>
  <c r="U108" i="6" s="1"/>
  <c r="O108" i="6"/>
  <c r="P108" i="6" s="1"/>
  <c r="Q108" i="6" s="1"/>
  <c r="Y108" i="6" s="1"/>
  <c r="N108" i="6"/>
  <c r="AO107" i="6"/>
  <c r="AL107" i="6"/>
  <c r="AH107" i="6"/>
  <c r="AB107" i="6"/>
  <c r="X107" i="6"/>
  <c r="W107" i="6"/>
  <c r="R107" i="6"/>
  <c r="S107" i="6" s="1"/>
  <c r="T107" i="6" s="1"/>
  <c r="U107" i="6" s="1"/>
  <c r="Q107" i="6"/>
  <c r="O107" i="6"/>
  <c r="P107" i="6" s="1"/>
  <c r="N107" i="6"/>
  <c r="AO106" i="6"/>
  <c r="AL106" i="6"/>
  <c r="AH106" i="6"/>
  <c r="AB106" i="6"/>
  <c r="X106" i="6"/>
  <c r="W106" i="6"/>
  <c r="R106" i="6"/>
  <c r="S106" i="6" s="1"/>
  <c r="T106" i="6" s="1"/>
  <c r="U106" i="6" s="1"/>
  <c r="O106" i="6"/>
  <c r="P106" i="6" s="1"/>
  <c r="Q106" i="6" s="1"/>
  <c r="N106" i="6"/>
  <c r="AO105" i="6"/>
  <c r="AL105" i="6"/>
  <c r="AH105" i="6"/>
  <c r="AB105" i="6"/>
  <c r="X105" i="6"/>
  <c r="W105" i="6"/>
  <c r="R105" i="6"/>
  <c r="S105" i="6" s="1"/>
  <c r="T105" i="6" s="1"/>
  <c r="U105" i="6" s="1"/>
  <c r="O105" i="6"/>
  <c r="P105" i="6" s="1"/>
  <c r="Q105" i="6" s="1"/>
  <c r="Y105" i="6" s="1"/>
  <c r="N105" i="6"/>
  <c r="AO104" i="6"/>
  <c r="AL104" i="6"/>
  <c r="AH104" i="6"/>
  <c r="AB104" i="6"/>
  <c r="X104" i="6"/>
  <c r="W104" i="6"/>
  <c r="S104" i="6"/>
  <c r="T104" i="6" s="1"/>
  <c r="U104" i="6" s="1"/>
  <c r="R104" i="6"/>
  <c r="O104" i="6"/>
  <c r="P104" i="6" s="1"/>
  <c r="Q104" i="6" s="1"/>
  <c r="N104" i="6"/>
  <c r="AO103" i="6"/>
  <c r="AL103" i="6"/>
  <c r="AH103" i="6"/>
  <c r="AB103" i="6"/>
  <c r="X103" i="6"/>
  <c r="W103" i="6"/>
  <c r="R103" i="6"/>
  <c r="S103" i="6" s="1"/>
  <c r="T103" i="6" s="1"/>
  <c r="U103" i="6" s="1"/>
  <c r="O103" i="6"/>
  <c r="P103" i="6" s="1"/>
  <c r="Q103" i="6" s="1"/>
  <c r="N103" i="6"/>
  <c r="AO102" i="6"/>
  <c r="AL102" i="6"/>
  <c r="AH102" i="6"/>
  <c r="AB102" i="6"/>
  <c r="X102" i="6"/>
  <c r="W102" i="6"/>
  <c r="R102" i="6"/>
  <c r="S102" i="6" s="1"/>
  <c r="T102" i="6" s="1"/>
  <c r="U102" i="6" s="1"/>
  <c r="O102" i="6"/>
  <c r="P102" i="6" s="1"/>
  <c r="Q102" i="6" s="1"/>
  <c r="N102" i="6"/>
  <c r="AO101" i="6"/>
  <c r="AL101" i="6"/>
  <c r="AH101" i="6"/>
  <c r="AB101" i="6"/>
  <c r="X101" i="6"/>
  <c r="W101" i="6"/>
  <c r="S101" i="6"/>
  <c r="T101" i="6" s="1"/>
  <c r="U101" i="6" s="1"/>
  <c r="R101" i="6"/>
  <c r="O101" i="6"/>
  <c r="P101" i="6" s="1"/>
  <c r="Q101" i="6" s="1"/>
  <c r="N101" i="6"/>
  <c r="AO100" i="6"/>
  <c r="AL100" i="6"/>
  <c r="AH100" i="6"/>
  <c r="AB100" i="6"/>
  <c r="X100" i="6"/>
  <c r="W100" i="6"/>
  <c r="R100" i="6"/>
  <c r="S100" i="6" s="1"/>
  <c r="T100" i="6" s="1"/>
  <c r="U100" i="6" s="1"/>
  <c r="O100" i="6"/>
  <c r="P100" i="6" s="1"/>
  <c r="Q100" i="6" s="1"/>
  <c r="Y100" i="6" s="1"/>
  <c r="N100" i="6"/>
  <c r="AO99" i="6"/>
  <c r="AL99" i="6"/>
  <c r="AH99" i="6"/>
  <c r="AB99" i="6"/>
  <c r="X99" i="6"/>
  <c r="W99" i="6"/>
  <c r="R99" i="6"/>
  <c r="S99" i="6" s="1"/>
  <c r="T99" i="6" s="1"/>
  <c r="U99" i="6" s="1"/>
  <c r="O99" i="6"/>
  <c r="P99" i="6" s="1"/>
  <c r="Q99" i="6" s="1"/>
  <c r="N99" i="6"/>
  <c r="AO98" i="6"/>
  <c r="AL98" i="6"/>
  <c r="AH98" i="6"/>
  <c r="AB98" i="6"/>
  <c r="X98" i="6"/>
  <c r="W98" i="6"/>
  <c r="R98" i="6"/>
  <c r="S98" i="6" s="1"/>
  <c r="T98" i="6" s="1"/>
  <c r="U98" i="6" s="1"/>
  <c r="O98" i="6"/>
  <c r="P98" i="6" s="1"/>
  <c r="Q98" i="6" s="1"/>
  <c r="N98" i="6"/>
  <c r="AO97" i="6"/>
  <c r="AL97" i="6"/>
  <c r="AH97" i="6"/>
  <c r="AB97" i="6"/>
  <c r="X97" i="6"/>
  <c r="W97" i="6"/>
  <c r="R97" i="6"/>
  <c r="S97" i="6" s="1"/>
  <c r="T97" i="6" s="1"/>
  <c r="U97" i="6" s="1"/>
  <c r="O97" i="6"/>
  <c r="P97" i="6" s="1"/>
  <c r="Q97" i="6" s="1"/>
  <c r="N97" i="6"/>
  <c r="AO96" i="6"/>
  <c r="AL96" i="6"/>
  <c r="AH96" i="6"/>
  <c r="AB96" i="6"/>
  <c r="X96" i="6"/>
  <c r="W96" i="6"/>
  <c r="R96" i="6"/>
  <c r="S96" i="6" s="1"/>
  <c r="T96" i="6" s="1"/>
  <c r="U96" i="6" s="1"/>
  <c r="O96" i="6"/>
  <c r="P96" i="6" s="1"/>
  <c r="Q96" i="6" s="1"/>
  <c r="N96" i="6"/>
  <c r="AO95" i="6"/>
  <c r="AL95" i="6"/>
  <c r="AH95" i="6"/>
  <c r="AB95" i="6"/>
  <c r="X95" i="6"/>
  <c r="W95" i="6"/>
  <c r="R95" i="6"/>
  <c r="S95" i="6" s="1"/>
  <c r="T95" i="6" s="1"/>
  <c r="U95" i="6" s="1"/>
  <c r="O95" i="6"/>
  <c r="P95" i="6" s="1"/>
  <c r="Q95" i="6" s="1"/>
  <c r="N95" i="6"/>
  <c r="AO94" i="6"/>
  <c r="AL94" i="6"/>
  <c r="AH94" i="6"/>
  <c r="AB94" i="6"/>
  <c r="X94" i="6"/>
  <c r="W94" i="6"/>
  <c r="R94" i="6"/>
  <c r="S94" i="6" s="1"/>
  <c r="T94" i="6" s="1"/>
  <c r="U94" i="6" s="1"/>
  <c r="O94" i="6"/>
  <c r="P94" i="6" s="1"/>
  <c r="Q94" i="6" s="1"/>
  <c r="N94" i="6"/>
  <c r="AO93" i="6"/>
  <c r="AL93" i="6"/>
  <c r="AH93" i="6"/>
  <c r="AB93" i="6"/>
  <c r="X93" i="6"/>
  <c r="W93" i="6"/>
  <c r="S93" i="6"/>
  <c r="T93" i="6" s="1"/>
  <c r="U93" i="6" s="1"/>
  <c r="R93" i="6"/>
  <c r="O93" i="6"/>
  <c r="P93" i="6" s="1"/>
  <c r="Q93" i="6" s="1"/>
  <c r="N93" i="6"/>
  <c r="AO92" i="6"/>
  <c r="AL92" i="6"/>
  <c r="AH92" i="6"/>
  <c r="AB92" i="6"/>
  <c r="X92" i="6"/>
  <c r="W92" i="6"/>
  <c r="R92" i="6"/>
  <c r="S92" i="6" s="1"/>
  <c r="T92" i="6" s="1"/>
  <c r="U92" i="6" s="1"/>
  <c r="O92" i="6"/>
  <c r="P92" i="6" s="1"/>
  <c r="Q92" i="6" s="1"/>
  <c r="N92" i="6"/>
  <c r="Y92" i="6" s="1"/>
  <c r="AO91" i="6"/>
  <c r="AL91" i="6"/>
  <c r="AH91" i="6"/>
  <c r="AB91" i="6"/>
  <c r="X91" i="6"/>
  <c r="W91" i="6"/>
  <c r="S91" i="6"/>
  <c r="T91" i="6" s="1"/>
  <c r="U91" i="6" s="1"/>
  <c r="R91" i="6"/>
  <c r="O91" i="6"/>
  <c r="P91" i="6" s="1"/>
  <c r="Q91" i="6" s="1"/>
  <c r="N91" i="6"/>
  <c r="AO90" i="6"/>
  <c r="AL90" i="6"/>
  <c r="AH90" i="6"/>
  <c r="AB90" i="6"/>
  <c r="E17" i="9" s="1"/>
  <c r="X90" i="6"/>
  <c r="W90" i="6"/>
  <c r="R90" i="6"/>
  <c r="S90" i="6" s="1"/>
  <c r="T90" i="6" s="1"/>
  <c r="U90" i="6" s="1"/>
  <c r="O90" i="6"/>
  <c r="P90" i="6" s="1"/>
  <c r="Q90" i="6" s="1"/>
  <c r="Y90" i="6" s="1"/>
  <c r="N90" i="6"/>
  <c r="AO89" i="6"/>
  <c r="AL89" i="6"/>
  <c r="AH89" i="6"/>
  <c r="AB89" i="6"/>
  <c r="Y89" i="6"/>
  <c r="X89" i="6"/>
  <c r="W89" i="6"/>
  <c r="T89" i="6"/>
  <c r="U89" i="6" s="1"/>
  <c r="R89" i="6"/>
  <c r="S89" i="6" s="1"/>
  <c r="O89" i="6"/>
  <c r="P89" i="6" s="1"/>
  <c r="Q89" i="6" s="1"/>
  <c r="N89" i="6"/>
  <c r="AO88" i="6"/>
  <c r="AL88" i="6"/>
  <c r="AH88" i="6"/>
  <c r="AB88" i="6"/>
  <c r="X88" i="6"/>
  <c r="W88" i="6"/>
  <c r="R88" i="6"/>
  <c r="S88" i="6" s="1"/>
  <c r="T88" i="6" s="1"/>
  <c r="U88" i="6" s="1"/>
  <c r="O88" i="6"/>
  <c r="P88" i="6" s="1"/>
  <c r="Q88" i="6" s="1"/>
  <c r="N88" i="6"/>
  <c r="AO87" i="6"/>
  <c r="AL87" i="6"/>
  <c r="AH87" i="6"/>
  <c r="AB87" i="6"/>
  <c r="X87" i="6"/>
  <c r="W87" i="6"/>
  <c r="R87" i="6"/>
  <c r="S87" i="6" s="1"/>
  <c r="T87" i="6" s="1"/>
  <c r="U87" i="6" s="1"/>
  <c r="P87" i="6"/>
  <c r="Q87" i="6" s="1"/>
  <c r="O87" i="6"/>
  <c r="N87" i="6"/>
  <c r="AO86" i="6"/>
  <c r="AL86" i="6"/>
  <c r="AH86" i="6"/>
  <c r="AB86" i="6"/>
  <c r="X86" i="6"/>
  <c r="W86" i="6"/>
  <c r="R86" i="6"/>
  <c r="S86" i="6" s="1"/>
  <c r="T86" i="6" s="1"/>
  <c r="U86" i="6" s="1"/>
  <c r="O86" i="6"/>
  <c r="P86" i="6" s="1"/>
  <c r="Q86" i="6" s="1"/>
  <c r="N86" i="6"/>
  <c r="AO85" i="6"/>
  <c r="AL85" i="6"/>
  <c r="AH85" i="6"/>
  <c r="AB85" i="6"/>
  <c r="X85" i="6"/>
  <c r="W85" i="6"/>
  <c r="R85" i="6"/>
  <c r="S85" i="6" s="1"/>
  <c r="T85" i="6" s="1"/>
  <c r="U85" i="6" s="1"/>
  <c r="O85" i="6"/>
  <c r="P85" i="6" s="1"/>
  <c r="Q85" i="6" s="1"/>
  <c r="Y85" i="6" s="1"/>
  <c r="N85" i="6"/>
  <c r="AO84" i="6"/>
  <c r="AL84" i="6"/>
  <c r="AH84" i="6"/>
  <c r="AB84" i="6"/>
  <c r="X84" i="6"/>
  <c r="W84" i="6"/>
  <c r="U84" i="6"/>
  <c r="R84" i="6"/>
  <c r="S84" i="6" s="1"/>
  <c r="T84" i="6" s="1"/>
  <c r="O84" i="6"/>
  <c r="P84" i="6" s="1"/>
  <c r="Q84" i="6" s="1"/>
  <c r="N84" i="6"/>
  <c r="AO83" i="6"/>
  <c r="AL83" i="6"/>
  <c r="AH83" i="6"/>
  <c r="AB83" i="6"/>
  <c r="X83" i="6"/>
  <c r="W83" i="6"/>
  <c r="S83" i="6"/>
  <c r="T83" i="6" s="1"/>
  <c r="U83" i="6" s="1"/>
  <c r="R83" i="6"/>
  <c r="O83" i="6"/>
  <c r="P83" i="6" s="1"/>
  <c r="Q83" i="6" s="1"/>
  <c r="N83" i="6"/>
  <c r="Y83" i="6" s="1"/>
  <c r="AO82" i="6"/>
  <c r="AL82" i="6"/>
  <c r="AH82" i="6"/>
  <c r="AB82" i="6"/>
  <c r="X82" i="6"/>
  <c r="W82" i="6"/>
  <c r="R82" i="6"/>
  <c r="S82" i="6" s="1"/>
  <c r="T82" i="6" s="1"/>
  <c r="U82" i="6" s="1"/>
  <c r="O82" i="6"/>
  <c r="P82" i="6" s="1"/>
  <c r="Q82" i="6" s="1"/>
  <c r="Y82" i="6" s="1"/>
  <c r="N82" i="6"/>
  <c r="AO81" i="6"/>
  <c r="AL81" i="6"/>
  <c r="AH81" i="6"/>
  <c r="AB81" i="6"/>
  <c r="X81" i="6"/>
  <c r="W81" i="6"/>
  <c r="R81" i="6"/>
  <c r="S81" i="6" s="1"/>
  <c r="T81" i="6" s="1"/>
  <c r="U81" i="6" s="1"/>
  <c r="O81" i="6"/>
  <c r="P81" i="6" s="1"/>
  <c r="Q81" i="6" s="1"/>
  <c r="N81" i="6"/>
  <c r="AO80" i="6"/>
  <c r="AL80" i="6"/>
  <c r="AH80" i="6"/>
  <c r="AB80" i="6"/>
  <c r="X80" i="6"/>
  <c r="W80" i="6"/>
  <c r="R80" i="6"/>
  <c r="S80" i="6" s="1"/>
  <c r="T80" i="6" s="1"/>
  <c r="U80" i="6" s="1"/>
  <c r="O80" i="6"/>
  <c r="P80" i="6" s="1"/>
  <c r="Q80" i="6" s="1"/>
  <c r="N80" i="6"/>
  <c r="AO79" i="6"/>
  <c r="AL79" i="6"/>
  <c r="AH79" i="6"/>
  <c r="AB79" i="6"/>
  <c r="X79" i="6"/>
  <c r="W79" i="6"/>
  <c r="R79" i="6"/>
  <c r="S79" i="6" s="1"/>
  <c r="T79" i="6" s="1"/>
  <c r="U79" i="6" s="1"/>
  <c r="O79" i="6"/>
  <c r="P79" i="6" s="1"/>
  <c r="Q79" i="6" s="1"/>
  <c r="N79" i="6"/>
  <c r="AO78" i="6"/>
  <c r="AL78" i="6"/>
  <c r="AH78" i="6"/>
  <c r="AB78" i="6"/>
  <c r="X78" i="6"/>
  <c r="W78" i="6"/>
  <c r="R78" i="6"/>
  <c r="S78" i="6" s="1"/>
  <c r="T78" i="6" s="1"/>
  <c r="U78" i="6" s="1"/>
  <c r="O78" i="6"/>
  <c r="P78" i="6" s="1"/>
  <c r="Q78" i="6" s="1"/>
  <c r="N78" i="6"/>
  <c r="AO77" i="6"/>
  <c r="AL77" i="6"/>
  <c r="AH77" i="6"/>
  <c r="AB77" i="6"/>
  <c r="X77" i="6"/>
  <c r="W77" i="6"/>
  <c r="R77" i="6"/>
  <c r="S77" i="6" s="1"/>
  <c r="T77" i="6" s="1"/>
  <c r="U77" i="6" s="1"/>
  <c r="O77" i="6"/>
  <c r="P77" i="6" s="1"/>
  <c r="Q77" i="6" s="1"/>
  <c r="N77" i="6"/>
  <c r="AO76" i="6"/>
  <c r="AL76" i="6"/>
  <c r="AH76" i="6"/>
  <c r="AB76" i="6"/>
  <c r="X76" i="6"/>
  <c r="W76" i="6"/>
  <c r="R76" i="6"/>
  <c r="S76" i="6" s="1"/>
  <c r="T76" i="6" s="1"/>
  <c r="U76" i="6" s="1"/>
  <c r="O76" i="6"/>
  <c r="P76" i="6" s="1"/>
  <c r="Q76" i="6" s="1"/>
  <c r="N76" i="6"/>
  <c r="AO75" i="6"/>
  <c r="AL75" i="6"/>
  <c r="AH75" i="6"/>
  <c r="AB75" i="6"/>
  <c r="X75" i="6"/>
  <c r="W75" i="6"/>
  <c r="R75" i="6"/>
  <c r="S75" i="6" s="1"/>
  <c r="T75" i="6" s="1"/>
  <c r="U75" i="6" s="1"/>
  <c r="O75" i="6"/>
  <c r="P75" i="6" s="1"/>
  <c r="Q75" i="6" s="1"/>
  <c r="N75" i="6"/>
  <c r="AO74" i="6"/>
  <c r="AL74" i="6"/>
  <c r="AH74" i="6"/>
  <c r="AB74" i="6"/>
  <c r="X74" i="6"/>
  <c r="W74" i="6"/>
  <c r="R74" i="6"/>
  <c r="S74" i="6" s="1"/>
  <c r="T74" i="6" s="1"/>
  <c r="U74" i="6" s="1"/>
  <c r="O74" i="6"/>
  <c r="P74" i="6" s="1"/>
  <c r="Q74" i="6" s="1"/>
  <c r="N74" i="6"/>
  <c r="Y74" i="6" s="1"/>
  <c r="AO73" i="6"/>
  <c r="AL73" i="6"/>
  <c r="AH73" i="6"/>
  <c r="AB73" i="6"/>
  <c r="X73" i="6"/>
  <c r="W73" i="6"/>
  <c r="R73" i="6"/>
  <c r="S73" i="6" s="1"/>
  <c r="T73" i="6" s="1"/>
  <c r="U73" i="6" s="1"/>
  <c r="O73" i="6"/>
  <c r="P73" i="6" s="1"/>
  <c r="Q73" i="6" s="1"/>
  <c r="N73" i="6"/>
  <c r="AO72" i="6"/>
  <c r="AL72" i="6"/>
  <c r="AH72" i="6"/>
  <c r="AB72" i="6"/>
  <c r="X72" i="6"/>
  <c r="W72" i="6"/>
  <c r="R72" i="6"/>
  <c r="S72" i="6" s="1"/>
  <c r="T72" i="6" s="1"/>
  <c r="U72" i="6" s="1"/>
  <c r="O72" i="6"/>
  <c r="P72" i="6" s="1"/>
  <c r="Q72" i="6" s="1"/>
  <c r="N72" i="6"/>
  <c r="AO71" i="6"/>
  <c r="AL71" i="6"/>
  <c r="AH71" i="6"/>
  <c r="AB71" i="6"/>
  <c r="X71" i="6"/>
  <c r="W71" i="6"/>
  <c r="S71" i="6"/>
  <c r="T71" i="6" s="1"/>
  <c r="U71" i="6" s="1"/>
  <c r="R71" i="6"/>
  <c r="O71" i="6"/>
  <c r="P71" i="6" s="1"/>
  <c r="Q71" i="6" s="1"/>
  <c r="N71" i="6"/>
  <c r="AO70" i="6"/>
  <c r="AL70" i="6"/>
  <c r="AH70" i="6"/>
  <c r="AB70" i="6"/>
  <c r="X70" i="6"/>
  <c r="W70" i="6"/>
  <c r="T70" i="6"/>
  <c r="U70" i="6" s="1"/>
  <c r="R70" i="6"/>
  <c r="S70" i="6" s="1"/>
  <c r="O70" i="6"/>
  <c r="P70" i="6" s="1"/>
  <c r="Q70" i="6" s="1"/>
  <c r="N70" i="6"/>
  <c r="AO69" i="6"/>
  <c r="AL69" i="6"/>
  <c r="AH69" i="6"/>
  <c r="AB69" i="6"/>
  <c r="X69" i="6"/>
  <c r="W69" i="6"/>
  <c r="S69" i="6"/>
  <c r="T69" i="6" s="1"/>
  <c r="U69" i="6" s="1"/>
  <c r="R69" i="6"/>
  <c r="O69" i="6"/>
  <c r="P69" i="6" s="1"/>
  <c r="Q69" i="6" s="1"/>
  <c r="Y69" i="6" s="1"/>
  <c r="N69" i="6"/>
  <c r="AO68" i="6"/>
  <c r="AL68" i="6"/>
  <c r="AH68" i="6"/>
  <c r="AB68" i="6"/>
  <c r="X68" i="6"/>
  <c r="W68" i="6"/>
  <c r="R68" i="6"/>
  <c r="S68" i="6" s="1"/>
  <c r="T68" i="6" s="1"/>
  <c r="U68" i="6" s="1"/>
  <c r="P68" i="6"/>
  <c r="Q68" i="6" s="1"/>
  <c r="O68" i="6"/>
  <c r="N68" i="6"/>
  <c r="AO67" i="6"/>
  <c r="AL67" i="6"/>
  <c r="AH67" i="6"/>
  <c r="AB67" i="6"/>
  <c r="X67" i="6"/>
  <c r="W67" i="6"/>
  <c r="R67" i="6"/>
  <c r="S67" i="6" s="1"/>
  <c r="T67" i="6" s="1"/>
  <c r="U67" i="6" s="1"/>
  <c r="O67" i="6"/>
  <c r="P67" i="6" s="1"/>
  <c r="Q67" i="6" s="1"/>
  <c r="N67" i="6"/>
  <c r="AO66" i="6"/>
  <c r="AL66" i="6"/>
  <c r="AH66" i="6"/>
  <c r="AB66" i="6"/>
  <c r="X66" i="6"/>
  <c r="W66" i="6"/>
  <c r="R66" i="6"/>
  <c r="S66" i="6" s="1"/>
  <c r="T66" i="6" s="1"/>
  <c r="U66" i="6" s="1"/>
  <c r="O66" i="6"/>
  <c r="P66" i="6" s="1"/>
  <c r="Q66" i="6" s="1"/>
  <c r="Y66" i="6" s="1"/>
  <c r="N66" i="6"/>
  <c r="AO65" i="6"/>
  <c r="AL65" i="6"/>
  <c r="AH65" i="6"/>
  <c r="AB65" i="6"/>
  <c r="X65" i="6"/>
  <c r="W65" i="6"/>
  <c r="R65" i="6"/>
  <c r="S65" i="6" s="1"/>
  <c r="T65" i="6" s="1"/>
  <c r="U65" i="6" s="1"/>
  <c r="O65" i="6"/>
  <c r="P65" i="6" s="1"/>
  <c r="Q65" i="6" s="1"/>
  <c r="N65" i="6"/>
  <c r="AO64" i="6"/>
  <c r="AL64" i="6"/>
  <c r="AH64" i="6"/>
  <c r="AB64" i="6"/>
  <c r="X64" i="6"/>
  <c r="W64" i="6"/>
  <c r="R64" i="6"/>
  <c r="S64" i="6" s="1"/>
  <c r="T64" i="6" s="1"/>
  <c r="U64" i="6" s="1"/>
  <c r="O64" i="6"/>
  <c r="P64" i="6" s="1"/>
  <c r="Q64" i="6" s="1"/>
  <c r="N64" i="6"/>
  <c r="AO63" i="6"/>
  <c r="AL63" i="6"/>
  <c r="AH63" i="6"/>
  <c r="AB63" i="6"/>
  <c r="X63" i="6"/>
  <c r="W63" i="6"/>
  <c r="R63" i="6"/>
  <c r="S63" i="6" s="1"/>
  <c r="T63" i="6" s="1"/>
  <c r="U63" i="6" s="1"/>
  <c r="O63" i="6"/>
  <c r="P63" i="6" s="1"/>
  <c r="Q63" i="6" s="1"/>
  <c r="N63" i="6"/>
  <c r="AO62" i="6"/>
  <c r="AL62" i="6"/>
  <c r="AH62" i="6"/>
  <c r="AB62" i="6"/>
  <c r="X62" i="6"/>
  <c r="W62" i="6"/>
  <c r="R62" i="6"/>
  <c r="S62" i="6" s="1"/>
  <c r="T62" i="6" s="1"/>
  <c r="U62" i="6" s="1"/>
  <c r="O62" i="6"/>
  <c r="P62" i="6" s="1"/>
  <c r="Q62" i="6" s="1"/>
  <c r="N62" i="6"/>
  <c r="Y62" i="6" s="1"/>
  <c r="AO61" i="6"/>
  <c r="AL61" i="6"/>
  <c r="AH61" i="6"/>
  <c r="AB61" i="6"/>
  <c r="X61" i="6"/>
  <c r="W61" i="6"/>
  <c r="R61" i="6"/>
  <c r="S61" i="6" s="1"/>
  <c r="T61" i="6" s="1"/>
  <c r="U61" i="6" s="1"/>
  <c r="P61" i="6"/>
  <c r="Q61" i="6" s="1"/>
  <c r="O61" i="6"/>
  <c r="N61" i="6"/>
  <c r="AO60" i="6"/>
  <c r="AL60" i="6"/>
  <c r="AH60" i="6"/>
  <c r="AB60" i="6"/>
  <c r="X60" i="6"/>
  <c r="W60" i="6"/>
  <c r="R60" i="6"/>
  <c r="S60" i="6" s="1"/>
  <c r="T60" i="6" s="1"/>
  <c r="U60" i="6" s="1"/>
  <c r="P60" i="6"/>
  <c r="Q60" i="6" s="1"/>
  <c r="Y60" i="6" s="1"/>
  <c r="O60" i="6"/>
  <c r="N60" i="6"/>
  <c r="AO59" i="6"/>
  <c r="AL59" i="6"/>
  <c r="AH59" i="6"/>
  <c r="AB59" i="6"/>
  <c r="X59" i="6"/>
  <c r="W59" i="6"/>
  <c r="R59" i="6"/>
  <c r="S59" i="6" s="1"/>
  <c r="T59" i="6" s="1"/>
  <c r="U59" i="6" s="1"/>
  <c r="O59" i="6"/>
  <c r="P59" i="6" s="1"/>
  <c r="Q59" i="6" s="1"/>
  <c r="N59" i="6"/>
  <c r="AO58" i="6"/>
  <c r="AL58" i="6"/>
  <c r="AH58" i="6"/>
  <c r="AB58" i="6"/>
  <c r="X58" i="6"/>
  <c r="W58" i="6"/>
  <c r="R58" i="6"/>
  <c r="S58" i="6" s="1"/>
  <c r="T58" i="6" s="1"/>
  <c r="U58" i="6" s="1"/>
  <c r="P58" i="6"/>
  <c r="Q58" i="6" s="1"/>
  <c r="Y58" i="6" s="1"/>
  <c r="O58" i="6"/>
  <c r="N58" i="6"/>
  <c r="AO57" i="6"/>
  <c r="AL57" i="6"/>
  <c r="AH57" i="6"/>
  <c r="AB57" i="6"/>
  <c r="X57" i="6"/>
  <c r="W57" i="6"/>
  <c r="R57" i="6"/>
  <c r="S57" i="6" s="1"/>
  <c r="T57" i="6" s="1"/>
  <c r="U57" i="6" s="1"/>
  <c r="O57" i="6"/>
  <c r="P57" i="6" s="1"/>
  <c r="Q57" i="6" s="1"/>
  <c r="Y57" i="6" s="1"/>
  <c r="N57" i="6"/>
  <c r="AO56" i="6"/>
  <c r="AL56" i="6"/>
  <c r="AH56" i="6"/>
  <c r="AB56" i="6"/>
  <c r="X56" i="6"/>
  <c r="W56" i="6"/>
  <c r="R56" i="6"/>
  <c r="S56" i="6" s="1"/>
  <c r="T56" i="6" s="1"/>
  <c r="U56" i="6" s="1"/>
  <c r="O56" i="6"/>
  <c r="P56" i="6" s="1"/>
  <c r="Q56" i="6" s="1"/>
  <c r="N56" i="6"/>
  <c r="AO55" i="6"/>
  <c r="AL55" i="6"/>
  <c r="AH55" i="6"/>
  <c r="AB55" i="6"/>
  <c r="X55" i="6"/>
  <c r="W55" i="6"/>
  <c r="R55" i="6"/>
  <c r="S55" i="6" s="1"/>
  <c r="T55" i="6" s="1"/>
  <c r="U55" i="6" s="1"/>
  <c r="O55" i="6"/>
  <c r="P55" i="6" s="1"/>
  <c r="Q55" i="6" s="1"/>
  <c r="N55" i="6"/>
  <c r="AO54" i="6"/>
  <c r="AL54" i="6"/>
  <c r="AH54" i="6"/>
  <c r="AB54" i="6"/>
  <c r="X54" i="6"/>
  <c r="W54" i="6"/>
  <c r="R54" i="6"/>
  <c r="S54" i="6" s="1"/>
  <c r="T54" i="6" s="1"/>
  <c r="U54" i="6" s="1"/>
  <c r="O54" i="6"/>
  <c r="P54" i="6" s="1"/>
  <c r="Q54" i="6" s="1"/>
  <c r="N54" i="6"/>
  <c r="AO53" i="6"/>
  <c r="AL53" i="6"/>
  <c r="AH53" i="6"/>
  <c r="AB53" i="6"/>
  <c r="X53" i="6"/>
  <c r="W53" i="6"/>
  <c r="R53" i="6"/>
  <c r="S53" i="6" s="1"/>
  <c r="T53" i="6" s="1"/>
  <c r="U53" i="6" s="1"/>
  <c r="O53" i="6"/>
  <c r="P53" i="6" s="1"/>
  <c r="Q53" i="6" s="1"/>
  <c r="N53" i="6"/>
  <c r="AO52" i="6"/>
  <c r="AL52" i="6"/>
  <c r="AH52" i="6"/>
  <c r="AB52" i="6"/>
  <c r="X52" i="6"/>
  <c r="W52" i="6"/>
  <c r="U52" i="6"/>
  <c r="R52" i="6"/>
  <c r="S52" i="6" s="1"/>
  <c r="T52" i="6" s="1"/>
  <c r="O52" i="6"/>
  <c r="P52" i="6" s="1"/>
  <c r="Q52" i="6" s="1"/>
  <c r="N52" i="6"/>
  <c r="Y52" i="6" s="1"/>
  <c r="AO51" i="6"/>
  <c r="AL51" i="6"/>
  <c r="AH51" i="6"/>
  <c r="AB51" i="6"/>
  <c r="X51" i="6"/>
  <c r="W51" i="6"/>
  <c r="R51" i="6"/>
  <c r="S51" i="6" s="1"/>
  <c r="T51" i="6" s="1"/>
  <c r="U51" i="6" s="1"/>
  <c r="O51" i="6"/>
  <c r="P51" i="6" s="1"/>
  <c r="Q51" i="6" s="1"/>
  <c r="N51" i="6"/>
  <c r="Y51" i="6" s="1"/>
  <c r="AO50" i="6"/>
  <c r="AL50" i="6"/>
  <c r="AH50" i="6"/>
  <c r="AB50" i="6"/>
  <c r="X50" i="6"/>
  <c r="W50" i="6"/>
  <c r="R50" i="6"/>
  <c r="S50" i="6" s="1"/>
  <c r="T50" i="6" s="1"/>
  <c r="U50" i="6" s="1"/>
  <c r="O50" i="6"/>
  <c r="P50" i="6" s="1"/>
  <c r="Q50" i="6" s="1"/>
  <c r="Y50" i="6" s="1"/>
  <c r="N50" i="6"/>
  <c r="AO49" i="6"/>
  <c r="AL49" i="6"/>
  <c r="AH49" i="6"/>
  <c r="AB49" i="6"/>
  <c r="X49" i="6"/>
  <c r="W49" i="6"/>
  <c r="S49" i="6"/>
  <c r="T49" i="6" s="1"/>
  <c r="U49" i="6" s="1"/>
  <c r="R49" i="6"/>
  <c r="O49" i="6"/>
  <c r="N49" i="6"/>
  <c r="AO48" i="6"/>
  <c r="AL48" i="6"/>
  <c r="AH48" i="6"/>
  <c r="AB48" i="6"/>
  <c r="X48" i="6"/>
  <c r="W48" i="6"/>
  <c r="R48" i="6"/>
  <c r="S48" i="6" s="1"/>
  <c r="T48" i="6" s="1"/>
  <c r="U48" i="6" s="1"/>
  <c r="O48" i="6"/>
  <c r="P48" i="6" s="1"/>
  <c r="Q48" i="6" s="1"/>
  <c r="N48" i="6"/>
  <c r="AO47" i="6"/>
  <c r="AL47" i="6"/>
  <c r="AH47" i="6"/>
  <c r="AB47" i="6"/>
  <c r="X47" i="6"/>
  <c r="W47" i="6"/>
  <c r="S47" i="6"/>
  <c r="T47" i="6" s="1"/>
  <c r="U47" i="6" s="1"/>
  <c r="R47" i="6"/>
  <c r="O47" i="6"/>
  <c r="P47" i="6" s="1"/>
  <c r="Q47" i="6" s="1"/>
  <c r="N47" i="6"/>
  <c r="AO46" i="6"/>
  <c r="AL46" i="6"/>
  <c r="AH46" i="6"/>
  <c r="AB46" i="6"/>
  <c r="X46" i="6"/>
  <c r="W46" i="6"/>
  <c r="R46" i="6"/>
  <c r="S46" i="6" s="1"/>
  <c r="T46" i="6" s="1"/>
  <c r="U46" i="6" s="1"/>
  <c r="O46" i="6"/>
  <c r="P46" i="6" s="1"/>
  <c r="Q46" i="6" s="1"/>
  <c r="N46" i="6"/>
  <c r="AO45" i="6"/>
  <c r="AL45" i="6"/>
  <c r="AH45" i="6"/>
  <c r="AB45" i="6"/>
  <c r="X45" i="6"/>
  <c r="W45" i="6"/>
  <c r="R45" i="6"/>
  <c r="S45" i="6" s="1"/>
  <c r="T45" i="6" s="1"/>
  <c r="U45" i="6" s="1"/>
  <c r="O45" i="6"/>
  <c r="P45" i="6" s="1"/>
  <c r="Q45" i="6" s="1"/>
  <c r="N45" i="6"/>
  <c r="AO44" i="6"/>
  <c r="AL44" i="6"/>
  <c r="AH44" i="6"/>
  <c r="AB44" i="6"/>
  <c r="X44" i="6"/>
  <c r="W44" i="6"/>
  <c r="R44" i="6"/>
  <c r="S44" i="6" s="1"/>
  <c r="T44" i="6" s="1"/>
  <c r="U44" i="6" s="1"/>
  <c r="O44" i="6"/>
  <c r="P44" i="6" s="1"/>
  <c r="Q44" i="6" s="1"/>
  <c r="N44" i="6"/>
  <c r="AO43" i="6"/>
  <c r="AL43" i="6"/>
  <c r="AH43" i="6"/>
  <c r="AB43" i="6"/>
  <c r="X43" i="6"/>
  <c r="W43" i="6"/>
  <c r="R43" i="6"/>
  <c r="S43" i="6" s="1"/>
  <c r="T43" i="6" s="1"/>
  <c r="U43" i="6" s="1"/>
  <c r="O43" i="6"/>
  <c r="P43" i="6" s="1"/>
  <c r="Q43" i="6" s="1"/>
  <c r="N43" i="6"/>
  <c r="AO42" i="6"/>
  <c r="AL42" i="6"/>
  <c r="AH42" i="6"/>
  <c r="AB42" i="6"/>
  <c r="X42" i="6"/>
  <c r="W42" i="6"/>
  <c r="S42" i="6"/>
  <c r="T42" i="6" s="1"/>
  <c r="U42" i="6" s="1"/>
  <c r="R42" i="6"/>
  <c r="O42" i="6"/>
  <c r="P42" i="6" s="1"/>
  <c r="Q42" i="6" s="1"/>
  <c r="N42" i="6"/>
  <c r="AO41" i="6"/>
  <c r="AL41" i="6"/>
  <c r="AH41" i="6"/>
  <c r="AB41" i="6"/>
  <c r="D17" i="9" s="1"/>
  <c r="X41" i="6"/>
  <c r="W41" i="6"/>
  <c r="R41" i="6"/>
  <c r="S41" i="6" s="1"/>
  <c r="T41" i="6" s="1"/>
  <c r="U41" i="6" s="1"/>
  <c r="O41" i="6"/>
  <c r="P41" i="6" s="1"/>
  <c r="Q41" i="6" s="1"/>
  <c r="N41" i="6"/>
  <c r="AO40" i="6"/>
  <c r="AL40" i="6"/>
  <c r="AH40" i="6"/>
  <c r="AB40" i="6"/>
  <c r="X40" i="6"/>
  <c r="W40" i="6"/>
  <c r="R40" i="6"/>
  <c r="S40" i="6" s="1"/>
  <c r="T40" i="6" s="1"/>
  <c r="U40" i="6" s="1"/>
  <c r="O40" i="6"/>
  <c r="P40" i="6" s="1"/>
  <c r="Q40" i="6" s="1"/>
  <c r="N40" i="6"/>
  <c r="AO39" i="6"/>
  <c r="AL39" i="6"/>
  <c r="AH39" i="6"/>
  <c r="AB39" i="6"/>
  <c r="X39" i="6"/>
  <c r="W39" i="6"/>
  <c r="R39" i="6"/>
  <c r="S39" i="6" s="1"/>
  <c r="T39" i="6" s="1"/>
  <c r="U39" i="6" s="1"/>
  <c r="O39" i="6"/>
  <c r="P39" i="6" s="1"/>
  <c r="Q39" i="6" s="1"/>
  <c r="N39" i="6"/>
  <c r="AO38" i="6"/>
  <c r="AL38" i="6"/>
  <c r="AH38" i="6"/>
  <c r="AB38" i="6"/>
  <c r="X38" i="6"/>
  <c r="W38" i="6"/>
  <c r="R38" i="6"/>
  <c r="S38" i="6" s="1"/>
  <c r="T38" i="6" s="1"/>
  <c r="U38" i="6" s="1"/>
  <c r="O38" i="6"/>
  <c r="P38" i="6" s="1"/>
  <c r="Q38" i="6" s="1"/>
  <c r="N38" i="6"/>
  <c r="AO37" i="6"/>
  <c r="AL37" i="6"/>
  <c r="AH37" i="6"/>
  <c r="AB37" i="6"/>
  <c r="X37" i="6"/>
  <c r="W37" i="6"/>
  <c r="R37" i="6"/>
  <c r="S37" i="6" s="1"/>
  <c r="T37" i="6" s="1"/>
  <c r="U37" i="6" s="1"/>
  <c r="O37" i="6"/>
  <c r="P37" i="6" s="1"/>
  <c r="Q37" i="6" s="1"/>
  <c r="Y37" i="6" s="1"/>
  <c r="N37" i="6"/>
  <c r="AO36" i="6"/>
  <c r="AL36" i="6"/>
  <c r="AH36" i="6"/>
  <c r="AB36" i="6"/>
  <c r="X36" i="6"/>
  <c r="W36" i="6"/>
  <c r="R36" i="6"/>
  <c r="S36" i="6" s="1"/>
  <c r="T36" i="6" s="1"/>
  <c r="U36" i="6" s="1"/>
  <c r="O36" i="6"/>
  <c r="P36" i="6" s="1"/>
  <c r="Q36" i="6" s="1"/>
  <c r="N36" i="6"/>
  <c r="AO35" i="6"/>
  <c r="AL35" i="6"/>
  <c r="AH35" i="6"/>
  <c r="AB35" i="6"/>
  <c r="X35" i="6"/>
  <c r="W35" i="6"/>
  <c r="R35" i="6"/>
  <c r="S35" i="6" s="1"/>
  <c r="T35" i="6" s="1"/>
  <c r="U35" i="6" s="1"/>
  <c r="O35" i="6"/>
  <c r="P35" i="6" s="1"/>
  <c r="Q35" i="6" s="1"/>
  <c r="Y35" i="6" s="1"/>
  <c r="N35" i="6"/>
  <c r="AO34" i="6"/>
  <c r="AL34" i="6"/>
  <c r="AH34" i="6"/>
  <c r="AB34" i="6"/>
  <c r="X34" i="6"/>
  <c r="W34" i="6"/>
  <c r="S34" i="6"/>
  <c r="T34" i="6" s="1"/>
  <c r="U34" i="6" s="1"/>
  <c r="R34" i="6"/>
  <c r="O34" i="6"/>
  <c r="P34" i="6" s="1"/>
  <c r="Q34" i="6" s="1"/>
  <c r="Y34" i="6" s="1"/>
  <c r="N34" i="6"/>
  <c r="AO33" i="6"/>
  <c r="AL33" i="6"/>
  <c r="AH33" i="6"/>
  <c r="AB33" i="6"/>
  <c r="X33" i="6"/>
  <c r="W33" i="6"/>
  <c r="R33" i="6"/>
  <c r="S33" i="6" s="1"/>
  <c r="T33" i="6" s="1"/>
  <c r="U33" i="6" s="1"/>
  <c r="O33" i="6"/>
  <c r="P33" i="6" s="1"/>
  <c r="Q33" i="6" s="1"/>
  <c r="N33" i="6"/>
  <c r="AO32" i="6"/>
  <c r="AL32" i="6"/>
  <c r="AH32" i="6"/>
  <c r="AB32" i="6"/>
  <c r="X32" i="6"/>
  <c r="W32" i="6"/>
  <c r="R32" i="6"/>
  <c r="S32" i="6" s="1"/>
  <c r="T32" i="6" s="1"/>
  <c r="U32" i="6" s="1"/>
  <c r="P32" i="6"/>
  <c r="Q32" i="6" s="1"/>
  <c r="O32" i="6"/>
  <c r="N32" i="6"/>
  <c r="AO31" i="6"/>
  <c r="AL31" i="6"/>
  <c r="AH31" i="6"/>
  <c r="AB31" i="6"/>
  <c r="X31" i="6"/>
  <c r="W31" i="6"/>
  <c r="R31" i="6"/>
  <c r="S31" i="6" s="1"/>
  <c r="T31" i="6" s="1"/>
  <c r="U31" i="6" s="1"/>
  <c r="O31" i="6"/>
  <c r="P31" i="6" s="1"/>
  <c r="Q31" i="6" s="1"/>
  <c r="N31" i="6"/>
  <c r="AO30" i="6"/>
  <c r="AL30" i="6"/>
  <c r="AH30" i="6"/>
  <c r="AB30" i="6"/>
  <c r="X30" i="6"/>
  <c r="W30" i="6"/>
  <c r="R30" i="6"/>
  <c r="S30" i="6" s="1"/>
  <c r="T30" i="6" s="1"/>
  <c r="U30" i="6" s="1"/>
  <c r="O30" i="6"/>
  <c r="P30" i="6" s="1"/>
  <c r="Q30" i="6" s="1"/>
  <c r="N30" i="6"/>
  <c r="AO29" i="6"/>
  <c r="AL29" i="6"/>
  <c r="AH29" i="6"/>
  <c r="AB29" i="6"/>
  <c r="X29" i="6"/>
  <c r="W29" i="6"/>
  <c r="R29" i="6"/>
  <c r="S29" i="6" s="1"/>
  <c r="T29" i="6" s="1"/>
  <c r="U29" i="6" s="1"/>
  <c r="O29" i="6"/>
  <c r="P29" i="6" s="1"/>
  <c r="Q29" i="6" s="1"/>
  <c r="N29" i="6"/>
  <c r="AO28" i="6"/>
  <c r="AL28" i="6"/>
  <c r="AH28" i="6"/>
  <c r="AB28" i="6"/>
  <c r="X28" i="6"/>
  <c r="W28" i="6"/>
  <c r="S28" i="6"/>
  <c r="T28" i="6" s="1"/>
  <c r="U28" i="6" s="1"/>
  <c r="R28" i="6"/>
  <c r="O28" i="6"/>
  <c r="P28" i="6" s="1"/>
  <c r="Q28" i="6" s="1"/>
  <c r="N28" i="6"/>
  <c r="AO27" i="6"/>
  <c r="AL27" i="6"/>
  <c r="AH27" i="6"/>
  <c r="AB27" i="6"/>
  <c r="X27" i="6"/>
  <c r="W27" i="6"/>
  <c r="R27" i="6"/>
  <c r="S27" i="6" s="1"/>
  <c r="T27" i="6" s="1"/>
  <c r="U27" i="6" s="1"/>
  <c r="O27" i="6"/>
  <c r="P27" i="6" s="1"/>
  <c r="N27" i="6"/>
  <c r="AP21" i="6"/>
  <c r="AD20" i="6"/>
  <c r="AE21" i="6" s="1"/>
  <c r="AA18" i="6"/>
  <c r="AB18" i="6" s="1"/>
  <c r="AC18" i="6" s="1"/>
  <c r="AD18" i="6" s="1"/>
  <c r="AE18" i="6" s="1"/>
  <c r="AF18" i="6" s="1"/>
  <c r="AG18" i="6" s="1"/>
  <c r="AH18" i="6" s="1"/>
  <c r="AI18" i="6" s="1"/>
  <c r="AJ18" i="6" s="1"/>
  <c r="AK18" i="6" s="1"/>
  <c r="AL18" i="6" s="1"/>
  <c r="AM18" i="6" s="1"/>
  <c r="AN18" i="6" s="1"/>
  <c r="AO18" i="6" s="1"/>
  <c r="AP18" i="6" s="1"/>
  <c r="AQ18" i="6" s="1"/>
  <c r="AR18" i="6" s="1"/>
  <c r="AS18" i="6" s="1"/>
  <c r="AT18" i="6" s="1"/>
  <c r="AU18" i="6" s="1"/>
  <c r="AV18" i="6" s="1"/>
  <c r="AW18" i="6" s="1"/>
  <c r="AX18" i="6" s="1"/>
  <c r="N18" i="6"/>
  <c r="O18" i="6" s="1"/>
  <c r="P18" i="6" s="1"/>
  <c r="Q18" i="6" s="1"/>
  <c r="V18" i="6" s="1"/>
  <c r="W18" i="6" s="1"/>
  <c r="M18" i="6"/>
  <c r="AT17" i="6"/>
  <c r="AR17" i="6"/>
  <c r="AN17" i="6"/>
  <c r="AM17" i="6"/>
  <c r="AK17" i="6"/>
  <c r="AJ17" i="6"/>
  <c r="AD17" i="6"/>
  <c r="AA17" i="6"/>
  <c r="Z17" i="6"/>
  <c r="V17" i="6"/>
  <c r="M17" i="6"/>
  <c r="L17" i="6"/>
  <c r="K17" i="6"/>
  <c r="E17" i="6"/>
  <c r="D17" i="6"/>
  <c r="C17" i="6"/>
  <c r="Y42" i="6" l="1"/>
  <c r="Y140" i="6"/>
  <c r="Y43" i="6"/>
  <c r="Y130" i="6"/>
  <c r="Y158" i="6"/>
  <c r="Y149" i="6"/>
  <c r="Y31" i="6"/>
  <c r="O17" i="6"/>
  <c r="Y63" i="6"/>
  <c r="Y67" i="6"/>
  <c r="Y68" i="6"/>
  <c r="Y70" i="6"/>
  <c r="Y102" i="6"/>
  <c r="Y118" i="6"/>
  <c r="Y135" i="6"/>
  <c r="Y36" i="6"/>
  <c r="Y88" i="6"/>
  <c r="Y95" i="6"/>
  <c r="Y112" i="6"/>
  <c r="Y116" i="6"/>
  <c r="Y139" i="6"/>
  <c r="Y152" i="6"/>
  <c r="Y164" i="6"/>
  <c r="Y183" i="6"/>
  <c r="Y104" i="6"/>
  <c r="Y136" i="6"/>
  <c r="Y159" i="6"/>
  <c r="Y160" i="6"/>
  <c r="Y166" i="6"/>
  <c r="Y174" i="6"/>
  <c r="Y178" i="6"/>
  <c r="Y75" i="6"/>
  <c r="Y81" i="6"/>
  <c r="Y110" i="6"/>
  <c r="Y113" i="6"/>
  <c r="Y147" i="6"/>
  <c r="Y189" i="6"/>
  <c r="N17" i="6"/>
  <c r="Y33" i="6"/>
  <c r="Y38" i="6"/>
  <c r="Y56" i="6"/>
  <c r="Y131" i="6"/>
  <c r="Y144" i="6"/>
  <c r="Y180" i="6"/>
  <c r="Y47" i="6"/>
  <c r="Y86" i="6"/>
  <c r="Y87" i="6"/>
  <c r="Y101" i="6"/>
  <c r="Y120" i="6"/>
  <c r="Y125" i="6"/>
  <c r="Y137" i="6"/>
  <c r="Y150" i="6"/>
  <c r="Y157" i="6"/>
  <c r="Y175" i="6"/>
  <c r="Y182" i="6"/>
  <c r="Y40" i="6"/>
  <c r="Y99" i="6"/>
  <c r="W17" i="6"/>
  <c r="Y65" i="6"/>
  <c r="Y78" i="6"/>
  <c r="Y165" i="6"/>
  <c r="AO17" i="6"/>
  <c r="Y30" i="6"/>
  <c r="Y39" i="6"/>
  <c r="AB17" i="6"/>
  <c r="Y53" i="6"/>
  <c r="Y73" i="6"/>
  <c r="Y76" i="6"/>
  <c r="Y79" i="6"/>
  <c r="Y98" i="6"/>
  <c r="Y106" i="6"/>
  <c r="Y122" i="6"/>
  <c r="Y129" i="6"/>
  <c r="Y154" i="6"/>
  <c r="Y168" i="6"/>
  <c r="U17" i="6"/>
  <c r="Y54" i="6"/>
  <c r="Y28" i="6"/>
  <c r="Y41" i="6"/>
  <c r="Y55" i="6"/>
  <c r="AE190" i="6"/>
  <c r="AE174" i="6"/>
  <c r="AE158" i="6"/>
  <c r="AE142" i="6"/>
  <c r="AE185" i="6"/>
  <c r="AE169" i="6"/>
  <c r="AE153" i="6"/>
  <c r="AE137" i="6"/>
  <c r="AE180" i="6"/>
  <c r="AE164" i="6"/>
  <c r="AE148" i="6"/>
  <c r="AE191" i="6"/>
  <c r="AE175" i="6"/>
  <c r="AE159" i="6"/>
  <c r="AE186" i="6"/>
  <c r="AE170" i="6"/>
  <c r="AE181" i="6"/>
  <c r="AE165" i="6"/>
  <c r="AE149" i="6"/>
  <c r="AE133" i="6"/>
  <c r="AE192" i="6"/>
  <c r="AE176" i="6"/>
  <c r="AE160" i="6"/>
  <c r="AE144" i="6"/>
  <c r="AE187" i="6"/>
  <c r="AE171" i="6"/>
  <c r="AE155" i="6"/>
  <c r="AE139" i="6"/>
  <c r="AE182" i="6"/>
  <c r="AE166" i="6"/>
  <c r="AE150" i="6"/>
  <c r="AE193" i="6"/>
  <c r="AE177" i="6"/>
  <c r="AE161" i="6"/>
  <c r="AE145" i="6"/>
  <c r="AE188" i="6"/>
  <c r="AE172" i="6"/>
  <c r="AE156" i="6"/>
  <c r="AE183" i="6"/>
  <c r="AE167" i="6"/>
  <c r="AE151" i="6"/>
  <c r="AE194" i="6"/>
  <c r="AE178" i="6"/>
  <c r="AE162" i="6"/>
  <c r="AE189" i="6"/>
  <c r="AE173" i="6"/>
  <c r="AE157" i="6"/>
  <c r="AE184" i="6"/>
  <c r="AE168" i="6"/>
  <c r="AE152" i="6"/>
  <c r="AE136" i="6"/>
  <c r="AE135" i="6"/>
  <c r="AE113" i="6"/>
  <c r="AE97" i="6"/>
  <c r="AE81" i="6"/>
  <c r="AE140" i="6"/>
  <c r="AE132" i="6"/>
  <c r="AE124" i="6"/>
  <c r="AE108" i="6"/>
  <c r="AE92" i="6"/>
  <c r="AE195" i="6"/>
  <c r="AE134" i="6"/>
  <c r="AE129" i="6"/>
  <c r="AE125" i="6"/>
  <c r="AE179" i="6"/>
  <c r="AE120" i="6"/>
  <c r="AE104" i="6"/>
  <c r="AE163" i="6"/>
  <c r="AE138" i="6"/>
  <c r="AE131" i="6"/>
  <c r="AE126" i="6"/>
  <c r="AE110" i="6"/>
  <c r="AE94" i="6"/>
  <c r="AE78" i="6"/>
  <c r="AE121" i="6"/>
  <c r="AE116" i="6"/>
  <c r="AE146" i="6"/>
  <c r="AE127" i="6"/>
  <c r="AE154" i="6"/>
  <c r="AE143" i="6"/>
  <c r="AE130" i="6"/>
  <c r="AE147" i="6"/>
  <c r="AE141" i="6"/>
  <c r="AE128" i="6"/>
  <c r="AE123" i="6"/>
  <c r="AE122" i="6"/>
  <c r="AE99" i="6"/>
  <c r="AE95" i="6"/>
  <c r="AE93" i="6"/>
  <c r="AE82" i="6"/>
  <c r="AE79" i="6"/>
  <c r="AE65" i="6"/>
  <c r="AE49" i="6"/>
  <c r="AE33" i="6"/>
  <c r="AE76" i="6"/>
  <c r="AE60" i="6"/>
  <c r="AE103" i="6"/>
  <c r="AE119" i="6"/>
  <c r="AE115" i="6"/>
  <c r="AE105" i="6"/>
  <c r="AE112" i="6"/>
  <c r="AE85" i="6"/>
  <c r="AE77" i="6"/>
  <c r="AE72" i="6"/>
  <c r="AE118" i="6"/>
  <c r="AE80" i="6"/>
  <c r="AE107" i="6"/>
  <c r="AE100" i="6"/>
  <c r="AE98" i="6"/>
  <c r="AE90" i="6"/>
  <c r="AE62" i="6"/>
  <c r="AE46" i="6"/>
  <c r="AE30" i="6"/>
  <c r="AE114" i="6"/>
  <c r="AE96" i="6"/>
  <c r="AE83" i="6"/>
  <c r="AE73" i="6"/>
  <c r="AE117" i="6"/>
  <c r="AE102" i="6"/>
  <c r="AE88" i="6"/>
  <c r="AE109" i="6"/>
  <c r="AE111" i="6"/>
  <c r="AE106" i="6"/>
  <c r="AE84" i="6"/>
  <c r="AE71" i="6"/>
  <c r="AE53" i="6"/>
  <c r="AE34" i="6"/>
  <c r="AE31" i="6"/>
  <c r="AE66" i="6"/>
  <c r="AE58" i="6"/>
  <c r="AE43" i="6"/>
  <c r="AE37" i="6"/>
  <c r="AE101" i="6"/>
  <c r="AE64" i="6"/>
  <c r="AE40" i="6"/>
  <c r="AE68" i="6"/>
  <c r="AE51" i="6"/>
  <c r="AE28" i="6"/>
  <c r="AE56" i="6"/>
  <c r="AE29" i="6"/>
  <c r="AE70" i="6"/>
  <c r="AE35" i="6"/>
  <c r="AE32" i="6"/>
  <c r="AE54" i="6"/>
  <c r="AE44" i="6"/>
  <c r="AE41" i="6"/>
  <c r="AE38" i="6"/>
  <c r="AE47" i="6"/>
  <c r="AE89" i="6"/>
  <c r="AE87" i="6"/>
  <c r="AE59" i="6"/>
  <c r="AE52" i="6"/>
  <c r="AE27" i="6"/>
  <c r="AE75" i="6"/>
  <c r="AE63" i="6"/>
  <c r="AE61" i="6"/>
  <c r="AE57" i="6"/>
  <c r="AE67" i="6"/>
  <c r="AE50" i="6"/>
  <c r="AE36" i="6"/>
  <c r="AE74" i="6"/>
  <c r="AE91" i="6"/>
  <c r="AE86" i="6"/>
  <c r="AE69" i="6"/>
  <c r="AE42" i="6"/>
  <c r="AE39" i="6"/>
  <c r="AE55" i="6"/>
  <c r="AE45" i="6"/>
  <c r="AE48" i="6"/>
  <c r="Y44" i="6"/>
  <c r="P49" i="6"/>
  <c r="Q49" i="6" s="1"/>
  <c r="Y49" i="6" s="1"/>
  <c r="X17" i="6"/>
  <c r="Y64" i="6"/>
  <c r="Y94" i="6"/>
  <c r="Y71" i="6"/>
  <c r="Y93" i="6"/>
  <c r="Y45" i="6"/>
  <c r="Y48" i="6"/>
  <c r="Y97" i="6"/>
  <c r="Y72" i="6"/>
  <c r="Y84" i="6"/>
  <c r="Y46" i="6"/>
  <c r="Y61" i="6"/>
  <c r="Y59" i="6"/>
  <c r="Y91" i="6"/>
  <c r="AL17" i="6"/>
  <c r="AO16" i="6" s="1"/>
  <c r="Q27" i="6"/>
  <c r="AB20" i="6"/>
  <c r="AC21" i="6" s="1"/>
  <c r="AC55" i="6" s="1"/>
  <c r="AF55" i="6" s="1"/>
  <c r="AG55" i="6" s="1"/>
  <c r="AI55" i="6" s="1"/>
  <c r="Y29" i="6"/>
  <c r="Y32" i="6"/>
  <c r="Y119" i="6"/>
  <c r="Y103" i="6"/>
  <c r="Y126" i="6"/>
  <c r="Y142" i="6"/>
  <c r="Y123" i="6"/>
  <c r="Y128" i="6"/>
  <c r="Y109" i="6"/>
  <c r="Y96" i="6"/>
  <c r="Y77" i="6"/>
  <c r="Y80" i="6"/>
  <c r="Y107" i="6"/>
  <c r="Y127" i="6"/>
  <c r="Y151" i="6"/>
  <c r="Y163" i="6"/>
  <c r="Y170" i="6"/>
  <c r="Y173" i="6"/>
  <c r="Y132" i="6"/>
  <c r="Y179" i="6"/>
  <c r="Y192" i="6"/>
  <c r="Y195" i="6"/>
  <c r="Y141" i="6"/>
  <c r="Y148" i="6"/>
  <c r="Y155" i="6"/>
  <c r="Y172" i="6"/>
  <c r="Y181" i="6"/>
  <c r="Y191" i="6"/>
  <c r="Y138" i="6"/>
  <c r="Y187" i="6"/>
  <c r="Y190" i="6"/>
  <c r="AC80" i="6" l="1"/>
  <c r="AF80" i="6" s="1"/>
  <c r="AG80" i="6" s="1"/>
  <c r="AI80" i="6" s="1"/>
  <c r="AC170" i="6"/>
  <c r="AF170" i="6" s="1"/>
  <c r="AG170" i="6" s="1"/>
  <c r="AI170" i="6" s="1"/>
  <c r="AC166" i="6"/>
  <c r="AF166" i="6" s="1"/>
  <c r="AG166" i="6" s="1"/>
  <c r="AI166" i="6" s="1"/>
  <c r="AP166" i="6" s="1"/>
  <c r="AQ166" i="6" s="1"/>
  <c r="AU166" i="6" s="1"/>
  <c r="AC160" i="6"/>
  <c r="AF160" i="6" s="1"/>
  <c r="AG160" i="6" s="1"/>
  <c r="AI160" i="6" s="1"/>
  <c r="AP160" i="6" s="1"/>
  <c r="AQ160" i="6" s="1"/>
  <c r="AV160" i="6" s="1"/>
  <c r="AC99" i="6"/>
  <c r="AF99" i="6" s="1"/>
  <c r="AG99" i="6" s="1"/>
  <c r="AI99" i="6" s="1"/>
  <c r="AP99" i="6" s="1"/>
  <c r="AQ99" i="6" s="1"/>
  <c r="AC129" i="6"/>
  <c r="AF129" i="6" s="1"/>
  <c r="AG129" i="6" s="1"/>
  <c r="AI129" i="6" s="1"/>
  <c r="AP129" i="6" s="1"/>
  <c r="AQ129" i="6" s="1"/>
  <c r="AV129" i="6" s="1"/>
  <c r="AC86" i="6"/>
  <c r="AF86" i="6" s="1"/>
  <c r="AG86" i="6" s="1"/>
  <c r="AI86" i="6" s="1"/>
  <c r="AP86" i="6" s="1"/>
  <c r="AQ86" i="6" s="1"/>
  <c r="AV86" i="6" s="1"/>
  <c r="AC78" i="6"/>
  <c r="AF78" i="6" s="1"/>
  <c r="AG78" i="6" s="1"/>
  <c r="AI78" i="6" s="1"/>
  <c r="AP78" i="6" s="1"/>
  <c r="AQ78" i="6" s="1"/>
  <c r="AS78" i="6" s="1"/>
  <c r="AC156" i="6"/>
  <c r="AF156" i="6" s="1"/>
  <c r="AG156" i="6" s="1"/>
  <c r="AI156" i="6" s="1"/>
  <c r="AP156" i="6" s="1"/>
  <c r="AQ156" i="6" s="1"/>
  <c r="P17" i="6"/>
  <c r="AC176" i="6"/>
  <c r="AF176" i="6" s="1"/>
  <c r="AG176" i="6" s="1"/>
  <c r="AI176" i="6" s="1"/>
  <c r="AP176" i="6" s="1"/>
  <c r="AQ176" i="6" s="1"/>
  <c r="AV176" i="6" s="1"/>
  <c r="AC144" i="6"/>
  <c r="AF144" i="6" s="1"/>
  <c r="AG144" i="6" s="1"/>
  <c r="AI144" i="6" s="1"/>
  <c r="AP144" i="6" s="1"/>
  <c r="AQ144" i="6" s="1"/>
  <c r="AV144" i="6" s="1"/>
  <c r="AC158" i="6"/>
  <c r="AF158" i="6" s="1"/>
  <c r="AG158" i="6" s="1"/>
  <c r="AI158" i="6" s="1"/>
  <c r="AP158" i="6" s="1"/>
  <c r="AQ158" i="6" s="1"/>
  <c r="AV158" i="6" s="1"/>
  <c r="AC83" i="6"/>
  <c r="AF83" i="6" s="1"/>
  <c r="AG83" i="6" s="1"/>
  <c r="AI83" i="6" s="1"/>
  <c r="AP83" i="6" s="1"/>
  <c r="AQ83" i="6" s="1"/>
  <c r="AS83" i="6" s="1"/>
  <c r="AC169" i="6"/>
  <c r="AF169" i="6" s="1"/>
  <c r="AG169" i="6" s="1"/>
  <c r="AI169" i="6" s="1"/>
  <c r="AP169" i="6" s="1"/>
  <c r="AQ169" i="6" s="1"/>
  <c r="AU169" i="6" s="1"/>
  <c r="AC124" i="6"/>
  <c r="AF124" i="6" s="1"/>
  <c r="AG124" i="6" s="1"/>
  <c r="AI124" i="6" s="1"/>
  <c r="AP124" i="6" s="1"/>
  <c r="AQ124" i="6" s="1"/>
  <c r="AU124" i="6" s="1"/>
  <c r="AC125" i="6"/>
  <c r="AF125" i="6" s="1"/>
  <c r="AG125" i="6" s="1"/>
  <c r="AI125" i="6" s="1"/>
  <c r="AP125" i="6" s="1"/>
  <c r="AQ125" i="6" s="1"/>
  <c r="AC180" i="6"/>
  <c r="AF180" i="6" s="1"/>
  <c r="AG180" i="6" s="1"/>
  <c r="AI180" i="6" s="1"/>
  <c r="AP180" i="6" s="1"/>
  <c r="AQ180" i="6" s="1"/>
  <c r="AC97" i="6"/>
  <c r="AF97" i="6" s="1"/>
  <c r="AG97" i="6" s="1"/>
  <c r="AI97" i="6" s="1"/>
  <c r="AC150" i="6"/>
  <c r="AF150" i="6" s="1"/>
  <c r="AG150" i="6" s="1"/>
  <c r="AI150" i="6" s="1"/>
  <c r="AP150" i="6" s="1"/>
  <c r="AQ150" i="6" s="1"/>
  <c r="AV150" i="6" s="1"/>
  <c r="AC93" i="6"/>
  <c r="AF93" i="6" s="1"/>
  <c r="AG93" i="6" s="1"/>
  <c r="AI93" i="6" s="1"/>
  <c r="AC28" i="6"/>
  <c r="AF28" i="6" s="1"/>
  <c r="AG28" i="6" s="1"/>
  <c r="AI28" i="6" s="1"/>
  <c r="AP28" i="6" s="1"/>
  <c r="AQ28" i="6" s="1"/>
  <c r="AC137" i="6"/>
  <c r="AF137" i="6" s="1"/>
  <c r="AG137" i="6" s="1"/>
  <c r="AI137" i="6" s="1"/>
  <c r="AP137" i="6" s="1"/>
  <c r="AQ137" i="6" s="1"/>
  <c r="AU137" i="6" s="1"/>
  <c r="AC161" i="6"/>
  <c r="AF161" i="6" s="1"/>
  <c r="AG161" i="6" s="1"/>
  <c r="AI161" i="6" s="1"/>
  <c r="AP161" i="6" s="1"/>
  <c r="AQ161" i="6" s="1"/>
  <c r="AS161" i="6" s="1"/>
  <c r="AC113" i="6"/>
  <c r="AF113" i="6" s="1"/>
  <c r="AG113" i="6" s="1"/>
  <c r="AI113" i="6" s="1"/>
  <c r="AP113" i="6" s="1"/>
  <c r="AQ113" i="6" s="1"/>
  <c r="AU113" i="6" s="1"/>
  <c r="AC189" i="6"/>
  <c r="AC142" i="6"/>
  <c r="AF142" i="6" s="1"/>
  <c r="AG142" i="6" s="1"/>
  <c r="AI142" i="6" s="1"/>
  <c r="AC102" i="6"/>
  <c r="AF102" i="6" s="1"/>
  <c r="AG102" i="6" s="1"/>
  <c r="AI102" i="6" s="1"/>
  <c r="AP102" i="6" s="1"/>
  <c r="AQ102" i="6" s="1"/>
  <c r="AS102" i="6" s="1"/>
  <c r="AC61" i="6"/>
  <c r="AF61" i="6" s="1"/>
  <c r="AG61" i="6" s="1"/>
  <c r="AI61" i="6" s="1"/>
  <c r="AP61" i="6" s="1"/>
  <c r="AQ61" i="6" s="1"/>
  <c r="AS176" i="6"/>
  <c r="AU158" i="6"/>
  <c r="AS158" i="6"/>
  <c r="AU83" i="6"/>
  <c r="AV83" i="6"/>
  <c r="AS169" i="6"/>
  <c r="AV166" i="6"/>
  <c r="AU160" i="6"/>
  <c r="AS160" i="6"/>
  <c r="AV99" i="6"/>
  <c r="AU99" i="6"/>
  <c r="AS99" i="6"/>
  <c r="AU156" i="6"/>
  <c r="AS156" i="6"/>
  <c r="AV156" i="6"/>
  <c r="AU102" i="6"/>
  <c r="AV102" i="6"/>
  <c r="AS150" i="6"/>
  <c r="AV113" i="6"/>
  <c r="AS113" i="6"/>
  <c r="AU144" i="6"/>
  <c r="AS144" i="6"/>
  <c r="AS124" i="6"/>
  <c r="AV125" i="6"/>
  <c r="AU125" i="6"/>
  <c r="AS125" i="6"/>
  <c r="AC65" i="6"/>
  <c r="AF65" i="6" s="1"/>
  <c r="AG65" i="6" s="1"/>
  <c r="AI65" i="6" s="1"/>
  <c r="AP65" i="6" s="1"/>
  <c r="AQ65" i="6" s="1"/>
  <c r="AC53" i="6"/>
  <c r="AF53" i="6" s="1"/>
  <c r="AG53" i="6" s="1"/>
  <c r="AI53" i="6" s="1"/>
  <c r="AP53" i="6" s="1"/>
  <c r="AQ53" i="6" s="1"/>
  <c r="AC60" i="6"/>
  <c r="AF60" i="6" s="1"/>
  <c r="AG60" i="6" s="1"/>
  <c r="AI60" i="6" s="1"/>
  <c r="AP60" i="6" s="1"/>
  <c r="AQ60" i="6" s="1"/>
  <c r="AC73" i="6"/>
  <c r="AF73" i="6" s="1"/>
  <c r="AG73" i="6" s="1"/>
  <c r="AI73" i="6" s="1"/>
  <c r="AP73" i="6" s="1"/>
  <c r="AQ73" i="6" s="1"/>
  <c r="AC31" i="6"/>
  <c r="AF31" i="6" s="1"/>
  <c r="AG31" i="6" s="1"/>
  <c r="AI31" i="6" s="1"/>
  <c r="AP31" i="6" s="1"/>
  <c r="AQ31" i="6" s="1"/>
  <c r="AC34" i="6"/>
  <c r="AF34" i="6" s="1"/>
  <c r="AG34" i="6" s="1"/>
  <c r="AI34" i="6" s="1"/>
  <c r="AP34" i="6" s="1"/>
  <c r="AQ34" i="6" s="1"/>
  <c r="AP80" i="6"/>
  <c r="AQ80" i="6" s="1"/>
  <c r="AC51" i="6"/>
  <c r="AF51" i="6" s="1"/>
  <c r="AG51" i="6" s="1"/>
  <c r="AI51" i="6" s="1"/>
  <c r="AP51" i="6" s="1"/>
  <c r="AQ51" i="6" s="1"/>
  <c r="AC79" i="6"/>
  <c r="AF79" i="6" s="1"/>
  <c r="AG79" i="6" s="1"/>
  <c r="AI79" i="6" s="1"/>
  <c r="AP79" i="6" s="1"/>
  <c r="AQ79" i="6" s="1"/>
  <c r="AC76" i="6"/>
  <c r="AF76" i="6" s="1"/>
  <c r="AG76" i="6" s="1"/>
  <c r="AI76" i="6" s="1"/>
  <c r="AP76" i="6" s="1"/>
  <c r="AQ76" i="6" s="1"/>
  <c r="AC118" i="6"/>
  <c r="AF118" i="6" s="1"/>
  <c r="AG118" i="6" s="1"/>
  <c r="AI118" i="6" s="1"/>
  <c r="AP118" i="6" s="1"/>
  <c r="AQ118" i="6" s="1"/>
  <c r="AC109" i="6"/>
  <c r="AF109" i="6" s="1"/>
  <c r="AG109" i="6" s="1"/>
  <c r="AI109" i="6" s="1"/>
  <c r="AP109" i="6" s="1"/>
  <c r="AQ109" i="6" s="1"/>
  <c r="AC101" i="6"/>
  <c r="AF101" i="6" s="1"/>
  <c r="AG101" i="6" s="1"/>
  <c r="AI101" i="6" s="1"/>
  <c r="AP101" i="6" s="1"/>
  <c r="AQ101" i="6" s="1"/>
  <c r="AP93" i="6"/>
  <c r="AQ93" i="6" s="1"/>
  <c r="AC106" i="6"/>
  <c r="AF106" i="6" s="1"/>
  <c r="AG106" i="6" s="1"/>
  <c r="AI106" i="6" s="1"/>
  <c r="AP106" i="6" s="1"/>
  <c r="AQ106" i="6" s="1"/>
  <c r="AC62" i="6"/>
  <c r="AF62" i="6" s="1"/>
  <c r="AG62" i="6" s="1"/>
  <c r="AI62" i="6" s="1"/>
  <c r="AP62" i="6" s="1"/>
  <c r="AQ62" i="6" s="1"/>
  <c r="AF189" i="6"/>
  <c r="AG189" i="6" s="1"/>
  <c r="AI189" i="6" s="1"/>
  <c r="AP189" i="6" s="1"/>
  <c r="AQ189" i="6" s="1"/>
  <c r="AC163" i="6"/>
  <c r="AF163" i="6" s="1"/>
  <c r="AG163" i="6" s="1"/>
  <c r="AI163" i="6" s="1"/>
  <c r="AC157" i="6"/>
  <c r="AF157" i="6" s="1"/>
  <c r="AG157" i="6" s="1"/>
  <c r="AI157" i="6" s="1"/>
  <c r="AP157" i="6" s="1"/>
  <c r="AQ157" i="6" s="1"/>
  <c r="AC49" i="6"/>
  <c r="AF49" i="6" s="1"/>
  <c r="AG49" i="6" s="1"/>
  <c r="AI49" i="6" s="1"/>
  <c r="AP49" i="6" s="1"/>
  <c r="AQ49" i="6" s="1"/>
  <c r="AC54" i="6"/>
  <c r="AF54" i="6" s="1"/>
  <c r="AG54" i="6" s="1"/>
  <c r="AI54" i="6" s="1"/>
  <c r="AP54" i="6" s="1"/>
  <c r="AQ54" i="6" s="1"/>
  <c r="AC153" i="6"/>
  <c r="AF153" i="6" s="1"/>
  <c r="AG153" i="6" s="1"/>
  <c r="AI153" i="6" s="1"/>
  <c r="AP153" i="6" s="1"/>
  <c r="AQ153" i="6" s="1"/>
  <c r="AC177" i="6"/>
  <c r="AF177" i="6" s="1"/>
  <c r="AG177" i="6" s="1"/>
  <c r="AI177" i="6" s="1"/>
  <c r="AP177" i="6" s="1"/>
  <c r="AQ177" i="6" s="1"/>
  <c r="AP170" i="6"/>
  <c r="AQ170" i="6" s="1"/>
  <c r="AC82" i="6"/>
  <c r="AF82" i="6" s="1"/>
  <c r="AG82" i="6" s="1"/>
  <c r="AI82" i="6" s="1"/>
  <c r="AP82" i="6" s="1"/>
  <c r="AQ82" i="6" s="1"/>
  <c r="AC38" i="6"/>
  <c r="AF38" i="6" s="1"/>
  <c r="AG38" i="6" s="1"/>
  <c r="AI38" i="6" s="1"/>
  <c r="AP38" i="6" s="1"/>
  <c r="AQ38" i="6" s="1"/>
  <c r="AC89" i="6"/>
  <c r="AF89" i="6" s="1"/>
  <c r="AG89" i="6" s="1"/>
  <c r="AI89" i="6" s="1"/>
  <c r="AP89" i="6" s="1"/>
  <c r="AQ89" i="6" s="1"/>
  <c r="AC46" i="6"/>
  <c r="AF46" i="6" s="1"/>
  <c r="AG46" i="6" s="1"/>
  <c r="AI46" i="6" s="1"/>
  <c r="AP46" i="6" s="1"/>
  <c r="AQ46" i="6" s="1"/>
  <c r="AC145" i="6"/>
  <c r="AF145" i="6" s="1"/>
  <c r="AG145" i="6" s="1"/>
  <c r="AI145" i="6" s="1"/>
  <c r="AP145" i="6" s="1"/>
  <c r="AQ145" i="6" s="1"/>
  <c r="AC174" i="6"/>
  <c r="AF174" i="6" s="1"/>
  <c r="AG174" i="6" s="1"/>
  <c r="AI174" i="6" s="1"/>
  <c r="AP174" i="6" s="1"/>
  <c r="AQ174" i="6" s="1"/>
  <c r="AC135" i="6"/>
  <c r="AF135" i="6" s="1"/>
  <c r="AG135" i="6" s="1"/>
  <c r="AI135" i="6" s="1"/>
  <c r="AP135" i="6" s="1"/>
  <c r="AQ135" i="6" s="1"/>
  <c r="AC121" i="6"/>
  <c r="AF121" i="6" s="1"/>
  <c r="AG121" i="6" s="1"/>
  <c r="AI121" i="6" s="1"/>
  <c r="AP121" i="6" s="1"/>
  <c r="AQ121" i="6" s="1"/>
  <c r="AC127" i="6"/>
  <c r="AF127" i="6" s="1"/>
  <c r="AG127" i="6" s="1"/>
  <c r="AI127" i="6" s="1"/>
  <c r="AC67" i="6"/>
  <c r="AF67" i="6" s="1"/>
  <c r="AG67" i="6" s="1"/>
  <c r="AI67" i="6" s="1"/>
  <c r="AP67" i="6" s="1"/>
  <c r="AQ67" i="6" s="1"/>
  <c r="AC69" i="6"/>
  <c r="AF69" i="6" s="1"/>
  <c r="AG69" i="6" s="1"/>
  <c r="AI69" i="6" s="1"/>
  <c r="AP69" i="6" s="1"/>
  <c r="AQ69" i="6" s="1"/>
  <c r="AP163" i="6"/>
  <c r="AQ163" i="6" s="1"/>
  <c r="AC115" i="6"/>
  <c r="AF115" i="6" s="1"/>
  <c r="AG115" i="6" s="1"/>
  <c r="AI115" i="6" s="1"/>
  <c r="AP115" i="6" s="1"/>
  <c r="AQ115" i="6" s="1"/>
  <c r="AP142" i="6"/>
  <c r="AQ142" i="6" s="1"/>
  <c r="Q17" i="6"/>
  <c r="Y27" i="6"/>
  <c r="AC108" i="6"/>
  <c r="AF108" i="6" s="1"/>
  <c r="AG108" i="6" s="1"/>
  <c r="AI108" i="6" s="1"/>
  <c r="AP108" i="6" s="1"/>
  <c r="AQ108" i="6" s="1"/>
  <c r="AC95" i="6"/>
  <c r="AF95" i="6" s="1"/>
  <c r="AG95" i="6" s="1"/>
  <c r="AI95" i="6" s="1"/>
  <c r="AP95" i="6" s="1"/>
  <c r="AQ95" i="6" s="1"/>
  <c r="AC42" i="6"/>
  <c r="AF42" i="6" s="1"/>
  <c r="AG42" i="6" s="1"/>
  <c r="AI42" i="6" s="1"/>
  <c r="AP42" i="6" s="1"/>
  <c r="AQ42" i="6" s="1"/>
  <c r="AC37" i="6"/>
  <c r="AF37" i="6" s="1"/>
  <c r="AG37" i="6" s="1"/>
  <c r="AI37" i="6" s="1"/>
  <c r="AP37" i="6" s="1"/>
  <c r="AQ37" i="6" s="1"/>
  <c r="AC188" i="6"/>
  <c r="AF188" i="6" s="1"/>
  <c r="AG188" i="6" s="1"/>
  <c r="AI188" i="6" s="1"/>
  <c r="AP188" i="6" s="1"/>
  <c r="AQ188" i="6" s="1"/>
  <c r="AC182" i="6"/>
  <c r="AF182" i="6" s="1"/>
  <c r="AG182" i="6" s="1"/>
  <c r="AI182" i="6" s="1"/>
  <c r="AP182" i="6" s="1"/>
  <c r="AQ182" i="6" s="1"/>
  <c r="AC193" i="6"/>
  <c r="AF193" i="6" s="1"/>
  <c r="AG193" i="6" s="1"/>
  <c r="AI193" i="6" s="1"/>
  <c r="AP193" i="6" s="1"/>
  <c r="AQ193" i="6" s="1"/>
  <c r="AP127" i="6"/>
  <c r="AQ127" i="6" s="1"/>
  <c r="AC140" i="6"/>
  <c r="AF140" i="6" s="1"/>
  <c r="AG140" i="6" s="1"/>
  <c r="AI140" i="6" s="1"/>
  <c r="AP140" i="6" s="1"/>
  <c r="AQ140" i="6" s="1"/>
  <c r="AP97" i="6"/>
  <c r="AQ97" i="6" s="1"/>
  <c r="AC119" i="6"/>
  <c r="AF119" i="6" s="1"/>
  <c r="AG119" i="6" s="1"/>
  <c r="AI119" i="6" s="1"/>
  <c r="AP119" i="6" s="1"/>
  <c r="AQ119" i="6" s="1"/>
  <c r="AC39" i="6"/>
  <c r="AF39" i="6" s="1"/>
  <c r="AG39" i="6" s="1"/>
  <c r="AI39" i="6" s="1"/>
  <c r="AP39" i="6" s="1"/>
  <c r="AQ39" i="6" s="1"/>
  <c r="AC81" i="6"/>
  <c r="AF81" i="6" s="1"/>
  <c r="AG81" i="6" s="1"/>
  <c r="AI81" i="6" s="1"/>
  <c r="AP81" i="6" s="1"/>
  <c r="AQ81" i="6" s="1"/>
  <c r="AV180" i="6"/>
  <c r="AU180" i="6"/>
  <c r="AS180" i="6"/>
  <c r="AC173" i="6"/>
  <c r="AF173" i="6" s="1"/>
  <c r="AG173" i="6" s="1"/>
  <c r="AI173" i="6" s="1"/>
  <c r="AP173" i="6" s="1"/>
  <c r="AQ173" i="6" s="1"/>
  <c r="AC190" i="6"/>
  <c r="AF190" i="6" s="1"/>
  <c r="AG190" i="6" s="1"/>
  <c r="AI190" i="6" s="1"/>
  <c r="AP190" i="6" s="1"/>
  <c r="AQ190" i="6" s="1"/>
  <c r="AC164" i="6"/>
  <c r="AF164" i="6" s="1"/>
  <c r="AG164" i="6" s="1"/>
  <c r="AI164" i="6" s="1"/>
  <c r="AP164" i="6" s="1"/>
  <c r="AQ164" i="6" s="1"/>
  <c r="AC132" i="6"/>
  <c r="AF132" i="6" s="1"/>
  <c r="AG132" i="6" s="1"/>
  <c r="AI132" i="6" s="1"/>
  <c r="AP132" i="6" s="1"/>
  <c r="AQ132" i="6" s="1"/>
  <c r="AC105" i="6"/>
  <c r="AF105" i="6" s="1"/>
  <c r="AG105" i="6" s="1"/>
  <c r="AI105" i="6" s="1"/>
  <c r="AP105" i="6" s="1"/>
  <c r="AQ105" i="6" s="1"/>
  <c r="AC70" i="6"/>
  <c r="AF70" i="6" s="1"/>
  <c r="AG70" i="6" s="1"/>
  <c r="AI70" i="6" s="1"/>
  <c r="AP70" i="6" s="1"/>
  <c r="AQ70" i="6" s="1"/>
  <c r="AC185" i="6"/>
  <c r="AF185" i="6" s="1"/>
  <c r="AG185" i="6" s="1"/>
  <c r="AI185" i="6" s="1"/>
  <c r="AP185" i="6" s="1"/>
  <c r="AQ185" i="6" s="1"/>
  <c r="AC172" i="6"/>
  <c r="AF172" i="6" s="1"/>
  <c r="AG172" i="6" s="1"/>
  <c r="AI172" i="6" s="1"/>
  <c r="AP172" i="6" s="1"/>
  <c r="AQ172" i="6" s="1"/>
  <c r="AC186" i="6"/>
  <c r="AF186" i="6" s="1"/>
  <c r="AG186" i="6" s="1"/>
  <c r="AI186" i="6" s="1"/>
  <c r="AP186" i="6" s="1"/>
  <c r="AQ186" i="6" s="1"/>
  <c r="AC134" i="6"/>
  <c r="AF134" i="6" s="1"/>
  <c r="AG134" i="6" s="1"/>
  <c r="AI134" i="6" s="1"/>
  <c r="AP134" i="6" s="1"/>
  <c r="AQ134" i="6" s="1"/>
  <c r="AC138" i="6"/>
  <c r="AF138" i="6" s="1"/>
  <c r="AG138" i="6" s="1"/>
  <c r="AI138" i="6" s="1"/>
  <c r="AP138" i="6" s="1"/>
  <c r="AQ138" i="6" s="1"/>
  <c r="AC141" i="6"/>
  <c r="AF141" i="6" s="1"/>
  <c r="AG141" i="6" s="1"/>
  <c r="AI141" i="6" s="1"/>
  <c r="AP141" i="6" s="1"/>
  <c r="AQ141" i="6" s="1"/>
  <c r="AC92" i="6"/>
  <c r="AF92" i="6" s="1"/>
  <c r="AG92" i="6" s="1"/>
  <c r="AI92" i="6" s="1"/>
  <c r="AP92" i="6" s="1"/>
  <c r="AQ92" i="6" s="1"/>
  <c r="AC45" i="6"/>
  <c r="AF45" i="6" s="1"/>
  <c r="AG45" i="6" s="1"/>
  <c r="AI45" i="6" s="1"/>
  <c r="AP45" i="6" s="1"/>
  <c r="AQ45" i="6" s="1"/>
  <c r="AC32" i="6"/>
  <c r="AF32" i="6" s="1"/>
  <c r="AG32" i="6" s="1"/>
  <c r="AI32" i="6" s="1"/>
  <c r="AP32" i="6" s="1"/>
  <c r="AQ32" i="6" s="1"/>
  <c r="AC52" i="6"/>
  <c r="AF52" i="6" s="1"/>
  <c r="AG52" i="6" s="1"/>
  <c r="AI52" i="6" s="1"/>
  <c r="AP52" i="6" s="1"/>
  <c r="AQ52" i="6" s="1"/>
  <c r="AC58" i="6"/>
  <c r="AF58" i="6" s="1"/>
  <c r="AG58" i="6" s="1"/>
  <c r="AI58" i="6" s="1"/>
  <c r="AP58" i="6" s="1"/>
  <c r="AQ58" i="6" s="1"/>
  <c r="AC192" i="6"/>
  <c r="AF192" i="6" s="1"/>
  <c r="AG192" i="6" s="1"/>
  <c r="AI192" i="6" s="1"/>
  <c r="AP192" i="6" s="1"/>
  <c r="AQ192" i="6" s="1"/>
  <c r="AC154" i="6"/>
  <c r="AF154" i="6" s="1"/>
  <c r="AG154" i="6" s="1"/>
  <c r="AI154" i="6" s="1"/>
  <c r="AP154" i="6" s="1"/>
  <c r="AQ154" i="6" s="1"/>
  <c r="AC35" i="6"/>
  <c r="AF35" i="6" s="1"/>
  <c r="AG35" i="6" s="1"/>
  <c r="AI35" i="6" s="1"/>
  <c r="AP35" i="6" s="1"/>
  <c r="AQ35" i="6" s="1"/>
  <c r="AC90" i="6"/>
  <c r="AF90" i="6" s="1"/>
  <c r="AG90" i="6" s="1"/>
  <c r="AI90" i="6" s="1"/>
  <c r="AP90" i="6" s="1"/>
  <c r="AQ90" i="6" s="1"/>
  <c r="AC74" i="6"/>
  <c r="AF74" i="6" s="1"/>
  <c r="AG74" i="6" s="1"/>
  <c r="AI74" i="6" s="1"/>
  <c r="AP74" i="6" s="1"/>
  <c r="AQ74" i="6" s="1"/>
  <c r="AC47" i="6"/>
  <c r="AF47" i="6" s="1"/>
  <c r="AG47" i="6" s="1"/>
  <c r="AI47" i="6" s="1"/>
  <c r="AP47" i="6" s="1"/>
  <c r="AQ47" i="6" s="1"/>
  <c r="AC195" i="6"/>
  <c r="AF195" i="6" s="1"/>
  <c r="AG195" i="6" s="1"/>
  <c r="AI195" i="6" s="1"/>
  <c r="AC179" i="6"/>
  <c r="AF179" i="6" s="1"/>
  <c r="AG179" i="6" s="1"/>
  <c r="AI179" i="6" s="1"/>
  <c r="AP179" i="6" s="1"/>
  <c r="AQ179" i="6" s="1"/>
  <c r="AC147" i="6"/>
  <c r="AF147" i="6" s="1"/>
  <c r="AG147" i="6" s="1"/>
  <c r="AI147" i="6" s="1"/>
  <c r="AP147" i="6" s="1"/>
  <c r="AQ147" i="6" s="1"/>
  <c r="AC131" i="6"/>
  <c r="AF131" i="6" s="1"/>
  <c r="AG131" i="6" s="1"/>
  <c r="AI131" i="6" s="1"/>
  <c r="AP131" i="6" s="1"/>
  <c r="AQ131" i="6" s="1"/>
  <c r="AC191" i="6"/>
  <c r="AF191" i="6" s="1"/>
  <c r="AG191" i="6" s="1"/>
  <c r="AI191" i="6" s="1"/>
  <c r="AP191" i="6" s="1"/>
  <c r="AQ191" i="6" s="1"/>
  <c r="AC175" i="6"/>
  <c r="AF175" i="6" s="1"/>
  <c r="AG175" i="6" s="1"/>
  <c r="AI175" i="6" s="1"/>
  <c r="AP175" i="6" s="1"/>
  <c r="AQ175" i="6" s="1"/>
  <c r="AC159" i="6"/>
  <c r="AF159" i="6" s="1"/>
  <c r="AG159" i="6" s="1"/>
  <c r="AI159" i="6" s="1"/>
  <c r="AP159" i="6" s="1"/>
  <c r="AQ159" i="6" s="1"/>
  <c r="AC181" i="6"/>
  <c r="AF181" i="6" s="1"/>
  <c r="AG181" i="6" s="1"/>
  <c r="AI181" i="6" s="1"/>
  <c r="AC165" i="6"/>
  <c r="AF165" i="6" s="1"/>
  <c r="AG165" i="6" s="1"/>
  <c r="AI165" i="6" s="1"/>
  <c r="AP165" i="6" s="1"/>
  <c r="AQ165" i="6" s="1"/>
  <c r="AC149" i="6"/>
  <c r="AF149" i="6" s="1"/>
  <c r="AG149" i="6" s="1"/>
  <c r="AI149" i="6" s="1"/>
  <c r="AP149" i="6" s="1"/>
  <c r="AQ149" i="6" s="1"/>
  <c r="AC187" i="6"/>
  <c r="AF187" i="6" s="1"/>
  <c r="AG187" i="6" s="1"/>
  <c r="AI187" i="6" s="1"/>
  <c r="AP187" i="6" s="1"/>
  <c r="AQ187" i="6" s="1"/>
  <c r="AC171" i="6"/>
  <c r="AF171" i="6" s="1"/>
  <c r="AG171" i="6" s="1"/>
  <c r="AI171" i="6" s="1"/>
  <c r="AP171" i="6" s="1"/>
  <c r="AQ171" i="6" s="1"/>
  <c r="AC155" i="6"/>
  <c r="AF155" i="6" s="1"/>
  <c r="AG155" i="6" s="1"/>
  <c r="AI155" i="6" s="1"/>
  <c r="AP155" i="6" s="1"/>
  <c r="AQ155" i="6" s="1"/>
  <c r="AC139" i="6"/>
  <c r="AF139" i="6" s="1"/>
  <c r="AG139" i="6" s="1"/>
  <c r="AI139" i="6" s="1"/>
  <c r="AP139" i="6" s="1"/>
  <c r="AQ139" i="6" s="1"/>
  <c r="AC183" i="6"/>
  <c r="AF183" i="6" s="1"/>
  <c r="AG183" i="6" s="1"/>
  <c r="AI183" i="6" s="1"/>
  <c r="AP183" i="6" s="1"/>
  <c r="AQ183" i="6" s="1"/>
  <c r="AC167" i="6"/>
  <c r="AF167" i="6" s="1"/>
  <c r="AG167" i="6" s="1"/>
  <c r="AI167" i="6" s="1"/>
  <c r="AP167" i="6" s="1"/>
  <c r="AQ167" i="6" s="1"/>
  <c r="AC178" i="6"/>
  <c r="AF178" i="6" s="1"/>
  <c r="AG178" i="6" s="1"/>
  <c r="AI178" i="6" s="1"/>
  <c r="AP178" i="6" s="1"/>
  <c r="AQ178" i="6" s="1"/>
  <c r="AC162" i="6"/>
  <c r="AF162" i="6" s="1"/>
  <c r="AG162" i="6" s="1"/>
  <c r="AI162" i="6" s="1"/>
  <c r="AP162" i="6" s="1"/>
  <c r="AQ162" i="6" s="1"/>
  <c r="AC146" i="6"/>
  <c r="AF146" i="6" s="1"/>
  <c r="AG146" i="6" s="1"/>
  <c r="AI146" i="6" s="1"/>
  <c r="AP146" i="6" s="1"/>
  <c r="AQ146" i="6" s="1"/>
  <c r="AC151" i="6"/>
  <c r="AF151" i="6" s="1"/>
  <c r="AG151" i="6" s="1"/>
  <c r="AI151" i="6" s="1"/>
  <c r="AP151" i="6" s="1"/>
  <c r="AQ151" i="6" s="1"/>
  <c r="AC120" i="6"/>
  <c r="AF120" i="6" s="1"/>
  <c r="AG120" i="6" s="1"/>
  <c r="AI120" i="6" s="1"/>
  <c r="AP120" i="6" s="1"/>
  <c r="AQ120" i="6" s="1"/>
  <c r="AC152" i="6"/>
  <c r="AF152" i="6" s="1"/>
  <c r="AG152" i="6" s="1"/>
  <c r="AI152" i="6" s="1"/>
  <c r="AP152" i="6" s="1"/>
  <c r="AQ152" i="6" s="1"/>
  <c r="AC126" i="6"/>
  <c r="AF126" i="6" s="1"/>
  <c r="AG126" i="6" s="1"/>
  <c r="AI126" i="6" s="1"/>
  <c r="AP126" i="6" s="1"/>
  <c r="AQ126" i="6" s="1"/>
  <c r="AC184" i="6"/>
  <c r="AF184" i="6" s="1"/>
  <c r="AG184" i="6" s="1"/>
  <c r="AI184" i="6" s="1"/>
  <c r="AP184" i="6" s="1"/>
  <c r="AQ184" i="6" s="1"/>
  <c r="AC133" i="6"/>
  <c r="AF133" i="6" s="1"/>
  <c r="AG133" i="6" s="1"/>
  <c r="AI133" i="6" s="1"/>
  <c r="AP133" i="6" s="1"/>
  <c r="AQ133" i="6" s="1"/>
  <c r="AC143" i="6"/>
  <c r="AF143" i="6" s="1"/>
  <c r="AG143" i="6" s="1"/>
  <c r="AI143" i="6" s="1"/>
  <c r="AP143" i="6" s="1"/>
  <c r="AQ143" i="6" s="1"/>
  <c r="AC168" i="6"/>
  <c r="AF168" i="6" s="1"/>
  <c r="AG168" i="6" s="1"/>
  <c r="AI168" i="6" s="1"/>
  <c r="AP168" i="6" s="1"/>
  <c r="AQ168" i="6" s="1"/>
  <c r="AC130" i="6"/>
  <c r="AF130" i="6" s="1"/>
  <c r="AG130" i="6" s="1"/>
  <c r="AI130" i="6" s="1"/>
  <c r="AP130" i="6" s="1"/>
  <c r="AQ130" i="6" s="1"/>
  <c r="AC136" i="6"/>
  <c r="AF136" i="6" s="1"/>
  <c r="AG136" i="6" s="1"/>
  <c r="AI136" i="6" s="1"/>
  <c r="AP136" i="6" s="1"/>
  <c r="AQ136" i="6" s="1"/>
  <c r="AC91" i="6"/>
  <c r="AF91" i="6" s="1"/>
  <c r="AG91" i="6" s="1"/>
  <c r="AI91" i="6" s="1"/>
  <c r="AP91" i="6" s="1"/>
  <c r="AQ91" i="6" s="1"/>
  <c r="AC122" i="6"/>
  <c r="AF122" i="6" s="1"/>
  <c r="AG122" i="6" s="1"/>
  <c r="AI122" i="6" s="1"/>
  <c r="AP122" i="6" s="1"/>
  <c r="AQ122" i="6" s="1"/>
  <c r="AC110" i="6"/>
  <c r="AF110" i="6" s="1"/>
  <c r="AG110" i="6" s="1"/>
  <c r="AI110" i="6" s="1"/>
  <c r="AP110" i="6" s="1"/>
  <c r="AQ110" i="6" s="1"/>
  <c r="AC103" i="6"/>
  <c r="AF103" i="6" s="1"/>
  <c r="AG103" i="6" s="1"/>
  <c r="AI103" i="6" s="1"/>
  <c r="AP103" i="6" s="1"/>
  <c r="AQ103" i="6" s="1"/>
  <c r="AC148" i="6"/>
  <c r="AF148" i="6" s="1"/>
  <c r="AG148" i="6" s="1"/>
  <c r="AI148" i="6" s="1"/>
  <c r="AP148" i="6" s="1"/>
  <c r="AQ148" i="6" s="1"/>
  <c r="AC112" i="6"/>
  <c r="AF112" i="6" s="1"/>
  <c r="AG112" i="6" s="1"/>
  <c r="AI112" i="6" s="1"/>
  <c r="AP112" i="6" s="1"/>
  <c r="AQ112" i="6" s="1"/>
  <c r="AC85" i="6"/>
  <c r="AF85" i="6" s="1"/>
  <c r="AG85" i="6" s="1"/>
  <c r="AI85" i="6" s="1"/>
  <c r="AP85" i="6" s="1"/>
  <c r="AQ85" i="6" s="1"/>
  <c r="AC107" i="6"/>
  <c r="AF107" i="6" s="1"/>
  <c r="AG107" i="6" s="1"/>
  <c r="AI107" i="6" s="1"/>
  <c r="AP107" i="6" s="1"/>
  <c r="AQ107" i="6" s="1"/>
  <c r="AC98" i="6"/>
  <c r="AF98" i="6" s="1"/>
  <c r="AG98" i="6" s="1"/>
  <c r="AI98" i="6" s="1"/>
  <c r="AP98" i="6" s="1"/>
  <c r="AQ98" i="6" s="1"/>
  <c r="AC114" i="6"/>
  <c r="AF114" i="6" s="1"/>
  <c r="AG114" i="6" s="1"/>
  <c r="AI114" i="6" s="1"/>
  <c r="AP114" i="6" s="1"/>
  <c r="AQ114" i="6" s="1"/>
  <c r="AC117" i="6"/>
  <c r="AF117" i="6" s="1"/>
  <c r="AG117" i="6" s="1"/>
  <c r="AI117" i="6" s="1"/>
  <c r="AP117" i="6" s="1"/>
  <c r="AQ117" i="6" s="1"/>
  <c r="AC104" i="6"/>
  <c r="AF104" i="6" s="1"/>
  <c r="AG104" i="6" s="1"/>
  <c r="AI104" i="6" s="1"/>
  <c r="AP104" i="6" s="1"/>
  <c r="AQ104" i="6" s="1"/>
  <c r="AC111" i="6"/>
  <c r="AF111" i="6" s="1"/>
  <c r="AG111" i="6" s="1"/>
  <c r="AI111" i="6" s="1"/>
  <c r="AP111" i="6" s="1"/>
  <c r="AQ111" i="6" s="1"/>
  <c r="AC48" i="6"/>
  <c r="AF48" i="6" s="1"/>
  <c r="AG48" i="6" s="1"/>
  <c r="AI48" i="6" s="1"/>
  <c r="AC66" i="6"/>
  <c r="AF66" i="6" s="1"/>
  <c r="AG66" i="6" s="1"/>
  <c r="AI66" i="6" s="1"/>
  <c r="AP66" i="6" s="1"/>
  <c r="AQ66" i="6" s="1"/>
  <c r="AC43" i="6"/>
  <c r="AF43" i="6" s="1"/>
  <c r="AG43" i="6" s="1"/>
  <c r="AI43" i="6" s="1"/>
  <c r="AP43" i="6" s="1"/>
  <c r="AQ43" i="6" s="1"/>
  <c r="AC40" i="6"/>
  <c r="AF40" i="6" s="1"/>
  <c r="AG40" i="6" s="1"/>
  <c r="AI40" i="6" s="1"/>
  <c r="AP40" i="6" s="1"/>
  <c r="AQ40" i="6" s="1"/>
  <c r="AC68" i="6"/>
  <c r="AF68" i="6" s="1"/>
  <c r="AG68" i="6" s="1"/>
  <c r="AI68" i="6" s="1"/>
  <c r="AP68" i="6" s="1"/>
  <c r="AQ68" i="6" s="1"/>
  <c r="AC56" i="6"/>
  <c r="AF56" i="6" s="1"/>
  <c r="AG56" i="6" s="1"/>
  <c r="AI56" i="6" s="1"/>
  <c r="AP56" i="6" s="1"/>
  <c r="AQ56" i="6" s="1"/>
  <c r="AC128" i="6"/>
  <c r="AF128" i="6" s="1"/>
  <c r="AG128" i="6" s="1"/>
  <c r="AI128" i="6" s="1"/>
  <c r="AP128" i="6" s="1"/>
  <c r="AQ128" i="6" s="1"/>
  <c r="AC29" i="6"/>
  <c r="AF29" i="6" s="1"/>
  <c r="AG29" i="6" s="1"/>
  <c r="AI29" i="6" s="1"/>
  <c r="AP29" i="6" s="1"/>
  <c r="AQ29" i="6" s="1"/>
  <c r="AC84" i="6"/>
  <c r="AF84" i="6" s="1"/>
  <c r="AG84" i="6" s="1"/>
  <c r="AI84" i="6" s="1"/>
  <c r="AP84" i="6" s="1"/>
  <c r="AQ84" i="6" s="1"/>
  <c r="AC44" i="6"/>
  <c r="AF44" i="6" s="1"/>
  <c r="AG44" i="6" s="1"/>
  <c r="AI44" i="6" s="1"/>
  <c r="AP44" i="6" s="1"/>
  <c r="AQ44" i="6" s="1"/>
  <c r="AC41" i="6"/>
  <c r="AF41" i="6" s="1"/>
  <c r="AG41" i="6" s="1"/>
  <c r="AI41" i="6" s="1"/>
  <c r="AP41" i="6" s="1"/>
  <c r="AQ41" i="6" s="1"/>
  <c r="AC88" i="6"/>
  <c r="AF88" i="6" s="1"/>
  <c r="AG88" i="6" s="1"/>
  <c r="AI88" i="6" s="1"/>
  <c r="AP88" i="6" s="1"/>
  <c r="AQ88" i="6" s="1"/>
  <c r="AC123" i="6"/>
  <c r="AF123" i="6" s="1"/>
  <c r="AG123" i="6" s="1"/>
  <c r="AI123" i="6" s="1"/>
  <c r="AP123" i="6" s="1"/>
  <c r="AQ123" i="6" s="1"/>
  <c r="AC59" i="6"/>
  <c r="AF59" i="6" s="1"/>
  <c r="AG59" i="6" s="1"/>
  <c r="AI59" i="6" s="1"/>
  <c r="AP59" i="6" s="1"/>
  <c r="AQ59" i="6" s="1"/>
  <c r="AC27" i="6"/>
  <c r="AC75" i="6"/>
  <c r="AF75" i="6" s="1"/>
  <c r="AG75" i="6" s="1"/>
  <c r="AI75" i="6" s="1"/>
  <c r="AP75" i="6" s="1"/>
  <c r="AQ75" i="6" s="1"/>
  <c r="AC63" i="6"/>
  <c r="AF63" i="6" s="1"/>
  <c r="AG63" i="6" s="1"/>
  <c r="AI63" i="6" s="1"/>
  <c r="AP63" i="6" s="1"/>
  <c r="AQ63" i="6" s="1"/>
  <c r="AC57" i="6"/>
  <c r="AF57" i="6" s="1"/>
  <c r="AG57" i="6" s="1"/>
  <c r="AI57" i="6" s="1"/>
  <c r="AP57" i="6" s="1"/>
  <c r="AQ57" i="6" s="1"/>
  <c r="AC30" i="6"/>
  <c r="AF30" i="6" s="1"/>
  <c r="AG30" i="6" s="1"/>
  <c r="AI30" i="6" s="1"/>
  <c r="AP30" i="6" s="1"/>
  <c r="AQ30" i="6" s="1"/>
  <c r="AC72" i="6"/>
  <c r="AF72" i="6" s="1"/>
  <c r="AG72" i="6" s="1"/>
  <c r="AI72" i="6" s="1"/>
  <c r="AP72" i="6" s="1"/>
  <c r="AQ72" i="6" s="1"/>
  <c r="AC50" i="6"/>
  <c r="AF50" i="6" s="1"/>
  <c r="AG50" i="6" s="1"/>
  <c r="AI50" i="6" s="1"/>
  <c r="AP50" i="6" s="1"/>
  <c r="AQ50" i="6" s="1"/>
  <c r="AC36" i="6"/>
  <c r="AF36" i="6" s="1"/>
  <c r="AG36" i="6" s="1"/>
  <c r="AI36" i="6" s="1"/>
  <c r="AP36" i="6" s="1"/>
  <c r="AQ36" i="6" s="1"/>
  <c r="AC33" i="6"/>
  <c r="AF33" i="6" s="1"/>
  <c r="AG33" i="6" s="1"/>
  <c r="AI33" i="6" s="1"/>
  <c r="AP33" i="6" s="1"/>
  <c r="AQ33" i="6" s="1"/>
  <c r="AC77" i="6"/>
  <c r="AF77" i="6" s="1"/>
  <c r="AG77" i="6" s="1"/>
  <c r="AI77" i="6" s="1"/>
  <c r="AP77" i="6" s="1"/>
  <c r="AQ77" i="6" s="1"/>
  <c r="AC116" i="6"/>
  <c r="AF116" i="6" s="1"/>
  <c r="AG116" i="6" s="1"/>
  <c r="AI116" i="6" s="1"/>
  <c r="AP116" i="6" s="1"/>
  <c r="AQ116" i="6" s="1"/>
  <c r="AC100" i="6"/>
  <c r="AF100" i="6" s="1"/>
  <c r="AG100" i="6" s="1"/>
  <c r="AI100" i="6" s="1"/>
  <c r="AP100" i="6" s="1"/>
  <c r="AQ100" i="6" s="1"/>
  <c r="AC96" i="6"/>
  <c r="AF96" i="6" s="1"/>
  <c r="AG96" i="6" s="1"/>
  <c r="AI96" i="6" s="1"/>
  <c r="AP96" i="6" s="1"/>
  <c r="AQ96" i="6" s="1"/>
  <c r="AC87" i="6"/>
  <c r="AF87" i="6" s="1"/>
  <c r="AG87" i="6" s="1"/>
  <c r="AI87" i="6" s="1"/>
  <c r="AP87" i="6" s="1"/>
  <c r="AQ87" i="6" s="1"/>
  <c r="AC71" i="6"/>
  <c r="AF71" i="6" s="1"/>
  <c r="AG71" i="6" s="1"/>
  <c r="AI71" i="6" s="1"/>
  <c r="AP71" i="6" s="1"/>
  <c r="AQ71" i="6" s="1"/>
  <c r="AP195" i="6"/>
  <c r="AQ195" i="6" s="1"/>
  <c r="AP181" i="6"/>
  <c r="AQ181" i="6" s="1"/>
  <c r="AC194" i="6"/>
  <c r="AF194" i="6" s="1"/>
  <c r="AG194" i="6" s="1"/>
  <c r="AI194" i="6" s="1"/>
  <c r="AP194" i="6" s="1"/>
  <c r="AQ194" i="6" s="1"/>
  <c r="AC94" i="6"/>
  <c r="AF94" i="6" s="1"/>
  <c r="AG94" i="6" s="1"/>
  <c r="AI94" i="6" s="1"/>
  <c r="AP94" i="6" s="1"/>
  <c r="AQ94" i="6" s="1"/>
  <c r="AP48" i="6"/>
  <c r="AQ48" i="6" s="1"/>
  <c r="AC64" i="6"/>
  <c r="AF64" i="6" s="1"/>
  <c r="AG64" i="6" s="1"/>
  <c r="AI64" i="6" s="1"/>
  <c r="AP64" i="6" s="1"/>
  <c r="AQ64" i="6" s="1"/>
  <c r="AP55" i="6"/>
  <c r="AQ55" i="6" s="1"/>
  <c r="AU161" i="6" l="1"/>
  <c r="AV137" i="6"/>
  <c r="AV124" i="6"/>
  <c r="AW124" i="6" s="1"/>
  <c r="AX124" i="6" s="1"/>
  <c r="AY124" i="6" s="1"/>
  <c r="AZ124" i="6" s="1"/>
  <c r="AV161" i="6"/>
  <c r="AU78" i="6"/>
  <c r="AV169" i="6"/>
  <c r="AW169" i="6" s="1"/>
  <c r="AX169" i="6" s="1"/>
  <c r="AY169" i="6" s="1"/>
  <c r="AZ169" i="6" s="1"/>
  <c r="AV78" i="6"/>
  <c r="AW78" i="6" s="1"/>
  <c r="AS129" i="6"/>
  <c r="AU150" i="6"/>
  <c r="AS86" i="6"/>
  <c r="AU129" i="6"/>
  <c r="AU86" i="6"/>
  <c r="AW86" i="6" s="1"/>
  <c r="AX86" i="6" s="1"/>
  <c r="AY86" i="6" s="1"/>
  <c r="AZ86" i="6" s="1"/>
  <c r="AS166" i="6"/>
  <c r="AU176" i="6"/>
  <c r="AS137" i="6"/>
  <c r="AU44" i="6"/>
  <c r="AS44" i="6"/>
  <c r="AV44" i="6"/>
  <c r="AV151" i="6"/>
  <c r="AU151" i="6"/>
  <c r="AS151" i="6"/>
  <c r="AV138" i="6"/>
  <c r="AS138" i="6"/>
  <c r="AU138" i="6"/>
  <c r="AS84" i="6"/>
  <c r="AV84" i="6"/>
  <c r="AU84" i="6"/>
  <c r="AV119" i="6"/>
  <c r="AU119" i="6"/>
  <c r="AS119" i="6"/>
  <c r="AS54" i="6"/>
  <c r="AV54" i="6"/>
  <c r="AU54" i="6"/>
  <c r="AV179" i="6"/>
  <c r="AU179" i="6"/>
  <c r="AS179" i="6"/>
  <c r="AS49" i="6"/>
  <c r="AV49" i="6"/>
  <c r="AU49" i="6"/>
  <c r="AV128" i="6"/>
  <c r="AU128" i="6"/>
  <c r="AS128" i="6"/>
  <c r="AV103" i="6"/>
  <c r="AS103" i="6"/>
  <c r="AU103" i="6"/>
  <c r="AU172" i="6"/>
  <c r="AS172" i="6"/>
  <c r="AV172" i="6"/>
  <c r="AV64" i="6"/>
  <c r="AU64" i="6"/>
  <c r="AS64" i="6"/>
  <c r="AV148" i="6"/>
  <c r="AU148" i="6"/>
  <c r="AS148" i="6"/>
  <c r="AV72" i="6"/>
  <c r="AU72" i="6"/>
  <c r="AS72" i="6"/>
  <c r="AU94" i="6"/>
  <c r="AS94" i="6"/>
  <c r="AV94" i="6"/>
  <c r="AU155" i="6"/>
  <c r="AS155" i="6"/>
  <c r="AV155" i="6"/>
  <c r="AV132" i="6"/>
  <c r="AS132" i="6"/>
  <c r="AU132" i="6"/>
  <c r="AV77" i="6"/>
  <c r="AU77" i="6"/>
  <c r="AS77" i="6"/>
  <c r="AV29" i="6"/>
  <c r="AU29" i="6"/>
  <c r="AS29" i="6"/>
  <c r="AV187" i="6"/>
  <c r="AU187" i="6"/>
  <c r="AS187" i="6"/>
  <c r="AV46" i="6"/>
  <c r="AU46" i="6"/>
  <c r="AS46" i="6"/>
  <c r="AV190" i="6"/>
  <c r="AU190" i="6"/>
  <c r="AS190" i="6"/>
  <c r="AV173" i="6"/>
  <c r="AU173" i="6"/>
  <c r="AS173" i="6"/>
  <c r="AV32" i="6"/>
  <c r="AU32" i="6"/>
  <c r="AS32" i="6"/>
  <c r="AS59" i="6"/>
  <c r="AV59" i="6"/>
  <c r="AU59" i="6"/>
  <c r="AU123" i="6"/>
  <c r="AS123" i="6"/>
  <c r="AV123" i="6"/>
  <c r="AU126" i="6"/>
  <c r="AS126" i="6"/>
  <c r="AV126" i="6"/>
  <c r="AV45" i="6"/>
  <c r="AU45" i="6"/>
  <c r="AS45" i="6"/>
  <c r="AV71" i="6"/>
  <c r="AU71" i="6"/>
  <c r="AS71" i="6"/>
  <c r="AS96" i="6"/>
  <c r="AV96" i="6"/>
  <c r="AU96" i="6"/>
  <c r="AS41" i="6"/>
  <c r="AU41" i="6"/>
  <c r="AV41" i="6"/>
  <c r="AS107" i="6"/>
  <c r="AV107" i="6"/>
  <c r="AU107" i="6"/>
  <c r="AV191" i="6"/>
  <c r="AU191" i="6"/>
  <c r="AS191" i="6"/>
  <c r="AV87" i="6"/>
  <c r="AU87" i="6"/>
  <c r="AS87" i="6"/>
  <c r="AU88" i="6"/>
  <c r="AS88" i="6"/>
  <c r="AV88" i="6"/>
  <c r="AV98" i="6"/>
  <c r="AU98" i="6"/>
  <c r="AS98" i="6"/>
  <c r="AV152" i="6"/>
  <c r="AS152" i="6"/>
  <c r="AU152" i="6"/>
  <c r="AV175" i="6"/>
  <c r="AU175" i="6"/>
  <c r="AS175" i="6"/>
  <c r="AV58" i="6"/>
  <c r="AU58" i="6"/>
  <c r="AS58" i="6"/>
  <c r="AV109" i="6"/>
  <c r="AU109" i="6"/>
  <c r="AS109" i="6"/>
  <c r="AV142" i="6"/>
  <c r="AU142" i="6"/>
  <c r="AS142" i="6"/>
  <c r="AV82" i="6"/>
  <c r="AU82" i="6"/>
  <c r="AS82" i="6"/>
  <c r="AV101" i="6"/>
  <c r="AU101" i="6"/>
  <c r="AS101" i="6"/>
  <c r="AV120" i="6"/>
  <c r="AU120" i="6"/>
  <c r="AS120" i="6"/>
  <c r="AS52" i="6"/>
  <c r="AV52" i="6"/>
  <c r="AU52" i="6"/>
  <c r="AV115" i="6"/>
  <c r="AU115" i="6"/>
  <c r="AS115" i="6"/>
  <c r="AV170" i="6"/>
  <c r="AU170" i="6"/>
  <c r="AS170" i="6"/>
  <c r="AU28" i="6"/>
  <c r="AV28" i="6"/>
  <c r="AS28" i="6"/>
  <c r="AV85" i="6"/>
  <c r="AU85" i="6"/>
  <c r="AS85" i="6"/>
  <c r="AU131" i="6"/>
  <c r="AS131" i="6"/>
  <c r="AV131" i="6"/>
  <c r="AV164" i="6"/>
  <c r="AU164" i="6"/>
  <c r="AS164" i="6"/>
  <c r="AU127" i="6"/>
  <c r="AS127" i="6"/>
  <c r="AV127" i="6"/>
  <c r="AV163" i="6"/>
  <c r="AU163" i="6"/>
  <c r="AS163" i="6"/>
  <c r="AS177" i="6"/>
  <c r="AV177" i="6"/>
  <c r="AU177" i="6"/>
  <c r="AU118" i="6"/>
  <c r="AS118" i="6"/>
  <c r="AV118" i="6"/>
  <c r="AU60" i="6"/>
  <c r="AV60" i="6"/>
  <c r="AS60" i="6"/>
  <c r="AW144" i="6"/>
  <c r="AX144" i="6" s="1"/>
  <c r="AY144" i="6" s="1"/>
  <c r="AZ144" i="6" s="1"/>
  <c r="AV112" i="6"/>
  <c r="AU112" i="6"/>
  <c r="AS112" i="6"/>
  <c r="AV146" i="6"/>
  <c r="AU146" i="6"/>
  <c r="AS146" i="6"/>
  <c r="AU147" i="6"/>
  <c r="AS147" i="6"/>
  <c r="AV147" i="6"/>
  <c r="AV192" i="6"/>
  <c r="AU192" i="6"/>
  <c r="AS192" i="6"/>
  <c r="AS193" i="6"/>
  <c r="AV193" i="6"/>
  <c r="AU193" i="6"/>
  <c r="AV69" i="6"/>
  <c r="AU69" i="6"/>
  <c r="AS69" i="6"/>
  <c r="AV153" i="6"/>
  <c r="AU153" i="6"/>
  <c r="AS153" i="6"/>
  <c r="AV53" i="6"/>
  <c r="AU53" i="6"/>
  <c r="AS53" i="6"/>
  <c r="AW129" i="6"/>
  <c r="AX129" i="6" s="1"/>
  <c r="AY129" i="6" s="1"/>
  <c r="AZ129" i="6" s="1"/>
  <c r="AV162" i="6"/>
  <c r="AU162" i="6"/>
  <c r="AS162" i="6"/>
  <c r="AV182" i="6"/>
  <c r="AU182" i="6"/>
  <c r="AS182" i="6"/>
  <c r="AV67" i="6"/>
  <c r="AU67" i="6"/>
  <c r="AS67" i="6"/>
  <c r="AV65" i="6"/>
  <c r="AS65" i="6"/>
  <c r="AU65" i="6"/>
  <c r="AV48" i="6"/>
  <c r="AU48" i="6"/>
  <c r="AS48" i="6"/>
  <c r="AS33" i="6"/>
  <c r="AV33" i="6"/>
  <c r="AU33" i="6"/>
  <c r="AV178" i="6"/>
  <c r="AU178" i="6"/>
  <c r="AS178" i="6"/>
  <c r="AU92" i="6"/>
  <c r="AS92" i="6"/>
  <c r="AV92" i="6"/>
  <c r="AU188" i="6"/>
  <c r="AS188" i="6"/>
  <c r="AV188" i="6"/>
  <c r="AU76" i="6"/>
  <c r="AS76" i="6"/>
  <c r="AV76" i="6"/>
  <c r="AW113" i="6"/>
  <c r="AX113" i="6" s="1"/>
  <c r="AY113" i="6" s="1"/>
  <c r="AZ113" i="6" s="1"/>
  <c r="AW83" i="6"/>
  <c r="AX83" i="6" s="1"/>
  <c r="AY83" i="6" s="1"/>
  <c r="AZ83" i="6" s="1"/>
  <c r="AS36" i="6"/>
  <c r="AV36" i="6"/>
  <c r="AU36" i="6"/>
  <c r="AV56" i="6"/>
  <c r="AU56" i="6"/>
  <c r="AS56" i="6"/>
  <c r="AV110" i="6"/>
  <c r="AU110" i="6"/>
  <c r="AS110" i="6"/>
  <c r="AV167" i="6"/>
  <c r="AU167" i="6"/>
  <c r="AS167" i="6"/>
  <c r="AV121" i="6"/>
  <c r="AU121" i="6"/>
  <c r="AS121" i="6"/>
  <c r="AU79" i="6"/>
  <c r="AV79" i="6"/>
  <c r="AS79" i="6"/>
  <c r="AS100" i="6"/>
  <c r="AV100" i="6"/>
  <c r="AU100" i="6"/>
  <c r="AV50" i="6"/>
  <c r="AU50" i="6"/>
  <c r="AS50" i="6"/>
  <c r="AS68" i="6"/>
  <c r="AV68" i="6"/>
  <c r="AU68" i="6"/>
  <c r="AV122" i="6"/>
  <c r="AU122" i="6"/>
  <c r="AS122" i="6"/>
  <c r="AV183" i="6"/>
  <c r="AU183" i="6"/>
  <c r="AS183" i="6"/>
  <c r="AU47" i="6"/>
  <c r="AS47" i="6"/>
  <c r="AV47" i="6"/>
  <c r="AV37" i="6"/>
  <c r="AU37" i="6"/>
  <c r="AS37" i="6"/>
  <c r="AV135" i="6"/>
  <c r="AU135" i="6"/>
  <c r="AS135" i="6"/>
  <c r="AW99" i="6"/>
  <c r="AX99" i="6" s="1"/>
  <c r="AY99" i="6" s="1"/>
  <c r="AZ99" i="6" s="1"/>
  <c r="AS91" i="6"/>
  <c r="AV91" i="6"/>
  <c r="AU91" i="6"/>
  <c r="AV40" i="6"/>
  <c r="AU40" i="6"/>
  <c r="AS40" i="6"/>
  <c r="AS139" i="6"/>
  <c r="AV139" i="6"/>
  <c r="AU139" i="6"/>
  <c r="AV74" i="6"/>
  <c r="AU74" i="6"/>
  <c r="AS74" i="6"/>
  <c r="AU134" i="6"/>
  <c r="AV134" i="6"/>
  <c r="AS134" i="6"/>
  <c r="AV42" i="6"/>
  <c r="AU42" i="6"/>
  <c r="AS42" i="6"/>
  <c r="AV174" i="6"/>
  <c r="AU174" i="6"/>
  <c r="AS174" i="6"/>
  <c r="AV157" i="6"/>
  <c r="AU157" i="6"/>
  <c r="AS157" i="6"/>
  <c r="AV51" i="6"/>
  <c r="AU51" i="6"/>
  <c r="AS51" i="6"/>
  <c r="AV194" i="6"/>
  <c r="AU194" i="6"/>
  <c r="AS194" i="6"/>
  <c r="AV30" i="6"/>
  <c r="AU30" i="6"/>
  <c r="AS30" i="6"/>
  <c r="AV43" i="6"/>
  <c r="AU43" i="6"/>
  <c r="AS43" i="6"/>
  <c r="AS136" i="6"/>
  <c r="AV136" i="6"/>
  <c r="AU136" i="6"/>
  <c r="AV90" i="6"/>
  <c r="AU90" i="6"/>
  <c r="AS90" i="6"/>
  <c r="AV186" i="6"/>
  <c r="AU186" i="6"/>
  <c r="AS186" i="6"/>
  <c r="AS145" i="6"/>
  <c r="AV145" i="6"/>
  <c r="AU145" i="6"/>
  <c r="AW158" i="6"/>
  <c r="AX158" i="6" s="1"/>
  <c r="AY158" i="6" s="1"/>
  <c r="AZ158" i="6" s="1"/>
  <c r="AV181" i="6"/>
  <c r="AU181" i="6"/>
  <c r="AS181" i="6"/>
  <c r="AV57" i="6"/>
  <c r="AU57" i="6"/>
  <c r="AS57" i="6"/>
  <c r="AV66" i="6"/>
  <c r="AU66" i="6"/>
  <c r="AS66" i="6"/>
  <c r="AV130" i="6"/>
  <c r="AU130" i="6"/>
  <c r="AS130" i="6"/>
  <c r="AV171" i="6"/>
  <c r="AU171" i="6"/>
  <c r="AS171" i="6"/>
  <c r="AV35" i="6"/>
  <c r="AU35" i="6"/>
  <c r="AS35" i="6"/>
  <c r="AW180" i="6"/>
  <c r="AX180" i="6" s="1"/>
  <c r="AY180" i="6" s="1"/>
  <c r="AZ180" i="6" s="1"/>
  <c r="AU95" i="6"/>
  <c r="AS95" i="6"/>
  <c r="AV95" i="6"/>
  <c r="AS80" i="6"/>
  <c r="AV80" i="6"/>
  <c r="AU80" i="6"/>
  <c r="AW160" i="6"/>
  <c r="AX160" i="6" s="1"/>
  <c r="AY160" i="6" s="1"/>
  <c r="AZ160" i="6" s="1"/>
  <c r="AV168" i="6"/>
  <c r="AU168" i="6"/>
  <c r="AS168" i="6"/>
  <c r="AV185" i="6"/>
  <c r="AU185" i="6"/>
  <c r="AS185" i="6"/>
  <c r="AS81" i="6"/>
  <c r="AV81" i="6"/>
  <c r="AU81" i="6"/>
  <c r="AU108" i="6"/>
  <c r="AV108" i="6"/>
  <c r="AS108" i="6"/>
  <c r="AV189" i="6"/>
  <c r="AU189" i="6"/>
  <c r="AS189" i="6"/>
  <c r="AW150" i="6"/>
  <c r="AX150" i="6" s="1"/>
  <c r="AY150" i="6" s="1"/>
  <c r="AZ150" i="6" s="1"/>
  <c r="AV55" i="6"/>
  <c r="AU55" i="6"/>
  <c r="AS55" i="6"/>
  <c r="AU63" i="6"/>
  <c r="AS63" i="6"/>
  <c r="AV63" i="6"/>
  <c r="AV141" i="6"/>
  <c r="AU141" i="6"/>
  <c r="AS141" i="6"/>
  <c r="AS75" i="6"/>
  <c r="AV75" i="6"/>
  <c r="AU75" i="6"/>
  <c r="AU111" i="6"/>
  <c r="AS111" i="6"/>
  <c r="AV111" i="6"/>
  <c r="AV143" i="6"/>
  <c r="AU143" i="6"/>
  <c r="AS143" i="6"/>
  <c r="AV149" i="6"/>
  <c r="AU149" i="6"/>
  <c r="AS149" i="6"/>
  <c r="AV39" i="6"/>
  <c r="AU39" i="6"/>
  <c r="AS39" i="6"/>
  <c r="AV62" i="6"/>
  <c r="AU62" i="6"/>
  <c r="AS62" i="6"/>
  <c r="AV34" i="6"/>
  <c r="AU34" i="6"/>
  <c r="AS34" i="6"/>
  <c r="AW125" i="6"/>
  <c r="AX125" i="6" s="1"/>
  <c r="AY125" i="6" s="1"/>
  <c r="AZ125" i="6" s="1"/>
  <c r="AW176" i="6"/>
  <c r="AX176" i="6" s="1"/>
  <c r="AY176" i="6" s="1"/>
  <c r="AZ176" i="6" s="1"/>
  <c r="AV195" i="6"/>
  <c r="AU195" i="6"/>
  <c r="AS195" i="6"/>
  <c r="AF27" i="6"/>
  <c r="AC17" i="6"/>
  <c r="AV104" i="6"/>
  <c r="AU104" i="6"/>
  <c r="AS104" i="6"/>
  <c r="AV133" i="6"/>
  <c r="AU133" i="6"/>
  <c r="AS133" i="6"/>
  <c r="AV165" i="6"/>
  <c r="AU165" i="6"/>
  <c r="AS165" i="6"/>
  <c r="AV154" i="6"/>
  <c r="AU154" i="6"/>
  <c r="AS154" i="6"/>
  <c r="Y17" i="6"/>
  <c r="AV89" i="6"/>
  <c r="AU89" i="6"/>
  <c r="AS89" i="6"/>
  <c r="AV106" i="6"/>
  <c r="AU106" i="6"/>
  <c r="AS106" i="6"/>
  <c r="AU31" i="6"/>
  <c r="AV31" i="6"/>
  <c r="AS31" i="6"/>
  <c r="AW102" i="6"/>
  <c r="AX102" i="6" s="1"/>
  <c r="AY102" i="6" s="1"/>
  <c r="AZ102" i="6" s="1"/>
  <c r="AW166" i="6"/>
  <c r="AX166" i="6" s="1"/>
  <c r="AY166" i="6" s="1"/>
  <c r="AZ166" i="6" s="1"/>
  <c r="AV117" i="6"/>
  <c r="AU117" i="6"/>
  <c r="AS117" i="6"/>
  <c r="AV184" i="6"/>
  <c r="AU184" i="6"/>
  <c r="AS184" i="6"/>
  <c r="AU70" i="6"/>
  <c r="AS70" i="6"/>
  <c r="AV70" i="6"/>
  <c r="AV97" i="6"/>
  <c r="AS97" i="6"/>
  <c r="AU97" i="6"/>
  <c r="AS38" i="6"/>
  <c r="AV38" i="6"/>
  <c r="AU38" i="6"/>
  <c r="AS73" i="6"/>
  <c r="AU73" i="6"/>
  <c r="AV73" i="6"/>
  <c r="AS116" i="6"/>
  <c r="AV116" i="6"/>
  <c r="AU116" i="6"/>
  <c r="AU114" i="6"/>
  <c r="AS114" i="6"/>
  <c r="AV114" i="6"/>
  <c r="AV159" i="6"/>
  <c r="AU159" i="6"/>
  <c r="AS159" i="6"/>
  <c r="AV105" i="6"/>
  <c r="AU105" i="6"/>
  <c r="AS105" i="6"/>
  <c r="AU140" i="6"/>
  <c r="AS140" i="6"/>
  <c r="AV140" i="6"/>
  <c r="AV61" i="6"/>
  <c r="AU61" i="6"/>
  <c r="AS61" i="6"/>
  <c r="AV93" i="6"/>
  <c r="AU93" i="6"/>
  <c r="AS93" i="6"/>
  <c r="AW156" i="6"/>
  <c r="AX156" i="6" s="1"/>
  <c r="AY156" i="6" s="1"/>
  <c r="AZ156" i="6" s="1"/>
  <c r="AX161" i="6" l="1"/>
  <c r="AY161" i="6" s="1"/>
  <c r="AZ161" i="6" s="1"/>
  <c r="AW161" i="6"/>
  <c r="AW137" i="6"/>
  <c r="AX137" i="6" s="1"/>
  <c r="AY137" i="6" s="1"/>
  <c r="AZ137" i="6" s="1"/>
  <c r="AX78" i="6"/>
  <c r="AY78" i="6" s="1"/>
  <c r="AZ78" i="6" s="1"/>
  <c r="AW141" i="6"/>
  <c r="AX141" i="6" s="1"/>
  <c r="AY141" i="6" s="1"/>
  <c r="AZ141" i="6" s="1"/>
  <c r="AX81" i="6"/>
  <c r="AY81" i="6" s="1"/>
  <c r="AZ81" i="6" s="1"/>
  <c r="AW81" i="6"/>
  <c r="AW57" i="6"/>
  <c r="AX57" i="6" s="1"/>
  <c r="AY57" i="6" s="1"/>
  <c r="AZ57" i="6" s="1"/>
  <c r="AW90" i="6"/>
  <c r="AX90" i="6" s="1"/>
  <c r="AY90" i="6" s="1"/>
  <c r="AW139" i="6"/>
  <c r="AX139" i="6" s="1"/>
  <c r="AY139" i="6" s="1"/>
  <c r="AZ139" i="6" s="1"/>
  <c r="AW47" i="6"/>
  <c r="AX47" i="6" s="1"/>
  <c r="AY47" i="6" s="1"/>
  <c r="AZ47" i="6" s="1"/>
  <c r="AW100" i="6"/>
  <c r="AX100" i="6" s="1"/>
  <c r="AY100" i="6" s="1"/>
  <c r="AZ100" i="6" s="1"/>
  <c r="AW92" i="6"/>
  <c r="AX92" i="6" s="1"/>
  <c r="AY92" i="6" s="1"/>
  <c r="AZ92" i="6" s="1"/>
  <c r="AW65" i="6"/>
  <c r="AX65" i="6" s="1"/>
  <c r="AY65" i="6" s="1"/>
  <c r="AZ65" i="6" s="1"/>
  <c r="AW146" i="6"/>
  <c r="AX146" i="6" s="1"/>
  <c r="AY146" i="6" s="1"/>
  <c r="AZ146" i="6" s="1"/>
  <c r="AW175" i="6"/>
  <c r="AX175" i="6" s="1"/>
  <c r="AY175" i="6" s="1"/>
  <c r="AZ175" i="6" s="1"/>
  <c r="AW190" i="6"/>
  <c r="AX190" i="6" s="1"/>
  <c r="AY190" i="6" s="1"/>
  <c r="AZ190" i="6" s="1"/>
  <c r="AX155" i="6"/>
  <c r="AY155" i="6" s="1"/>
  <c r="AZ155" i="6" s="1"/>
  <c r="AW155" i="6"/>
  <c r="AW61" i="6"/>
  <c r="AX61" i="6" s="1"/>
  <c r="AY61" i="6" s="1"/>
  <c r="AZ61" i="6" s="1"/>
  <c r="AW184" i="6"/>
  <c r="AX184" i="6" s="1"/>
  <c r="AY184" i="6" s="1"/>
  <c r="AZ184" i="6" s="1"/>
  <c r="AW89" i="6"/>
  <c r="AX89" i="6" s="1"/>
  <c r="AY89" i="6" s="1"/>
  <c r="AZ89" i="6" s="1"/>
  <c r="AG27" i="6"/>
  <c r="AF17" i="6"/>
  <c r="AX39" i="6"/>
  <c r="AY39" i="6" s="1"/>
  <c r="AZ39" i="6" s="1"/>
  <c r="AW39" i="6"/>
  <c r="AW63" i="6"/>
  <c r="AX63" i="6"/>
  <c r="AY63" i="6" s="1"/>
  <c r="AZ63" i="6" s="1"/>
  <c r="AW153" i="6"/>
  <c r="AX153" i="6" s="1"/>
  <c r="AY153" i="6" s="1"/>
  <c r="AZ153" i="6" s="1"/>
  <c r="AW163" i="6"/>
  <c r="AX163" i="6" s="1"/>
  <c r="AY163" i="6" s="1"/>
  <c r="AZ163" i="6" s="1"/>
  <c r="AW101" i="6"/>
  <c r="AX101" i="6"/>
  <c r="AY101" i="6" s="1"/>
  <c r="AZ101" i="6" s="1"/>
  <c r="AW107" i="6"/>
  <c r="AX107" i="6" s="1"/>
  <c r="AY107" i="6" s="1"/>
  <c r="AZ107" i="6" s="1"/>
  <c r="AW136" i="6"/>
  <c r="AX136" i="6" s="1"/>
  <c r="AY136" i="6" s="1"/>
  <c r="AZ136" i="6" s="1"/>
  <c r="AW157" i="6"/>
  <c r="AX157" i="6" s="1"/>
  <c r="AY157" i="6" s="1"/>
  <c r="AZ157" i="6" s="1"/>
  <c r="AW56" i="6"/>
  <c r="AX56" i="6" s="1"/>
  <c r="AY56" i="6" s="1"/>
  <c r="AZ56" i="6" s="1"/>
  <c r="AW127" i="6"/>
  <c r="AX127" i="6" s="1"/>
  <c r="AY127" i="6" s="1"/>
  <c r="AZ127" i="6" s="1"/>
  <c r="AX123" i="6"/>
  <c r="AY123" i="6" s="1"/>
  <c r="AZ123" i="6" s="1"/>
  <c r="AW123" i="6"/>
  <c r="AW73" i="6"/>
  <c r="AX73" i="6" s="1"/>
  <c r="AY73" i="6" s="1"/>
  <c r="AZ73" i="6" s="1"/>
  <c r="AW181" i="6"/>
  <c r="AX181" i="6" s="1"/>
  <c r="AY181" i="6" s="1"/>
  <c r="AZ181" i="6" s="1"/>
  <c r="AW67" i="6"/>
  <c r="AX67" i="6"/>
  <c r="AY67" i="6" s="1"/>
  <c r="AZ67" i="6" s="1"/>
  <c r="AX112" i="6"/>
  <c r="AY112" i="6" s="1"/>
  <c r="AZ112" i="6" s="1"/>
  <c r="AW112" i="6"/>
  <c r="AW170" i="6"/>
  <c r="AX170" i="6" s="1"/>
  <c r="AY170" i="6" s="1"/>
  <c r="AZ170" i="6" s="1"/>
  <c r="AW152" i="6"/>
  <c r="AX152" i="6" s="1"/>
  <c r="AY152" i="6" s="1"/>
  <c r="AZ152" i="6" s="1"/>
  <c r="AW41" i="6"/>
  <c r="AX41" i="6" s="1"/>
  <c r="AY41" i="6" s="1"/>
  <c r="AW46" i="6"/>
  <c r="AX46" i="6" s="1"/>
  <c r="AY46" i="6" s="1"/>
  <c r="AZ46" i="6" s="1"/>
  <c r="AX94" i="6"/>
  <c r="AY94" i="6" s="1"/>
  <c r="AZ94" i="6" s="1"/>
  <c r="AW94" i="6"/>
  <c r="AW119" i="6"/>
  <c r="AX119" i="6" s="1"/>
  <c r="AY119" i="6" s="1"/>
  <c r="AW117" i="6"/>
  <c r="AX117" i="6"/>
  <c r="AY117" i="6" s="1"/>
  <c r="AZ117" i="6" s="1"/>
  <c r="AW195" i="6"/>
  <c r="AX195" i="6" s="1"/>
  <c r="AY195" i="6" s="1"/>
  <c r="AZ195" i="6" s="1"/>
  <c r="AX149" i="6"/>
  <c r="AY149" i="6" s="1"/>
  <c r="AZ149" i="6" s="1"/>
  <c r="AW149" i="6"/>
  <c r="AW185" i="6"/>
  <c r="AX185" i="6" s="1"/>
  <c r="AY185" i="6" s="1"/>
  <c r="AZ185" i="6" s="1"/>
  <c r="AW35" i="6"/>
  <c r="AX35" i="6" s="1"/>
  <c r="AY35" i="6" s="1"/>
  <c r="AZ35" i="6" s="1"/>
  <c r="AW40" i="6"/>
  <c r="AX40" i="6" s="1"/>
  <c r="AY40" i="6" s="1"/>
  <c r="AZ40" i="6" s="1"/>
  <c r="AW36" i="6"/>
  <c r="AX36" i="6" s="1"/>
  <c r="AY36" i="6" s="1"/>
  <c r="AZ36" i="6" s="1"/>
  <c r="AW69" i="6"/>
  <c r="AX69" i="6" s="1"/>
  <c r="AY69" i="6" s="1"/>
  <c r="AZ69" i="6" s="1"/>
  <c r="AW82" i="6"/>
  <c r="AX82" i="6"/>
  <c r="AY82" i="6" s="1"/>
  <c r="AZ82" i="6" s="1"/>
  <c r="AW103" i="6"/>
  <c r="AX103" i="6" s="1"/>
  <c r="AY103" i="6" s="1"/>
  <c r="AZ103" i="6" s="1"/>
  <c r="AW174" i="6"/>
  <c r="AX174" i="6" s="1"/>
  <c r="AY174" i="6" s="1"/>
  <c r="AZ174" i="6" s="1"/>
  <c r="AX183" i="6"/>
  <c r="AY183" i="6" s="1"/>
  <c r="AZ183" i="6" s="1"/>
  <c r="AW183" i="6"/>
  <c r="AW79" i="6"/>
  <c r="AX79" i="6"/>
  <c r="AY79" i="6" s="1"/>
  <c r="AZ79" i="6" s="1"/>
  <c r="AW178" i="6"/>
  <c r="AX178" i="6" s="1"/>
  <c r="AY178" i="6" s="1"/>
  <c r="AZ178" i="6" s="1"/>
  <c r="AW84" i="6"/>
  <c r="AX84" i="6" s="1"/>
  <c r="AY84" i="6" s="1"/>
  <c r="AZ84" i="6" s="1"/>
  <c r="AW154" i="6"/>
  <c r="AX154" i="6" s="1"/>
  <c r="AY154" i="6" s="1"/>
  <c r="AZ154" i="6" s="1"/>
  <c r="AW55" i="6"/>
  <c r="AX55" i="6" s="1"/>
  <c r="AY55" i="6" s="1"/>
  <c r="AZ55" i="6" s="1"/>
  <c r="AX43" i="6"/>
  <c r="AY43" i="6" s="1"/>
  <c r="AZ43" i="6" s="1"/>
  <c r="AW43" i="6"/>
  <c r="AW91" i="6"/>
  <c r="AX91" i="6" s="1"/>
  <c r="AY91" i="6" s="1"/>
  <c r="AZ91" i="6" s="1"/>
  <c r="AW182" i="6"/>
  <c r="AX182" i="6" s="1"/>
  <c r="AY182" i="6" s="1"/>
  <c r="AZ182" i="6" s="1"/>
  <c r="AW193" i="6"/>
  <c r="AX193" i="6" s="1"/>
  <c r="AY193" i="6" s="1"/>
  <c r="AZ193" i="6" s="1"/>
  <c r="AX115" i="6"/>
  <c r="AY115" i="6" s="1"/>
  <c r="AW115" i="6"/>
  <c r="AW98" i="6"/>
  <c r="AX98" i="6" s="1"/>
  <c r="AY98" i="6" s="1"/>
  <c r="AZ98" i="6" s="1"/>
  <c r="AW59" i="6"/>
  <c r="AX59" i="6" s="1"/>
  <c r="AY59" i="6" s="1"/>
  <c r="AZ59" i="6" s="1"/>
  <c r="AW187" i="6"/>
  <c r="AX187" i="6" s="1"/>
  <c r="AY187" i="6" s="1"/>
  <c r="AZ187" i="6" s="1"/>
  <c r="AW105" i="6"/>
  <c r="AX105" i="6" s="1"/>
  <c r="AY105" i="6" s="1"/>
  <c r="AZ105" i="6" s="1"/>
  <c r="AW38" i="6"/>
  <c r="AX38" i="6" s="1"/>
  <c r="AY38" i="6" s="1"/>
  <c r="AZ38" i="6" s="1"/>
  <c r="AX143" i="6"/>
  <c r="AY143" i="6" s="1"/>
  <c r="AZ143" i="6" s="1"/>
  <c r="AW143" i="6"/>
  <c r="AW168" i="6"/>
  <c r="AX168" i="6" s="1"/>
  <c r="AY168" i="6" s="1"/>
  <c r="AZ168" i="6" s="1"/>
  <c r="AW171" i="6"/>
  <c r="AX171" i="6" s="1"/>
  <c r="AY171" i="6" s="1"/>
  <c r="AZ171" i="6" s="1"/>
  <c r="AW33" i="6"/>
  <c r="AX33" i="6" s="1"/>
  <c r="AY33" i="6" s="1"/>
  <c r="AZ33" i="6" s="1"/>
  <c r="AW60" i="6"/>
  <c r="AX60" i="6" s="1"/>
  <c r="AY60" i="6" s="1"/>
  <c r="AZ60" i="6" s="1"/>
  <c r="AW164" i="6"/>
  <c r="AX164" i="6" s="1"/>
  <c r="AY164" i="6" s="1"/>
  <c r="AZ164" i="6" s="1"/>
  <c r="AW142" i="6"/>
  <c r="AX142" i="6" s="1"/>
  <c r="AY142" i="6" s="1"/>
  <c r="AZ142" i="6" s="1"/>
  <c r="AW88" i="6"/>
  <c r="AX88" i="6" s="1"/>
  <c r="AY88" i="6" s="1"/>
  <c r="AZ88" i="6" s="1"/>
  <c r="AW96" i="6"/>
  <c r="AX96" i="6" s="1"/>
  <c r="AY96" i="6" s="1"/>
  <c r="AZ96" i="6" s="1"/>
  <c r="AW128" i="6"/>
  <c r="AX128" i="6" s="1"/>
  <c r="AY128" i="6" s="1"/>
  <c r="AZ128" i="6" s="1"/>
  <c r="AW111" i="6"/>
  <c r="AX111" i="6" s="1"/>
  <c r="AY111" i="6" s="1"/>
  <c r="AZ111" i="6" s="1"/>
  <c r="AW42" i="6"/>
  <c r="AX42" i="6" s="1"/>
  <c r="AY42" i="6" s="1"/>
  <c r="AZ42" i="6" s="1"/>
  <c r="AW122" i="6"/>
  <c r="AX122" i="6" s="1"/>
  <c r="AY122" i="6" s="1"/>
  <c r="AZ122" i="6" s="1"/>
  <c r="AW131" i="6"/>
  <c r="AX131" i="6" s="1"/>
  <c r="AY131" i="6" s="1"/>
  <c r="AZ131" i="6" s="1"/>
  <c r="AW52" i="6"/>
  <c r="AX52" i="6" s="1"/>
  <c r="AY52" i="6" s="1"/>
  <c r="AZ52" i="6" s="1"/>
  <c r="AX72" i="6"/>
  <c r="AY72" i="6" s="1"/>
  <c r="AZ72" i="6" s="1"/>
  <c r="AW72" i="6"/>
  <c r="AW140" i="6"/>
  <c r="AX140" i="6" s="1"/>
  <c r="AY140" i="6" s="1"/>
  <c r="AZ140" i="6" s="1"/>
  <c r="AW165" i="6"/>
  <c r="AX165" i="6" s="1"/>
  <c r="AY165" i="6" s="1"/>
  <c r="AZ165" i="6" s="1"/>
  <c r="AW145" i="6"/>
  <c r="AX145" i="6" s="1"/>
  <c r="AY145" i="6" s="1"/>
  <c r="AZ145" i="6" s="1"/>
  <c r="AW30" i="6"/>
  <c r="AX30" i="6" s="1"/>
  <c r="AY30" i="6" s="1"/>
  <c r="AZ30" i="6" s="1"/>
  <c r="AW121" i="6"/>
  <c r="AX121" i="6" s="1"/>
  <c r="AY121" i="6" s="1"/>
  <c r="AZ121" i="6" s="1"/>
  <c r="AW162" i="6"/>
  <c r="AX162" i="6" s="1"/>
  <c r="AY162" i="6" s="1"/>
  <c r="AZ162" i="6" s="1"/>
  <c r="AW118" i="6"/>
  <c r="AX118" i="6" s="1"/>
  <c r="AY118" i="6" s="1"/>
  <c r="AZ118" i="6" s="1"/>
  <c r="AW29" i="6"/>
  <c r="AX29" i="6" s="1"/>
  <c r="AY29" i="6" s="1"/>
  <c r="AZ29" i="6" s="1"/>
  <c r="AW49" i="6"/>
  <c r="AX49" i="6" s="1"/>
  <c r="AY49" i="6" s="1"/>
  <c r="AZ49" i="6" s="1"/>
  <c r="AW138" i="6"/>
  <c r="AX138" i="6" s="1"/>
  <c r="AY138" i="6" s="1"/>
  <c r="AZ138" i="6" s="1"/>
  <c r="AX159" i="6"/>
  <c r="AY159" i="6" s="1"/>
  <c r="AZ159" i="6" s="1"/>
  <c r="AW159" i="6"/>
  <c r="AW31" i="6"/>
  <c r="AX31" i="6" s="1"/>
  <c r="AY31" i="6" s="1"/>
  <c r="AZ31" i="6" s="1"/>
  <c r="AW130" i="6"/>
  <c r="AX130" i="6"/>
  <c r="AY130" i="6" s="1"/>
  <c r="AZ130" i="6" s="1"/>
  <c r="AW134" i="6"/>
  <c r="AX134" i="6" s="1"/>
  <c r="AY134" i="6" s="1"/>
  <c r="AZ134" i="6" s="1"/>
  <c r="AW68" i="6"/>
  <c r="AX68" i="6" s="1"/>
  <c r="AY68" i="6" s="1"/>
  <c r="AZ68" i="6" s="1"/>
  <c r="AW76" i="6"/>
  <c r="AX76" i="6" s="1"/>
  <c r="AY76" i="6" s="1"/>
  <c r="AZ76" i="6" s="1"/>
  <c r="AW192" i="6"/>
  <c r="AX192" i="6" s="1"/>
  <c r="AY192" i="6" s="1"/>
  <c r="AZ192" i="6" s="1"/>
  <c r="AW109" i="6"/>
  <c r="AX109" i="6" s="1"/>
  <c r="AY109" i="6" s="1"/>
  <c r="AZ109" i="6" s="1"/>
  <c r="AW32" i="6"/>
  <c r="AX32" i="6" s="1"/>
  <c r="AY32" i="6" s="1"/>
  <c r="AZ32" i="6" s="1"/>
  <c r="AW114" i="6"/>
  <c r="AX114" i="6" s="1"/>
  <c r="AY114" i="6" s="1"/>
  <c r="AZ114" i="6" s="1"/>
  <c r="AW97" i="6"/>
  <c r="AX97" i="6" s="1"/>
  <c r="AY97" i="6" s="1"/>
  <c r="AZ97" i="6" s="1"/>
  <c r="AW34" i="6"/>
  <c r="AX34" i="6" s="1"/>
  <c r="AY34" i="6" s="1"/>
  <c r="AZ34" i="6" s="1"/>
  <c r="AW189" i="6"/>
  <c r="AX189" i="6" s="1"/>
  <c r="AY189" i="6" s="1"/>
  <c r="AZ189" i="6" s="1"/>
  <c r="AW80" i="6"/>
  <c r="AX80" i="6" s="1"/>
  <c r="AY80" i="6" s="1"/>
  <c r="AZ80" i="6" s="1"/>
  <c r="AW48" i="6"/>
  <c r="AX48" i="6" s="1"/>
  <c r="AY48" i="6" s="1"/>
  <c r="AZ48" i="6" s="1"/>
  <c r="AW147" i="6"/>
  <c r="AX147" i="6" s="1"/>
  <c r="AY147" i="6" s="1"/>
  <c r="AZ147" i="6" s="1"/>
  <c r="AW71" i="6"/>
  <c r="AX71" i="6" s="1"/>
  <c r="AY71" i="6" s="1"/>
  <c r="AZ71" i="6" s="1"/>
  <c r="AW148" i="6"/>
  <c r="AX148" i="6" s="1"/>
  <c r="AY148" i="6" s="1"/>
  <c r="AZ148" i="6" s="1"/>
  <c r="AW70" i="6"/>
  <c r="AX70" i="6" s="1"/>
  <c r="AY70" i="6" s="1"/>
  <c r="AZ70" i="6" s="1"/>
  <c r="AW133" i="6"/>
  <c r="AX133" i="6"/>
  <c r="AY133" i="6" s="1"/>
  <c r="AZ133" i="6" s="1"/>
  <c r="AX75" i="6"/>
  <c r="AY75" i="6" s="1"/>
  <c r="AZ75" i="6" s="1"/>
  <c r="AW75" i="6"/>
  <c r="AW194" i="6"/>
  <c r="AX194" i="6" s="1"/>
  <c r="AY194" i="6" s="1"/>
  <c r="AZ194" i="6" s="1"/>
  <c r="AW135" i="6"/>
  <c r="AX135" i="6" s="1"/>
  <c r="AY135" i="6" s="1"/>
  <c r="AZ135" i="6" s="1"/>
  <c r="AW167" i="6"/>
  <c r="AX167" i="6" s="1"/>
  <c r="AY167" i="6" s="1"/>
  <c r="AZ167" i="6" s="1"/>
  <c r="AW120" i="6"/>
  <c r="AX120" i="6" s="1"/>
  <c r="AY120" i="6" s="1"/>
  <c r="AZ120" i="6" s="1"/>
  <c r="AX87" i="6"/>
  <c r="AY87" i="6" s="1"/>
  <c r="AZ87" i="6" s="1"/>
  <c r="AW87" i="6"/>
  <c r="AW77" i="6"/>
  <c r="AX77" i="6" s="1"/>
  <c r="AY77" i="6" s="1"/>
  <c r="AZ77" i="6" s="1"/>
  <c r="AW151" i="6"/>
  <c r="AX151" i="6" s="1"/>
  <c r="AY151" i="6" s="1"/>
  <c r="AZ151" i="6" s="1"/>
  <c r="AW108" i="6"/>
  <c r="AX108" i="6" s="1"/>
  <c r="AY108" i="6" s="1"/>
  <c r="AZ108" i="6" s="1"/>
  <c r="AW95" i="6"/>
  <c r="AX95" i="6" s="1"/>
  <c r="AY95" i="6" s="1"/>
  <c r="AZ95" i="6" s="1"/>
  <c r="AW66" i="6"/>
  <c r="AX66" i="6" s="1"/>
  <c r="AY66" i="6" s="1"/>
  <c r="AZ66" i="6" s="1"/>
  <c r="AW186" i="6"/>
  <c r="AX186" i="6" s="1"/>
  <c r="AY186" i="6" s="1"/>
  <c r="AZ186" i="6" s="1"/>
  <c r="AW188" i="6"/>
  <c r="AX188" i="6" s="1"/>
  <c r="AY188" i="6" s="1"/>
  <c r="AZ188" i="6" s="1"/>
  <c r="AW177" i="6"/>
  <c r="AX177" i="6" s="1"/>
  <c r="AY177" i="6" s="1"/>
  <c r="AW85" i="6"/>
  <c r="AX85" i="6"/>
  <c r="AY85" i="6" s="1"/>
  <c r="AZ85" i="6" s="1"/>
  <c r="AW58" i="6"/>
  <c r="AX58" i="6" s="1"/>
  <c r="AY58" i="6" s="1"/>
  <c r="AZ58" i="6" s="1"/>
  <c r="AX173" i="6"/>
  <c r="AY173" i="6" s="1"/>
  <c r="AZ173" i="6" s="1"/>
  <c r="AW173" i="6"/>
  <c r="AW179" i="6"/>
  <c r="AX179" i="6" s="1"/>
  <c r="AY179" i="6" s="1"/>
  <c r="AZ179" i="6" s="1"/>
  <c r="AW44" i="6"/>
  <c r="AX44" i="6" s="1"/>
  <c r="AY44" i="6" s="1"/>
  <c r="AZ44" i="6" s="1"/>
  <c r="AW93" i="6"/>
  <c r="AX93" i="6" s="1"/>
  <c r="AY93" i="6" s="1"/>
  <c r="AZ93" i="6" s="1"/>
  <c r="AW106" i="6"/>
  <c r="AX106" i="6" s="1"/>
  <c r="AY106" i="6" s="1"/>
  <c r="AZ106" i="6" s="1"/>
  <c r="AW62" i="6"/>
  <c r="AX62" i="6" s="1"/>
  <c r="AY62" i="6" s="1"/>
  <c r="AZ62" i="6" s="1"/>
  <c r="AW74" i="6"/>
  <c r="AX74" i="6" s="1"/>
  <c r="AY74" i="6" s="1"/>
  <c r="AZ74" i="6" s="1"/>
  <c r="AW50" i="6"/>
  <c r="AX50" i="6"/>
  <c r="AY50" i="6" s="1"/>
  <c r="AZ50" i="6" s="1"/>
  <c r="AW53" i="6"/>
  <c r="AX53" i="6" s="1"/>
  <c r="AY53" i="6" s="1"/>
  <c r="AZ53" i="6" s="1"/>
  <c r="AW45" i="6"/>
  <c r="AX45" i="6" s="1"/>
  <c r="AY45" i="6" s="1"/>
  <c r="AZ45" i="6" s="1"/>
  <c r="AW64" i="6"/>
  <c r="AX64" i="6" s="1"/>
  <c r="AY64" i="6" s="1"/>
  <c r="AZ64" i="6" s="1"/>
  <c r="AW116" i="6"/>
  <c r="AX116" i="6" s="1"/>
  <c r="AY116" i="6" s="1"/>
  <c r="AZ116" i="6" s="1"/>
  <c r="AW104" i="6"/>
  <c r="AX104" i="6" s="1"/>
  <c r="AY104" i="6" s="1"/>
  <c r="AZ104" i="6" s="1"/>
  <c r="AW51" i="6"/>
  <c r="AX51" i="6" s="1"/>
  <c r="AY51" i="6" s="1"/>
  <c r="AZ51" i="6" s="1"/>
  <c r="AW37" i="6"/>
  <c r="AX37" i="6"/>
  <c r="AY37" i="6" s="1"/>
  <c r="AZ37" i="6" s="1"/>
  <c r="AW110" i="6"/>
  <c r="AX110" i="6" s="1"/>
  <c r="AY110" i="6" s="1"/>
  <c r="AZ110" i="6" s="1"/>
  <c r="AW28" i="6"/>
  <c r="AX28" i="6" s="1"/>
  <c r="AY28" i="6" s="1"/>
  <c r="AZ28" i="6" s="1"/>
  <c r="AW191" i="6"/>
  <c r="AX191" i="6" s="1"/>
  <c r="AY191" i="6" s="1"/>
  <c r="AZ191" i="6" s="1"/>
  <c r="AW126" i="6"/>
  <c r="AX126" i="6" s="1"/>
  <c r="AY126" i="6" s="1"/>
  <c r="AZ126" i="6" s="1"/>
  <c r="AW132" i="6"/>
  <c r="AX132" i="6" s="1"/>
  <c r="AY132" i="6" s="1"/>
  <c r="AZ132" i="6" s="1"/>
  <c r="AW172" i="6"/>
  <c r="AX172" i="6" s="1"/>
  <c r="AY172" i="6" s="1"/>
  <c r="AZ172" i="6" s="1"/>
  <c r="AW54" i="6"/>
  <c r="AX54" i="6" s="1"/>
  <c r="AY54" i="6" s="1"/>
  <c r="AZ54" i="6" s="1"/>
  <c r="AZ177" i="6" l="1"/>
  <c r="H22" i="9"/>
  <c r="H23" i="9" s="1"/>
  <c r="AZ90" i="6"/>
  <c r="E22" i="9"/>
  <c r="E23" i="9" s="1"/>
  <c r="AZ115" i="6"/>
  <c r="F22" i="9"/>
  <c r="F23" i="9" s="1"/>
  <c r="AZ41" i="6"/>
  <c r="D22" i="9"/>
  <c r="D23" i="9" s="1"/>
  <c r="AZ119" i="6"/>
  <c r="G22" i="9"/>
  <c r="G23" i="9" s="1"/>
  <c r="AG17" i="6"/>
  <c r="AI27" i="6"/>
  <c r="AP27" i="6" s="1"/>
  <c r="AP17" i="6" l="1"/>
  <c r="AQ27" i="6"/>
  <c r="AQ17" i="6" l="1"/>
  <c r="AU27" i="6"/>
  <c r="AU17" i="6" s="1"/>
  <c r="AS27" i="6"/>
  <c r="AS17" i="6" s="1"/>
  <c r="AV27" i="6"/>
  <c r="AW27" i="6" l="1"/>
  <c r="AW17" i="6" s="1"/>
  <c r="AX27" i="6" l="1"/>
  <c r="AY27" i="6" l="1"/>
  <c r="AX17" i="6"/>
  <c r="AY17" i="6" l="1"/>
  <c r="AZ27" i="6"/>
  <c r="F12" i="1" l="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2" i="4"/>
  <c r="J32" i="1" l="1"/>
  <c r="G12" i="1"/>
  <c r="J12" i="1" l="1"/>
  <c r="L12" i="1" l="1"/>
  <c r="F23" i="1"/>
  <c r="F25" i="1"/>
  <c r="F28" i="1"/>
  <c r="F32" i="1"/>
  <c r="F30" i="1"/>
  <c r="G32" i="1" l="1"/>
  <c r="H32" i="1"/>
  <c r="I32" i="1"/>
  <c r="G16" i="1"/>
  <c r="H16" i="1"/>
  <c r="I16" i="1"/>
  <c r="J16" i="1"/>
  <c r="L32" i="1" l="1"/>
  <c r="N32" i="1"/>
  <c r="N16" i="1"/>
  <c r="L16" i="1"/>
  <c r="G28" i="1" l="1"/>
  <c r="H28" i="1"/>
  <c r="G27" i="1"/>
  <c r="H27" i="1"/>
  <c r="G25" i="1"/>
  <c r="H25" i="1"/>
  <c r="I25" i="1"/>
  <c r="J25" i="1"/>
  <c r="L25" i="1" s="1"/>
  <c r="G23" i="1"/>
  <c r="H23" i="1"/>
  <c r="I23" i="1"/>
  <c r="J23" i="1"/>
  <c r="L23" i="1" s="1"/>
  <c r="G19" i="1"/>
  <c r="H19" i="1"/>
  <c r="I19" i="1"/>
  <c r="J19" i="1"/>
  <c r="L19" i="1" s="1"/>
  <c r="G18" i="1"/>
  <c r="H18" i="1"/>
  <c r="I18" i="1"/>
  <c r="J18" i="1"/>
  <c r="L18" i="1" s="1"/>
  <c r="G15" i="1"/>
  <c r="H15" i="1"/>
  <c r="I15" i="1"/>
  <c r="J15" i="1"/>
  <c r="L15" i="1" s="1"/>
  <c r="H12" i="1"/>
  <c r="I12" i="1"/>
  <c r="N19" i="1" l="1"/>
  <c r="N18" i="1"/>
  <c r="N25" i="1"/>
  <c r="N15" i="1"/>
  <c r="N23" i="1"/>
  <c r="N12" i="1"/>
</calcChain>
</file>

<file path=xl/sharedStrings.xml><?xml version="1.0" encoding="utf-8"?>
<sst xmlns="http://schemas.openxmlformats.org/spreadsheetml/2006/main" count="4939" uniqueCount="2021">
  <si>
    <t>Town:</t>
  </si>
  <si>
    <t>Bridgeport</t>
  </si>
  <si>
    <t>ECS Fiscal Year</t>
  </si>
  <si>
    <t>ECS Components</t>
  </si>
  <si>
    <t>(%)</t>
  </si>
  <si>
    <t>(#)</t>
  </si>
  <si>
    <t>Resident Student Count</t>
  </si>
  <si>
    <t>Low-Income Students</t>
  </si>
  <si>
    <t>Free or Reduced Price Lunch Count</t>
  </si>
  <si>
    <t>Free or Reduced Price Lunch Percentage</t>
  </si>
  <si>
    <t>Concentrated Poverty Count</t>
  </si>
  <si>
    <t>Multilingual Learners</t>
  </si>
  <si>
    <t>Multilingual Learner Count</t>
  </si>
  <si>
    <t>Multilingual Learner Percentage</t>
  </si>
  <si>
    <t>Town Wealth</t>
  </si>
  <si>
    <t>Property Wealth</t>
  </si>
  <si>
    <t>Income Wealth</t>
  </si>
  <si>
    <t>Public Investment Community (PIC) Index Score</t>
  </si>
  <si>
    <t>Public Investment Community (PIC) Index Rank</t>
  </si>
  <si>
    <t>Bridgeport ECS Resident Student Data</t>
  </si>
  <si>
    <t>FRPL Count</t>
  </si>
  <si>
    <t>FRPL Percentage</t>
  </si>
  <si>
    <t>Year refers to Oct. counts used in subsequent FY ECS grant calculation.</t>
  </si>
  <si>
    <t>For example, 2017 refers to Oct. 2017 counts used in FY 2018 grant calculation.</t>
  </si>
  <si>
    <t>Data sourced from OPM/OFA ECS shells for each FY.</t>
  </si>
  <si>
    <t>Town</t>
  </si>
  <si>
    <t>Fully Funded Greater Than Base</t>
  </si>
  <si>
    <t>Classification</t>
  </si>
  <si>
    <t>Andover</t>
  </si>
  <si>
    <t>No</t>
  </si>
  <si>
    <t>Ansonia</t>
  </si>
  <si>
    <t>Yes</t>
  </si>
  <si>
    <t>Ashford</t>
  </si>
  <si>
    <t>Avon</t>
  </si>
  <si>
    <t>Barkhamsted</t>
  </si>
  <si>
    <t>Beacon Falls</t>
  </si>
  <si>
    <t>Berlin</t>
  </si>
  <si>
    <t>Bethany</t>
  </si>
  <si>
    <t>Bethel</t>
  </si>
  <si>
    <t>Bethlehem</t>
  </si>
  <si>
    <t>Bloomfield</t>
  </si>
  <si>
    <t>Bolton</t>
  </si>
  <si>
    <t>Bozrah</t>
  </si>
  <si>
    <t>Branford</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</si>
  <si>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</si>
  <si>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</si>
  <si>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</si>
  <si>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</si>
  <si>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</si>
  <si>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</si>
  <si>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</si>
  <si>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</si>
  <si>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</si>
  <si>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</si>
  <si>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</si>
  <si>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</si>
  <si>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</si>
  <si>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</si>
  <si>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</si>
  <si>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</si>
  <si>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</si>
  <si>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</si>
  <si>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</si>
  <si>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</si>
  <si>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Deep River</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</si>
  <si>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</si>
  <si>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</si>
  <si>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</si>
  <si>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</si>
  <si>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</si>
  <si>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</si>
  <si>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</si>
  <si>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</si>
  <si>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</si>
  <si>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</si>
  <si>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</si>
  <si>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</si>
  <si>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</si>
  <si>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</si>
  <si>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</si>
  <si>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</si>
  <si>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</si>
  <si>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</si>
  <si>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</si>
  <si>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</si>
  <si>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</si>
  <si>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</si>
  <si>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</si>
  <si>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</si>
  <si>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</si>
  <si>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</si>
  <si>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</si>
  <si>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</si>
  <si>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</si>
  <si>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</si>
  <si>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</si>
  <si>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</si>
  <si>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</si>
  <si>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</si>
  <si>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</si>
  <si>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</si>
  <si>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</si>
  <si>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</si>
  <si>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</si>
  <si>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</si>
  <si>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</si>
  <si>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</si>
  <si>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</si>
  <si>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</si>
  <si>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</si>
  <si>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</si>
  <si>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</si>
  <si>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</si>
  <si>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</si>
  <si>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</si>
  <si>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</si>
  <si>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</si>
  <si>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</si>
  <si>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</si>
  <si>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</si>
  <si>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</si>
  <si>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</si>
  <si>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</si>
  <si>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</si>
  <si>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</si>
  <si>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</si>
  <si>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</si>
  <si>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</si>
  <si>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</si>
  <si>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</si>
  <si>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</si>
  <si>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</si>
  <si>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</si>
  <si>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</si>
  <si>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</si>
  <si>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</si>
  <si>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</si>
  <si>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</si>
  <si>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</si>
  <si>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</si>
  <si>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</si>
  <si>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</si>
  <si>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</si>
  <si>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</si>
  <si>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</si>
  <si>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</si>
  <si>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</si>
  <si>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</si>
  <si>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</si>
  <si>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</si>
  <si>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</si>
  <si>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</si>
  <si>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</si>
  <si>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</si>
  <si>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</si>
  <si>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</si>
  <si>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</si>
  <si>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</si>
  <si>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</si>
  <si>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</si>
  <si>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</si>
  <si>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</si>
  <si>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</si>
  <si>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</si>
  <si>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</si>
  <si>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</si>
  <si>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</si>
  <si>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</si>
  <si>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</si>
  <si>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</si>
  <si>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</si>
  <si>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</si>
  <si>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</si>
  <si>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</si>
  <si>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</si>
  <si>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</si>
  <si>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</si>
  <si>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</si>
  <si>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</si>
  <si>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</si>
  <si>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</si>
  <si>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</si>
  <si>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</si>
  <si>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</si>
  <si>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</si>
  <si>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</si>
  <si>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</si>
  <si>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</si>
  <si>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</si>
  <si>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</si>
  <si>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</si>
  <si>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</si>
  <si>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</si>
  <si>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</si>
  <si>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</si>
  <si>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</si>
  <si>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</si>
  <si>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</si>
  <si>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ecs_fy_year</t>
  </si>
  <si>
    <t>_demo_data_year</t>
  </si>
  <si>
    <t>town</t>
  </si>
  <si>
    <t>rsc</t>
  </si>
  <si>
    <t>frpl_count</t>
  </si>
  <si>
    <t>frpl_pct</t>
  </si>
  <si>
    <t>el_count</t>
  </si>
  <si>
    <t>el_pct</t>
  </si>
  <si>
    <t>englc</t>
  </si>
  <si>
    <t>mhi</t>
  </si>
  <si>
    <t>pic_score</t>
  </si>
  <si>
    <t>pic_rank</t>
  </si>
  <si>
    <t>conc_pov</t>
  </si>
  <si>
    <t>full_funded</t>
  </si>
  <si>
    <t>town_year</t>
  </si>
  <si>
    <t>Andover2018</t>
  </si>
  <si>
    <t>Ansonia2018</t>
  </si>
  <si>
    <t>Ashford2018</t>
  </si>
  <si>
    <t>Avon2018</t>
  </si>
  <si>
    <t>Barkhamsted2018</t>
  </si>
  <si>
    <t>Beacon Falls2018</t>
  </si>
  <si>
    <t>Berlin2018</t>
  </si>
  <si>
    <t>Bethany2018</t>
  </si>
  <si>
    <t>Bethel2018</t>
  </si>
  <si>
    <t>Bethlehem2018</t>
  </si>
  <si>
    <t>Bloomfield2018</t>
  </si>
  <si>
    <t>Bolton2018</t>
  </si>
  <si>
    <t>Bozrah2018</t>
  </si>
  <si>
    <t>Branford2018</t>
  </si>
  <si>
    <t>Bridgeport2018</t>
  </si>
  <si>
    <t>Bridgewater2018</t>
  </si>
  <si>
    <t>Bristol2018</t>
  </si>
  <si>
    <t>Brookfield2018</t>
  </si>
  <si>
    <t>Brooklyn2018</t>
  </si>
  <si>
    <t>Burlington2018</t>
  </si>
  <si>
    <t>Canaan2018</t>
  </si>
  <si>
    <t>Canterbury2018</t>
  </si>
  <si>
    <t>Canton2018</t>
  </si>
  <si>
    <t>Chaplin2018</t>
  </si>
  <si>
    <t>Cheshire2018</t>
  </si>
  <si>
    <t>Chester2018</t>
  </si>
  <si>
    <t>Clinton2018</t>
  </si>
  <si>
    <t>Colchester2018</t>
  </si>
  <si>
    <t>Colebrook2018</t>
  </si>
  <si>
    <t>Columbia2018</t>
  </si>
  <si>
    <t>Cornwall2018</t>
  </si>
  <si>
    <t>Coventry2018</t>
  </si>
  <si>
    <t>Cromwell2018</t>
  </si>
  <si>
    <t>Danbury2018</t>
  </si>
  <si>
    <t>Darien2018</t>
  </si>
  <si>
    <t>Deep River2018</t>
  </si>
  <si>
    <t>Derby2018</t>
  </si>
  <si>
    <t>Durham2018</t>
  </si>
  <si>
    <t>Eastford2018</t>
  </si>
  <si>
    <t>East Granby2018</t>
  </si>
  <si>
    <t>East Haddam2018</t>
  </si>
  <si>
    <t>East Hampton2018</t>
  </si>
  <si>
    <t>East Hartford2018</t>
  </si>
  <si>
    <t>East Haven2018</t>
  </si>
  <si>
    <t>East Lyme2018</t>
  </si>
  <si>
    <t>Easton2018</t>
  </si>
  <si>
    <t>East Windsor2018</t>
  </si>
  <si>
    <t>Ellington2018</t>
  </si>
  <si>
    <t>Enfield2018</t>
  </si>
  <si>
    <t>Essex2018</t>
  </si>
  <si>
    <t>Fairfield2018</t>
  </si>
  <si>
    <t>Farmington2018</t>
  </si>
  <si>
    <t>Franklin2018</t>
  </si>
  <si>
    <t>Glastonbury2018</t>
  </si>
  <si>
    <t>Goshen2018</t>
  </si>
  <si>
    <t>Granby2018</t>
  </si>
  <si>
    <t>Greenwich2018</t>
  </si>
  <si>
    <t>Griswold2018</t>
  </si>
  <si>
    <t>Groton2018</t>
  </si>
  <si>
    <t>Guilford2018</t>
  </si>
  <si>
    <t>Haddam2018</t>
  </si>
  <si>
    <t>Hamden2018</t>
  </si>
  <si>
    <t>Hampton2018</t>
  </si>
  <si>
    <t>Hartford2018</t>
  </si>
  <si>
    <t>Hartland2018</t>
  </si>
  <si>
    <t>Harwinton2018</t>
  </si>
  <si>
    <t>Hebron2018</t>
  </si>
  <si>
    <t>Kent2018</t>
  </si>
  <si>
    <t>Killingly2018</t>
  </si>
  <si>
    <t>Killingworth2018</t>
  </si>
  <si>
    <t>Lebanon2018</t>
  </si>
  <si>
    <t>Ledyard2018</t>
  </si>
  <si>
    <t>Lisbon2018</t>
  </si>
  <si>
    <t>Litchfield2018</t>
  </si>
  <si>
    <t>Lyme2018</t>
  </si>
  <si>
    <t>Madison2018</t>
  </si>
  <si>
    <t>Manchester2018</t>
  </si>
  <si>
    <t>Mansfield2018</t>
  </si>
  <si>
    <t>Marlborough2018</t>
  </si>
  <si>
    <t>Meriden2018</t>
  </si>
  <si>
    <t>Middlebury2018</t>
  </si>
  <si>
    <t>Middlefield2018</t>
  </si>
  <si>
    <t>Middletown2018</t>
  </si>
  <si>
    <t>Milford2018</t>
  </si>
  <si>
    <t>Monroe2018</t>
  </si>
  <si>
    <t>Montville2018</t>
  </si>
  <si>
    <t>Morris2018</t>
  </si>
  <si>
    <t>Naugatuck2018</t>
  </si>
  <si>
    <t>New Britain2018</t>
  </si>
  <si>
    <t>New Canaan2018</t>
  </si>
  <si>
    <t>New Fairfield2018</t>
  </si>
  <si>
    <t>New Hartford2018</t>
  </si>
  <si>
    <t>New Haven2018</t>
  </si>
  <si>
    <t>Newington2018</t>
  </si>
  <si>
    <t>New London2018</t>
  </si>
  <si>
    <t>New Milford2018</t>
  </si>
  <si>
    <t>Newtown2018</t>
  </si>
  <si>
    <t>Norfolk2018</t>
  </si>
  <si>
    <t>North Branford2018</t>
  </si>
  <si>
    <t>North Canaan2018</t>
  </si>
  <si>
    <t>North Haven2018</t>
  </si>
  <si>
    <t>North Stonington2018</t>
  </si>
  <si>
    <t>Norwalk2018</t>
  </si>
  <si>
    <t>Norwich2018</t>
  </si>
  <si>
    <t>Old Lyme2018</t>
  </si>
  <si>
    <t>Old Saybrook2018</t>
  </si>
  <si>
    <t>Orange2018</t>
  </si>
  <si>
    <t>Oxford2018</t>
  </si>
  <si>
    <t>Plainfield2018</t>
  </si>
  <si>
    <t>Plainville2018</t>
  </si>
  <si>
    <t>Plymouth2018</t>
  </si>
  <si>
    <t>Pomfret2018</t>
  </si>
  <si>
    <t>Portland2018</t>
  </si>
  <si>
    <t>Preston2018</t>
  </si>
  <si>
    <t>Prospect2018</t>
  </si>
  <si>
    <t>Putnam2018</t>
  </si>
  <si>
    <t>Redding2018</t>
  </si>
  <si>
    <t>Ridgefield2018</t>
  </si>
  <si>
    <t>Rocky Hill2018</t>
  </si>
  <si>
    <t>Roxbury2018</t>
  </si>
  <si>
    <t>Salem2018</t>
  </si>
  <si>
    <t>Salisbury2018</t>
  </si>
  <si>
    <t>Scotland2018</t>
  </si>
  <si>
    <t>Seymour2018</t>
  </si>
  <si>
    <t>Sharon2018</t>
  </si>
  <si>
    <t>Shelton2018</t>
  </si>
  <si>
    <t>Sherman2018</t>
  </si>
  <si>
    <t>Simsbury2018</t>
  </si>
  <si>
    <t>Somers2018</t>
  </si>
  <si>
    <t>Southbury2018</t>
  </si>
  <si>
    <t>Southington2018</t>
  </si>
  <si>
    <t>South Windsor2018</t>
  </si>
  <si>
    <t>Sprague2018</t>
  </si>
  <si>
    <t>Stafford2018</t>
  </si>
  <si>
    <t>Stamford2018</t>
  </si>
  <si>
    <t>Sterling2018</t>
  </si>
  <si>
    <t>Stonington2018</t>
  </si>
  <si>
    <t>Stratford2018</t>
  </si>
  <si>
    <t>Suffield2018</t>
  </si>
  <si>
    <t>Thomaston2018</t>
  </si>
  <si>
    <t>Thompson2018</t>
  </si>
  <si>
    <t>Tolland2018</t>
  </si>
  <si>
    <t>Torrington2018</t>
  </si>
  <si>
    <t>Trumbull2018</t>
  </si>
  <si>
    <t>Union2018</t>
  </si>
  <si>
    <t>Vernon2018</t>
  </si>
  <si>
    <t>Voluntown2018</t>
  </si>
  <si>
    <t>Wallingford2018</t>
  </si>
  <si>
    <t>Warren2018</t>
  </si>
  <si>
    <t>Washington2018</t>
  </si>
  <si>
    <t>Waterbury2018</t>
  </si>
  <si>
    <t>Waterford2018</t>
  </si>
  <si>
    <t>Watertown2018</t>
  </si>
  <si>
    <t>Westbrook2018</t>
  </si>
  <si>
    <t>West Hartford2018</t>
  </si>
  <si>
    <t>West Haven2018</t>
  </si>
  <si>
    <t>Weston2018</t>
  </si>
  <si>
    <t>Westport2018</t>
  </si>
  <si>
    <t>Wethersfield2018</t>
  </si>
  <si>
    <t>Willington2018</t>
  </si>
  <si>
    <t>Wilton2018</t>
  </si>
  <si>
    <t>Winchester2018</t>
  </si>
  <si>
    <t>Windham2018</t>
  </si>
  <si>
    <t>Windsor2018</t>
  </si>
  <si>
    <t>Windsor Locks2018</t>
  </si>
  <si>
    <t>Wolcott2018</t>
  </si>
  <si>
    <t>Woodbridge2018</t>
  </si>
  <si>
    <t>Woodbury2018</t>
  </si>
  <si>
    <t>Woodstock2018</t>
  </si>
  <si>
    <t>Andover2019</t>
  </si>
  <si>
    <t>Ansonia2019</t>
  </si>
  <si>
    <t>Ashford2019</t>
  </si>
  <si>
    <t>Avon2019</t>
  </si>
  <si>
    <t>Barkhamsted2019</t>
  </si>
  <si>
    <t>Beacon Falls2019</t>
  </si>
  <si>
    <t>Berlin2019</t>
  </si>
  <si>
    <t>Bethany2019</t>
  </si>
  <si>
    <t>Bethel2019</t>
  </si>
  <si>
    <t>Bethlehem2019</t>
  </si>
  <si>
    <t>Bloomfield2019</t>
  </si>
  <si>
    <t>Bolton2019</t>
  </si>
  <si>
    <t>Bozrah2019</t>
  </si>
  <si>
    <t>Branford2019</t>
  </si>
  <si>
    <t>Bridgeport2019</t>
  </si>
  <si>
    <t>Bridgewater2019</t>
  </si>
  <si>
    <t>Bristol2019</t>
  </si>
  <si>
    <t>Brookfield2019</t>
  </si>
  <si>
    <t>Brooklyn2019</t>
  </si>
  <si>
    <t>Burlington2019</t>
  </si>
  <si>
    <t>Canaan2019</t>
  </si>
  <si>
    <t>Canterbury2019</t>
  </si>
  <si>
    <t>Canton2019</t>
  </si>
  <si>
    <t>Chaplin2019</t>
  </si>
  <si>
    <t>Cheshire2019</t>
  </si>
  <si>
    <t>Chester2019</t>
  </si>
  <si>
    <t>Clinton2019</t>
  </si>
  <si>
    <t>Colchester2019</t>
  </si>
  <si>
    <t>Colebrook2019</t>
  </si>
  <si>
    <t>Columbia2019</t>
  </si>
  <si>
    <t>Cornwall2019</t>
  </si>
  <si>
    <t>Coventry2019</t>
  </si>
  <si>
    <t>Cromwell2019</t>
  </si>
  <si>
    <t>Danbury2019</t>
  </si>
  <si>
    <t>Darien2019</t>
  </si>
  <si>
    <t>Deep River2019</t>
  </si>
  <si>
    <t>Derby2019</t>
  </si>
  <si>
    <t>Durham2019</t>
  </si>
  <si>
    <t>Eastford2019</t>
  </si>
  <si>
    <t>East Granby2019</t>
  </si>
  <si>
    <t>East Haddam2019</t>
  </si>
  <si>
    <t>East Hampton2019</t>
  </si>
  <si>
    <t>East Hartford2019</t>
  </si>
  <si>
    <t>East Haven2019</t>
  </si>
  <si>
    <t>East Lyme2019</t>
  </si>
  <si>
    <t>Easton2019</t>
  </si>
  <si>
    <t>East Windsor2019</t>
  </si>
  <si>
    <t>Ellington2019</t>
  </si>
  <si>
    <t>Enfield2019</t>
  </si>
  <si>
    <t>Essex2019</t>
  </si>
  <si>
    <t>Fairfield2019</t>
  </si>
  <si>
    <t>Farmington2019</t>
  </si>
  <si>
    <t>Franklin2019</t>
  </si>
  <si>
    <t>Glastonbury2019</t>
  </si>
  <si>
    <t>Goshen2019</t>
  </si>
  <si>
    <t>Granby2019</t>
  </si>
  <si>
    <t>Greenwich2019</t>
  </si>
  <si>
    <t>Griswold2019</t>
  </si>
  <si>
    <t>Groton2019</t>
  </si>
  <si>
    <t>Guilford2019</t>
  </si>
  <si>
    <t>Haddam2019</t>
  </si>
  <si>
    <t>Hamden2019</t>
  </si>
  <si>
    <t>Hampton2019</t>
  </si>
  <si>
    <t>Hartford2019</t>
  </si>
  <si>
    <t>Hartland2019</t>
  </si>
  <si>
    <t>Harwinton2019</t>
  </si>
  <si>
    <t>Hebron2019</t>
  </si>
  <si>
    <t>Kent2019</t>
  </si>
  <si>
    <t>Killingly2019</t>
  </si>
  <si>
    <t>Killingworth2019</t>
  </si>
  <si>
    <t>Lebanon2019</t>
  </si>
  <si>
    <t>Ledyard2019</t>
  </si>
  <si>
    <t>Lisbon2019</t>
  </si>
  <si>
    <t>Litchfield2019</t>
  </si>
  <si>
    <t>Lyme2019</t>
  </si>
  <si>
    <t>Madison2019</t>
  </si>
  <si>
    <t>Manchester2019</t>
  </si>
  <si>
    <t>Mansfield2019</t>
  </si>
  <si>
    <t>Marlborough2019</t>
  </si>
  <si>
    <t>Meriden2019</t>
  </si>
  <si>
    <t>Middlebury2019</t>
  </si>
  <si>
    <t>Middlefield2019</t>
  </si>
  <si>
    <t>Middletown2019</t>
  </si>
  <si>
    <t>Milford2019</t>
  </si>
  <si>
    <t>Monroe2019</t>
  </si>
  <si>
    <t>Montville2019</t>
  </si>
  <si>
    <t>Morris2019</t>
  </si>
  <si>
    <t>Naugatuck2019</t>
  </si>
  <si>
    <t>New Britain2019</t>
  </si>
  <si>
    <t>New Canaan2019</t>
  </si>
  <si>
    <t>New Fairfield2019</t>
  </si>
  <si>
    <t>New Hartford2019</t>
  </si>
  <si>
    <t>New Haven2019</t>
  </si>
  <si>
    <t>Newington2019</t>
  </si>
  <si>
    <t>New London2019</t>
  </si>
  <si>
    <t>New Milford2019</t>
  </si>
  <si>
    <t>Newtown2019</t>
  </si>
  <si>
    <t>Norfolk2019</t>
  </si>
  <si>
    <t>North Branford2019</t>
  </si>
  <si>
    <t>North Canaan2019</t>
  </si>
  <si>
    <t>North Haven2019</t>
  </si>
  <si>
    <t>North Stonington2019</t>
  </si>
  <si>
    <t>Norwalk2019</t>
  </si>
  <si>
    <t>Norwich2019</t>
  </si>
  <si>
    <t>Old Lyme2019</t>
  </si>
  <si>
    <t>Old Saybrook2019</t>
  </si>
  <si>
    <t>Orange2019</t>
  </si>
  <si>
    <t>Oxford2019</t>
  </si>
  <si>
    <t>Plainfield2019</t>
  </si>
  <si>
    <t>Plainville2019</t>
  </si>
  <si>
    <t>Plymouth2019</t>
  </si>
  <si>
    <t>Pomfret2019</t>
  </si>
  <si>
    <t>Portland2019</t>
  </si>
  <si>
    <t>Preston2019</t>
  </si>
  <si>
    <t>Prospect2019</t>
  </si>
  <si>
    <t>Putnam2019</t>
  </si>
  <si>
    <t>Redding2019</t>
  </si>
  <si>
    <t>Ridgefield2019</t>
  </si>
  <si>
    <t>Rocky Hill2019</t>
  </si>
  <si>
    <t>Roxbury2019</t>
  </si>
  <si>
    <t>Salem2019</t>
  </si>
  <si>
    <t>Salisbury2019</t>
  </si>
  <si>
    <t>Scotland2019</t>
  </si>
  <si>
    <t>Seymour2019</t>
  </si>
  <si>
    <t>Sharon2019</t>
  </si>
  <si>
    <t>Shelton2019</t>
  </si>
  <si>
    <t>Sherman2019</t>
  </si>
  <si>
    <t>Simsbury2019</t>
  </si>
  <si>
    <t>Somers2019</t>
  </si>
  <si>
    <t>Southbury2019</t>
  </si>
  <si>
    <t>Southington2019</t>
  </si>
  <si>
    <t>South Windsor2019</t>
  </si>
  <si>
    <t>Sprague2019</t>
  </si>
  <si>
    <t>Stafford2019</t>
  </si>
  <si>
    <t>Stamford2019</t>
  </si>
  <si>
    <t>Sterling2019</t>
  </si>
  <si>
    <t>Stonington2019</t>
  </si>
  <si>
    <t>Stratford2019</t>
  </si>
  <si>
    <t>Suffield2019</t>
  </si>
  <si>
    <t>Thomaston2019</t>
  </si>
  <si>
    <t>Thompson2019</t>
  </si>
  <si>
    <t>Tolland2019</t>
  </si>
  <si>
    <t>Torrington2019</t>
  </si>
  <si>
    <t>Trumbull2019</t>
  </si>
  <si>
    <t>Union2019</t>
  </si>
  <si>
    <t>Vernon2019</t>
  </si>
  <si>
    <t>Voluntown2019</t>
  </si>
  <si>
    <t>Wallingford2019</t>
  </si>
  <si>
    <t>Warren2019</t>
  </si>
  <si>
    <t>Washington2019</t>
  </si>
  <si>
    <t>Waterbury2019</t>
  </si>
  <si>
    <t>Waterford2019</t>
  </si>
  <si>
    <t>Watertown2019</t>
  </si>
  <si>
    <t>Westbrook2019</t>
  </si>
  <si>
    <t>West Hartford2019</t>
  </si>
  <si>
    <t>West Haven2019</t>
  </si>
  <si>
    <t>Weston2019</t>
  </si>
  <si>
    <t>Westport2019</t>
  </si>
  <si>
    <t>Wethersfield2019</t>
  </si>
  <si>
    <t>Willington2019</t>
  </si>
  <si>
    <t>Wilton2019</t>
  </si>
  <si>
    <t>Winchester2019</t>
  </si>
  <si>
    <t>Windham2019</t>
  </si>
  <si>
    <t>Windsor2019</t>
  </si>
  <si>
    <t>Windsor Locks2019</t>
  </si>
  <si>
    <t>Wolcott2019</t>
  </si>
  <si>
    <t>Woodbridge2019</t>
  </si>
  <si>
    <t>Woodbury2019</t>
  </si>
  <si>
    <t>Woodstock2019</t>
  </si>
  <si>
    <t>Andover2020</t>
  </si>
  <si>
    <t>Ansonia2020</t>
  </si>
  <si>
    <t>Ashford2020</t>
  </si>
  <si>
    <t>Avon2020</t>
  </si>
  <si>
    <t>Barkhamsted2020</t>
  </si>
  <si>
    <t>Beacon Falls2020</t>
  </si>
  <si>
    <t>Berlin2020</t>
  </si>
  <si>
    <t>Bethany2020</t>
  </si>
  <si>
    <t>Bethel2020</t>
  </si>
  <si>
    <t>Bethlehem2020</t>
  </si>
  <si>
    <t>Bloomfield2020</t>
  </si>
  <si>
    <t>Bolton2020</t>
  </si>
  <si>
    <t>Bozrah2020</t>
  </si>
  <si>
    <t>Branford2020</t>
  </si>
  <si>
    <t>Bridgeport2020</t>
  </si>
  <si>
    <t>Bridgewater2020</t>
  </si>
  <si>
    <t>Bristol2020</t>
  </si>
  <si>
    <t>Brookfield2020</t>
  </si>
  <si>
    <t>Brooklyn2020</t>
  </si>
  <si>
    <t>Burlington2020</t>
  </si>
  <si>
    <t>Canaan2020</t>
  </si>
  <si>
    <t>Canterbury2020</t>
  </si>
  <si>
    <t>Canton2020</t>
  </si>
  <si>
    <t>Chaplin2020</t>
  </si>
  <si>
    <t>Cheshire2020</t>
  </si>
  <si>
    <t>Chester2020</t>
  </si>
  <si>
    <t>Clinton2020</t>
  </si>
  <si>
    <t>Colchester2020</t>
  </si>
  <si>
    <t>Colebrook2020</t>
  </si>
  <si>
    <t>Columbia2020</t>
  </si>
  <si>
    <t>Cornwall2020</t>
  </si>
  <si>
    <t>Coventry2020</t>
  </si>
  <si>
    <t>Cromwell2020</t>
  </si>
  <si>
    <t>Danbury2020</t>
  </si>
  <si>
    <t>Darien2020</t>
  </si>
  <si>
    <t>Deep River2020</t>
  </si>
  <si>
    <t>Derby2020</t>
  </si>
  <si>
    <t>Durham2020</t>
  </si>
  <si>
    <t>Eastford2020</t>
  </si>
  <si>
    <t>East Granby2020</t>
  </si>
  <si>
    <t>East Haddam2020</t>
  </si>
  <si>
    <t>East Hampton2020</t>
  </si>
  <si>
    <t>East Hartford2020</t>
  </si>
  <si>
    <t>East Haven2020</t>
  </si>
  <si>
    <t>East Lyme2020</t>
  </si>
  <si>
    <t>Easton2020</t>
  </si>
  <si>
    <t>East Windsor2020</t>
  </si>
  <si>
    <t>Ellington2020</t>
  </si>
  <si>
    <t>Enfield2020</t>
  </si>
  <si>
    <t>Essex2020</t>
  </si>
  <si>
    <t>Fairfield2020</t>
  </si>
  <si>
    <t>Farmington2020</t>
  </si>
  <si>
    <t>Franklin2020</t>
  </si>
  <si>
    <t>Glastonbury2020</t>
  </si>
  <si>
    <t>Goshen2020</t>
  </si>
  <si>
    <t>Granby2020</t>
  </si>
  <si>
    <t>Greenwich2020</t>
  </si>
  <si>
    <t>Griswold2020</t>
  </si>
  <si>
    <t>Groton2020</t>
  </si>
  <si>
    <t>Guilford2020</t>
  </si>
  <si>
    <t>Haddam2020</t>
  </si>
  <si>
    <t>Hamden2020</t>
  </si>
  <si>
    <t>Hampton2020</t>
  </si>
  <si>
    <t>Hartford2020</t>
  </si>
  <si>
    <t>Hartland2020</t>
  </si>
  <si>
    <t>Harwinton2020</t>
  </si>
  <si>
    <t>Hebron2020</t>
  </si>
  <si>
    <t>Kent2020</t>
  </si>
  <si>
    <t>Killingly2020</t>
  </si>
  <si>
    <t>Killingworth2020</t>
  </si>
  <si>
    <t>Lebanon2020</t>
  </si>
  <si>
    <t>Ledyard2020</t>
  </si>
  <si>
    <t>Lisbon2020</t>
  </si>
  <si>
    <t>Litchfield2020</t>
  </si>
  <si>
    <t>Lyme2020</t>
  </si>
  <si>
    <t>Madison2020</t>
  </si>
  <si>
    <t>Manchester2020</t>
  </si>
  <si>
    <t>Mansfield2020</t>
  </si>
  <si>
    <t>Marlborough2020</t>
  </si>
  <si>
    <t>Meriden2020</t>
  </si>
  <si>
    <t>Middlebury2020</t>
  </si>
  <si>
    <t>Middlefield2020</t>
  </si>
  <si>
    <t>Middletown2020</t>
  </si>
  <si>
    <t>Milford2020</t>
  </si>
  <si>
    <t>Monroe2020</t>
  </si>
  <si>
    <t>Montville2020</t>
  </si>
  <si>
    <t>Morris2020</t>
  </si>
  <si>
    <t>Naugatuck2020</t>
  </si>
  <si>
    <t>New Britain2020</t>
  </si>
  <si>
    <t>New Canaan2020</t>
  </si>
  <si>
    <t>New Fairfield2020</t>
  </si>
  <si>
    <t>New Hartford2020</t>
  </si>
  <si>
    <t>New Haven2020</t>
  </si>
  <si>
    <t>Newington2020</t>
  </si>
  <si>
    <t>New London2020</t>
  </si>
  <si>
    <t>New Milford2020</t>
  </si>
  <si>
    <t>Newtown2020</t>
  </si>
  <si>
    <t>Norfolk2020</t>
  </si>
  <si>
    <t>North Branford2020</t>
  </si>
  <si>
    <t>North Canaan2020</t>
  </si>
  <si>
    <t>North Haven2020</t>
  </si>
  <si>
    <t>North Stonington2020</t>
  </si>
  <si>
    <t>Norwalk2020</t>
  </si>
  <si>
    <t>Norwich2020</t>
  </si>
  <si>
    <t>Old Lyme2020</t>
  </si>
  <si>
    <t>Old Saybrook2020</t>
  </si>
  <si>
    <t>Orange2020</t>
  </si>
  <si>
    <t>Oxford2020</t>
  </si>
  <si>
    <t>Plainfield2020</t>
  </si>
  <si>
    <t>Plainville2020</t>
  </si>
  <si>
    <t>Plymouth2020</t>
  </si>
  <si>
    <t>Pomfret2020</t>
  </si>
  <si>
    <t>Portland2020</t>
  </si>
  <si>
    <t>Preston2020</t>
  </si>
  <si>
    <t>Prospect2020</t>
  </si>
  <si>
    <t>Putnam2020</t>
  </si>
  <si>
    <t>Redding2020</t>
  </si>
  <si>
    <t>Ridgefield2020</t>
  </si>
  <si>
    <t>Rocky Hill2020</t>
  </si>
  <si>
    <t>Roxbury2020</t>
  </si>
  <si>
    <t>Salem2020</t>
  </si>
  <si>
    <t>Salisbury2020</t>
  </si>
  <si>
    <t>Scotland2020</t>
  </si>
  <si>
    <t>Seymour2020</t>
  </si>
  <si>
    <t>Sharon2020</t>
  </si>
  <si>
    <t>Shelton2020</t>
  </si>
  <si>
    <t>Sherman2020</t>
  </si>
  <si>
    <t>Simsbury2020</t>
  </si>
  <si>
    <t>Somers2020</t>
  </si>
  <si>
    <t>Southbury2020</t>
  </si>
  <si>
    <t>Southington2020</t>
  </si>
  <si>
    <t>South Windsor2020</t>
  </si>
  <si>
    <t>Sprague2020</t>
  </si>
  <si>
    <t>Stafford2020</t>
  </si>
  <si>
    <t>Stamford2020</t>
  </si>
  <si>
    <t>Sterling2020</t>
  </si>
  <si>
    <t>Stonington2020</t>
  </si>
  <si>
    <t>Stratford2020</t>
  </si>
  <si>
    <t>Suffield2020</t>
  </si>
  <si>
    <t>Thomaston2020</t>
  </si>
  <si>
    <t>Thompson2020</t>
  </si>
  <si>
    <t>Tolland2020</t>
  </si>
  <si>
    <t>Torrington2020</t>
  </si>
  <si>
    <t>Trumbull2020</t>
  </si>
  <si>
    <t>Union2020</t>
  </si>
  <si>
    <t>Vernon2020</t>
  </si>
  <si>
    <t>Voluntown2020</t>
  </si>
  <si>
    <t>Wallingford2020</t>
  </si>
  <si>
    <t>Warren2020</t>
  </si>
  <si>
    <t>Washington2020</t>
  </si>
  <si>
    <t>Waterbury2020</t>
  </si>
  <si>
    <t>Waterford2020</t>
  </si>
  <si>
    <t>Watertown2020</t>
  </si>
  <si>
    <t>Westbrook2020</t>
  </si>
  <si>
    <t>West Hartford2020</t>
  </si>
  <si>
    <t>West Haven2020</t>
  </si>
  <si>
    <t>Weston2020</t>
  </si>
  <si>
    <t>Westport2020</t>
  </si>
  <si>
    <t>Wethersfield2020</t>
  </si>
  <si>
    <t>Willington2020</t>
  </si>
  <si>
    <t>Wilton2020</t>
  </si>
  <si>
    <t>Winchester2020</t>
  </si>
  <si>
    <t>Windham2020</t>
  </si>
  <si>
    <t>Windsor2020</t>
  </si>
  <si>
    <t>Windsor Locks2020</t>
  </si>
  <si>
    <t>Wolcott2020</t>
  </si>
  <si>
    <t>Woodbridge2020</t>
  </si>
  <si>
    <t>Woodbury2020</t>
  </si>
  <si>
    <t>Woodstock2020</t>
  </si>
  <si>
    <t>Andover2021</t>
  </si>
  <si>
    <t>Ansonia2021</t>
  </si>
  <si>
    <t>Ashford2021</t>
  </si>
  <si>
    <t>Avon2021</t>
  </si>
  <si>
    <t>Barkhamsted2021</t>
  </si>
  <si>
    <t>Beacon Falls2021</t>
  </si>
  <si>
    <t>Berlin2021</t>
  </si>
  <si>
    <t>Bethany2021</t>
  </si>
  <si>
    <t>Bethel2021</t>
  </si>
  <si>
    <t>Bethlehem2021</t>
  </si>
  <si>
    <t>Bloomfield2021</t>
  </si>
  <si>
    <t>Bolton2021</t>
  </si>
  <si>
    <t>Bozrah2021</t>
  </si>
  <si>
    <t>Branford2021</t>
  </si>
  <si>
    <t>Bridgeport2021</t>
  </si>
  <si>
    <t>Bridgewater2021</t>
  </si>
  <si>
    <t>Bristol2021</t>
  </si>
  <si>
    <t>Brookfield2021</t>
  </si>
  <si>
    <t>Brooklyn2021</t>
  </si>
  <si>
    <t>Burlington2021</t>
  </si>
  <si>
    <t>Canaan2021</t>
  </si>
  <si>
    <t>Canterbury2021</t>
  </si>
  <si>
    <t>Canton2021</t>
  </si>
  <si>
    <t>Chaplin2021</t>
  </si>
  <si>
    <t>Cheshire2021</t>
  </si>
  <si>
    <t>Chester2021</t>
  </si>
  <si>
    <t>Clinton2021</t>
  </si>
  <si>
    <t>Colchester2021</t>
  </si>
  <si>
    <t>Colebrook2021</t>
  </si>
  <si>
    <t>Columbia2021</t>
  </si>
  <si>
    <t>Cornwall2021</t>
  </si>
  <si>
    <t>Coventry2021</t>
  </si>
  <si>
    <t>Cromwell2021</t>
  </si>
  <si>
    <t>Danbury2021</t>
  </si>
  <si>
    <t>Darien2021</t>
  </si>
  <si>
    <t>Deep River2021</t>
  </si>
  <si>
    <t>Derby2021</t>
  </si>
  <si>
    <t>Durham2021</t>
  </si>
  <si>
    <t>Eastford2021</t>
  </si>
  <si>
    <t>East Granby2021</t>
  </si>
  <si>
    <t>East Haddam2021</t>
  </si>
  <si>
    <t>East Hampton2021</t>
  </si>
  <si>
    <t>East Hartford2021</t>
  </si>
  <si>
    <t>East Haven2021</t>
  </si>
  <si>
    <t>East Lyme2021</t>
  </si>
  <si>
    <t>Easton2021</t>
  </si>
  <si>
    <t>East Windsor2021</t>
  </si>
  <si>
    <t>Ellington2021</t>
  </si>
  <si>
    <t>Enfield2021</t>
  </si>
  <si>
    <t>Essex2021</t>
  </si>
  <si>
    <t>Fairfield2021</t>
  </si>
  <si>
    <t>Farmington2021</t>
  </si>
  <si>
    <t>Franklin2021</t>
  </si>
  <si>
    <t>Glastonbury2021</t>
  </si>
  <si>
    <t>Goshen2021</t>
  </si>
  <si>
    <t>Granby2021</t>
  </si>
  <si>
    <t>Greenwich2021</t>
  </si>
  <si>
    <t>Griswold2021</t>
  </si>
  <si>
    <t>Groton2021</t>
  </si>
  <si>
    <t>Guilford2021</t>
  </si>
  <si>
    <t>Haddam2021</t>
  </si>
  <si>
    <t>Hamden2021</t>
  </si>
  <si>
    <t>Hampton2021</t>
  </si>
  <si>
    <t>Hartford2021</t>
  </si>
  <si>
    <t>Hartland2021</t>
  </si>
  <si>
    <t>Harwinton2021</t>
  </si>
  <si>
    <t>Hebron2021</t>
  </si>
  <si>
    <t>Kent2021</t>
  </si>
  <si>
    <t>Killingly2021</t>
  </si>
  <si>
    <t>Killingworth2021</t>
  </si>
  <si>
    <t>Lebanon2021</t>
  </si>
  <si>
    <t>Ledyard2021</t>
  </si>
  <si>
    <t>Lisbon2021</t>
  </si>
  <si>
    <t>Litchfield2021</t>
  </si>
  <si>
    <t>Lyme2021</t>
  </si>
  <si>
    <t>Madison2021</t>
  </si>
  <si>
    <t>Manchester2021</t>
  </si>
  <si>
    <t>Mansfield2021</t>
  </si>
  <si>
    <t>Marlborough2021</t>
  </si>
  <si>
    <t>Meriden2021</t>
  </si>
  <si>
    <t>Middlebury2021</t>
  </si>
  <si>
    <t>Middlefield2021</t>
  </si>
  <si>
    <t>Middletown2021</t>
  </si>
  <si>
    <t>Milford2021</t>
  </si>
  <si>
    <t>Monroe2021</t>
  </si>
  <si>
    <t>Montville2021</t>
  </si>
  <si>
    <t>Morris2021</t>
  </si>
  <si>
    <t>Naugatuck2021</t>
  </si>
  <si>
    <t>New Britain2021</t>
  </si>
  <si>
    <t>New Canaan2021</t>
  </si>
  <si>
    <t>New Fairfield2021</t>
  </si>
  <si>
    <t>New Hartford2021</t>
  </si>
  <si>
    <t>New Haven2021</t>
  </si>
  <si>
    <t>Newington2021</t>
  </si>
  <si>
    <t>New London2021</t>
  </si>
  <si>
    <t>New Milford2021</t>
  </si>
  <si>
    <t>Newtown2021</t>
  </si>
  <si>
    <t>Norfolk2021</t>
  </si>
  <si>
    <t>North Branford2021</t>
  </si>
  <si>
    <t>North Canaan2021</t>
  </si>
  <si>
    <t>North Haven2021</t>
  </si>
  <si>
    <t>North Stonington2021</t>
  </si>
  <si>
    <t>Norwalk2021</t>
  </si>
  <si>
    <t>Norwich2021</t>
  </si>
  <si>
    <t>Old Lyme2021</t>
  </si>
  <si>
    <t>Old Saybrook2021</t>
  </si>
  <si>
    <t>Orange2021</t>
  </si>
  <si>
    <t>Oxford2021</t>
  </si>
  <si>
    <t>Plainfield2021</t>
  </si>
  <si>
    <t>Plainville2021</t>
  </si>
  <si>
    <t>Plymouth2021</t>
  </si>
  <si>
    <t>Pomfret2021</t>
  </si>
  <si>
    <t>Portland2021</t>
  </si>
  <si>
    <t>Preston2021</t>
  </si>
  <si>
    <t>Prospect2021</t>
  </si>
  <si>
    <t>Putnam2021</t>
  </si>
  <si>
    <t>Redding2021</t>
  </si>
  <si>
    <t>Ridgefield2021</t>
  </si>
  <si>
    <t>Rocky Hill2021</t>
  </si>
  <si>
    <t>Roxbury2021</t>
  </si>
  <si>
    <t>Salem2021</t>
  </si>
  <si>
    <t>Salisbury2021</t>
  </si>
  <si>
    <t>Scotland2021</t>
  </si>
  <si>
    <t>Seymour2021</t>
  </si>
  <si>
    <t>Sharon2021</t>
  </si>
  <si>
    <t>Shelton2021</t>
  </si>
  <si>
    <t>Sherman2021</t>
  </si>
  <si>
    <t>Simsbury2021</t>
  </si>
  <si>
    <t>Somers2021</t>
  </si>
  <si>
    <t>Southbury2021</t>
  </si>
  <si>
    <t>Southington2021</t>
  </si>
  <si>
    <t>South Windsor2021</t>
  </si>
  <si>
    <t>Sprague2021</t>
  </si>
  <si>
    <t>Stafford2021</t>
  </si>
  <si>
    <t>Stamford2021</t>
  </si>
  <si>
    <t>Sterling2021</t>
  </si>
  <si>
    <t>Stonington2021</t>
  </si>
  <si>
    <t>Stratford2021</t>
  </si>
  <si>
    <t>Suffield2021</t>
  </si>
  <si>
    <t>Thomaston2021</t>
  </si>
  <si>
    <t>Thompson2021</t>
  </si>
  <si>
    <t>Tolland2021</t>
  </si>
  <si>
    <t>Torrington2021</t>
  </si>
  <si>
    <t>Trumbull2021</t>
  </si>
  <si>
    <t>Union2021</t>
  </si>
  <si>
    <t>Vernon2021</t>
  </si>
  <si>
    <t>Voluntown2021</t>
  </si>
  <si>
    <t>Wallingford2021</t>
  </si>
  <si>
    <t>Warren2021</t>
  </si>
  <si>
    <t>Washington2021</t>
  </si>
  <si>
    <t>Waterbury2021</t>
  </si>
  <si>
    <t>Waterford2021</t>
  </si>
  <si>
    <t>Watertown2021</t>
  </si>
  <si>
    <t>Westbrook2021</t>
  </si>
  <si>
    <t>West Hartford2021</t>
  </si>
  <si>
    <t>West Haven2021</t>
  </si>
  <si>
    <t>Weston2021</t>
  </si>
  <si>
    <t>Westport2021</t>
  </si>
  <si>
    <t>Wethersfield2021</t>
  </si>
  <si>
    <t>Willington2021</t>
  </si>
  <si>
    <t>Wilton2021</t>
  </si>
  <si>
    <t>Winchester2021</t>
  </si>
  <si>
    <t>Windham2021</t>
  </si>
  <si>
    <t>Windsor2021</t>
  </si>
  <si>
    <t>Windsor Locks2021</t>
  </si>
  <si>
    <t>Wolcott2021</t>
  </si>
  <si>
    <t>Woodbridge2021</t>
  </si>
  <si>
    <t>Woodbury2021</t>
  </si>
  <si>
    <t>Woodstock2021</t>
  </si>
  <si>
    <t>Andover2022</t>
  </si>
  <si>
    <t>Ansonia2022</t>
  </si>
  <si>
    <t>Ashford2022</t>
  </si>
  <si>
    <t>Avon2022</t>
  </si>
  <si>
    <t>Barkhamsted2022</t>
  </si>
  <si>
    <t>Beacon Falls2022</t>
  </si>
  <si>
    <t>Berlin2022</t>
  </si>
  <si>
    <t>Bethany2022</t>
  </si>
  <si>
    <t>Bethel2022</t>
  </si>
  <si>
    <t>Bethlehem2022</t>
  </si>
  <si>
    <t>Bloomfield2022</t>
  </si>
  <si>
    <t>Bolton2022</t>
  </si>
  <si>
    <t>Bozrah2022</t>
  </si>
  <si>
    <t>Branford2022</t>
  </si>
  <si>
    <t>Bridgeport2022</t>
  </si>
  <si>
    <t>Bridgewater2022</t>
  </si>
  <si>
    <t>Bristol2022</t>
  </si>
  <si>
    <t>Brookfield2022</t>
  </si>
  <si>
    <t>Brooklyn2022</t>
  </si>
  <si>
    <t>Burlington2022</t>
  </si>
  <si>
    <t>Canaan2022</t>
  </si>
  <si>
    <t>Canterbury2022</t>
  </si>
  <si>
    <t>Canton2022</t>
  </si>
  <si>
    <t>Chaplin2022</t>
  </si>
  <si>
    <t>Cheshire2022</t>
  </si>
  <si>
    <t>Chester2022</t>
  </si>
  <si>
    <t>Clinton2022</t>
  </si>
  <si>
    <t>Colchester2022</t>
  </si>
  <si>
    <t>Colebrook2022</t>
  </si>
  <si>
    <t>Columbia2022</t>
  </si>
  <si>
    <t>Cornwall2022</t>
  </si>
  <si>
    <t>Coventry2022</t>
  </si>
  <si>
    <t>Cromwell2022</t>
  </si>
  <si>
    <t>Danbury2022</t>
  </si>
  <si>
    <t>Darien2022</t>
  </si>
  <si>
    <t>Deep River2022</t>
  </si>
  <si>
    <t>Derby2022</t>
  </si>
  <si>
    <t>Durham2022</t>
  </si>
  <si>
    <t>Eastford2022</t>
  </si>
  <si>
    <t>East Granby2022</t>
  </si>
  <si>
    <t>East Haddam2022</t>
  </si>
  <si>
    <t>East Hampton2022</t>
  </si>
  <si>
    <t>East Hartford2022</t>
  </si>
  <si>
    <t>East Haven2022</t>
  </si>
  <si>
    <t>East Lyme2022</t>
  </si>
  <si>
    <t>Easton2022</t>
  </si>
  <si>
    <t>East Windsor2022</t>
  </si>
  <si>
    <t>Ellington2022</t>
  </si>
  <si>
    <t>Enfield2022</t>
  </si>
  <si>
    <t>Essex2022</t>
  </si>
  <si>
    <t>Fairfield2022</t>
  </si>
  <si>
    <t>Farmington2022</t>
  </si>
  <si>
    <t>Franklin2022</t>
  </si>
  <si>
    <t>Glastonbury2022</t>
  </si>
  <si>
    <t>Goshen2022</t>
  </si>
  <si>
    <t>Granby2022</t>
  </si>
  <si>
    <t>Greenwich2022</t>
  </si>
  <si>
    <t>Griswold2022</t>
  </si>
  <si>
    <t>Groton2022</t>
  </si>
  <si>
    <t>Guilford2022</t>
  </si>
  <si>
    <t>Haddam2022</t>
  </si>
  <si>
    <t>Hamden2022</t>
  </si>
  <si>
    <t>Hampton2022</t>
  </si>
  <si>
    <t>Hartford2022</t>
  </si>
  <si>
    <t>Hartland2022</t>
  </si>
  <si>
    <t>Harwinton2022</t>
  </si>
  <si>
    <t>Hebron2022</t>
  </si>
  <si>
    <t>Kent2022</t>
  </si>
  <si>
    <t>Killingly2022</t>
  </si>
  <si>
    <t>Killingworth2022</t>
  </si>
  <si>
    <t>Lebanon2022</t>
  </si>
  <si>
    <t>Ledyard2022</t>
  </si>
  <si>
    <t>Lisbon2022</t>
  </si>
  <si>
    <t>Litchfield2022</t>
  </si>
  <si>
    <t>Lyme2022</t>
  </si>
  <si>
    <t>Madison2022</t>
  </si>
  <si>
    <t>Manchester2022</t>
  </si>
  <si>
    <t>Mansfield2022</t>
  </si>
  <si>
    <t>Marlborough2022</t>
  </si>
  <si>
    <t>Meriden2022</t>
  </si>
  <si>
    <t>Middlebury2022</t>
  </si>
  <si>
    <t>Middlefield2022</t>
  </si>
  <si>
    <t>Middletown2022</t>
  </si>
  <si>
    <t>Milford2022</t>
  </si>
  <si>
    <t>Monroe2022</t>
  </si>
  <si>
    <t>Montville2022</t>
  </si>
  <si>
    <t>Morris2022</t>
  </si>
  <si>
    <t>Naugatuck2022</t>
  </si>
  <si>
    <t>New Britain2022</t>
  </si>
  <si>
    <t>New Canaan2022</t>
  </si>
  <si>
    <t>New Fairfield2022</t>
  </si>
  <si>
    <t>New Hartford2022</t>
  </si>
  <si>
    <t>New Haven2022</t>
  </si>
  <si>
    <t>Newington2022</t>
  </si>
  <si>
    <t>New London2022</t>
  </si>
  <si>
    <t>New Milford2022</t>
  </si>
  <si>
    <t>Newtown2022</t>
  </si>
  <si>
    <t>Norfolk2022</t>
  </si>
  <si>
    <t>North Branford2022</t>
  </si>
  <si>
    <t>North Canaan2022</t>
  </si>
  <si>
    <t>North Haven2022</t>
  </si>
  <si>
    <t>North Stonington2022</t>
  </si>
  <si>
    <t>Norwalk2022</t>
  </si>
  <si>
    <t>Norwich2022</t>
  </si>
  <si>
    <t>Old Lyme2022</t>
  </si>
  <si>
    <t>Old Saybrook2022</t>
  </si>
  <si>
    <t>Orange2022</t>
  </si>
  <si>
    <t>Oxford2022</t>
  </si>
  <si>
    <t>Plainfield2022</t>
  </si>
  <si>
    <t>Plainville2022</t>
  </si>
  <si>
    <t>Plymouth2022</t>
  </si>
  <si>
    <t>Pomfret2022</t>
  </si>
  <si>
    <t>Portland2022</t>
  </si>
  <si>
    <t>Preston2022</t>
  </si>
  <si>
    <t>Prospect2022</t>
  </si>
  <si>
    <t>Putnam2022</t>
  </si>
  <si>
    <t>Redding2022</t>
  </si>
  <si>
    <t>Ridgefield2022</t>
  </si>
  <si>
    <t>Rocky Hill2022</t>
  </si>
  <si>
    <t>Roxbury2022</t>
  </si>
  <si>
    <t>Salem2022</t>
  </si>
  <si>
    <t>Salisbury2022</t>
  </si>
  <si>
    <t>Scotland2022</t>
  </si>
  <si>
    <t>Seymour2022</t>
  </si>
  <si>
    <t>Sharon2022</t>
  </si>
  <si>
    <t>Shelton2022</t>
  </si>
  <si>
    <t>Sherman2022</t>
  </si>
  <si>
    <t>Simsbury2022</t>
  </si>
  <si>
    <t>Somers2022</t>
  </si>
  <si>
    <t>Southbury2022</t>
  </si>
  <si>
    <t>Southington2022</t>
  </si>
  <si>
    <t>South Windsor2022</t>
  </si>
  <si>
    <t>Sprague2022</t>
  </si>
  <si>
    <t>Stafford2022</t>
  </si>
  <si>
    <t>Stamford2022</t>
  </si>
  <si>
    <t>Sterling2022</t>
  </si>
  <si>
    <t>Stonington2022</t>
  </si>
  <si>
    <t>Stratford2022</t>
  </si>
  <si>
    <t>Suffield2022</t>
  </si>
  <si>
    <t>Thomaston2022</t>
  </si>
  <si>
    <t>Thompson2022</t>
  </si>
  <si>
    <t>Tolland2022</t>
  </si>
  <si>
    <t>Torrington2022</t>
  </si>
  <si>
    <t>Trumbull2022</t>
  </si>
  <si>
    <t>Union2022</t>
  </si>
  <si>
    <t>Vernon2022</t>
  </si>
  <si>
    <t>Voluntown2022</t>
  </si>
  <si>
    <t>Wallingford2022</t>
  </si>
  <si>
    <t>Warren2022</t>
  </si>
  <si>
    <t>Washington2022</t>
  </si>
  <si>
    <t>Waterbury2022</t>
  </si>
  <si>
    <t>Waterford2022</t>
  </si>
  <si>
    <t>Watertown2022</t>
  </si>
  <si>
    <t>Westbrook2022</t>
  </si>
  <si>
    <t>West Hartford2022</t>
  </si>
  <si>
    <t>West Haven2022</t>
  </si>
  <si>
    <t>Weston2022</t>
  </si>
  <si>
    <t>Westport2022</t>
  </si>
  <si>
    <t>Wethersfield2022</t>
  </si>
  <si>
    <t>Willington2022</t>
  </si>
  <si>
    <t>Wilton2022</t>
  </si>
  <si>
    <t>Winchester2022</t>
  </si>
  <si>
    <t>Windham2022</t>
  </si>
  <si>
    <t>Windsor2022</t>
  </si>
  <si>
    <t>Windsor Locks2022</t>
  </si>
  <si>
    <t>Wolcott2022</t>
  </si>
  <si>
    <t>Woodbridge2022</t>
  </si>
  <si>
    <t>Woodbury2022</t>
  </si>
  <si>
    <t>Woodstock2022</t>
  </si>
  <si>
    <t>Andover2023</t>
  </si>
  <si>
    <t>Ansonia2023</t>
  </si>
  <si>
    <t>Ashford2023</t>
  </si>
  <si>
    <t>Avon2023</t>
  </si>
  <si>
    <t>Barkhamsted2023</t>
  </si>
  <si>
    <t>Beacon Falls2023</t>
  </si>
  <si>
    <t>Berlin2023</t>
  </si>
  <si>
    <t>Bethany2023</t>
  </si>
  <si>
    <t>Bethel2023</t>
  </si>
  <si>
    <t>Bethlehem2023</t>
  </si>
  <si>
    <t>Bloomfield2023</t>
  </si>
  <si>
    <t>Bolton2023</t>
  </si>
  <si>
    <t>Bozrah2023</t>
  </si>
  <si>
    <t>Branford2023</t>
  </si>
  <si>
    <t>Bridgeport2023</t>
  </si>
  <si>
    <t>Bridgewater2023</t>
  </si>
  <si>
    <t>Bristol2023</t>
  </si>
  <si>
    <t>Brookfield2023</t>
  </si>
  <si>
    <t>Brooklyn2023</t>
  </si>
  <si>
    <t>Burlington2023</t>
  </si>
  <si>
    <t>Canaan2023</t>
  </si>
  <si>
    <t>Canterbury2023</t>
  </si>
  <si>
    <t>Canton2023</t>
  </si>
  <si>
    <t>Chaplin2023</t>
  </si>
  <si>
    <t>Cheshire2023</t>
  </si>
  <si>
    <t>Chester2023</t>
  </si>
  <si>
    <t>Clinton2023</t>
  </si>
  <si>
    <t>Colchester2023</t>
  </si>
  <si>
    <t>Colebrook2023</t>
  </si>
  <si>
    <t>Columbia2023</t>
  </si>
  <si>
    <t>Cornwall2023</t>
  </si>
  <si>
    <t>Coventry2023</t>
  </si>
  <si>
    <t>Cromwell2023</t>
  </si>
  <si>
    <t>Danbury2023</t>
  </si>
  <si>
    <t>Darien2023</t>
  </si>
  <si>
    <t>Deep River2023</t>
  </si>
  <si>
    <t>Derby2023</t>
  </si>
  <si>
    <t>Durham2023</t>
  </si>
  <si>
    <t>Eastford2023</t>
  </si>
  <si>
    <t>East Granby2023</t>
  </si>
  <si>
    <t>East Haddam2023</t>
  </si>
  <si>
    <t>East Hampton2023</t>
  </si>
  <si>
    <t>East Hartford2023</t>
  </si>
  <si>
    <t>East Haven2023</t>
  </si>
  <si>
    <t>East Lyme2023</t>
  </si>
  <si>
    <t>Easton2023</t>
  </si>
  <si>
    <t>East Windsor2023</t>
  </si>
  <si>
    <t>Ellington2023</t>
  </si>
  <si>
    <t>Enfield2023</t>
  </si>
  <si>
    <t>Essex2023</t>
  </si>
  <si>
    <t>Fairfield2023</t>
  </si>
  <si>
    <t>Farmington2023</t>
  </si>
  <si>
    <t>Franklin2023</t>
  </si>
  <si>
    <t>Glastonbury2023</t>
  </si>
  <si>
    <t>Goshen2023</t>
  </si>
  <si>
    <t>Granby2023</t>
  </si>
  <si>
    <t>Greenwich2023</t>
  </si>
  <si>
    <t>Griswold2023</t>
  </si>
  <si>
    <t>Groton2023</t>
  </si>
  <si>
    <t>Guilford2023</t>
  </si>
  <si>
    <t>Haddam2023</t>
  </si>
  <si>
    <t>Hamden2023</t>
  </si>
  <si>
    <t>Hampton2023</t>
  </si>
  <si>
    <t>Hartford2023</t>
  </si>
  <si>
    <t>Hartland2023</t>
  </si>
  <si>
    <t>Harwinton2023</t>
  </si>
  <si>
    <t>Hebron2023</t>
  </si>
  <si>
    <t>Kent2023</t>
  </si>
  <si>
    <t>Killingly2023</t>
  </si>
  <si>
    <t>Killingworth2023</t>
  </si>
  <si>
    <t>Lebanon2023</t>
  </si>
  <si>
    <t>Ledyard2023</t>
  </si>
  <si>
    <t>Lisbon2023</t>
  </si>
  <si>
    <t>Litchfield2023</t>
  </si>
  <si>
    <t>Lyme2023</t>
  </si>
  <si>
    <t>Madison2023</t>
  </si>
  <si>
    <t>Manchester2023</t>
  </si>
  <si>
    <t>Mansfield2023</t>
  </si>
  <si>
    <t>Marlborough2023</t>
  </si>
  <si>
    <t>Meriden2023</t>
  </si>
  <si>
    <t>Middlebury2023</t>
  </si>
  <si>
    <t>Middlefield2023</t>
  </si>
  <si>
    <t>Middletown2023</t>
  </si>
  <si>
    <t>Milford2023</t>
  </si>
  <si>
    <t>Monroe2023</t>
  </si>
  <si>
    <t>Montville2023</t>
  </si>
  <si>
    <t>Morris2023</t>
  </si>
  <si>
    <t>Naugatuck2023</t>
  </si>
  <si>
    <t>New Britain2023</t>
  </si>
  <si>
    <t>New Canaan2023</t>
  </si>
  <si>
    <t>New Fairfield2023</t>
  </si>
  <si>
    <t>New Hartford2023</t>
  </si>
  <si>
    <t>New Haven2023</t>
  </si>
  <si>
    <t>Newington2023</t>
  </si>
  <si>
    <t>New London2023</t>
  </si>
  <si>
    <t>New Milford2023</t>
  </si>
  <si>
    <t>Newtown2023</t>
  </si>
  <si>
    <t>Norfolk2023</t>
  </si>
  <si>
    <t>North Branford2023</t>
  </si>
  <si>
    <t>North Canaan2023</t>
  </si>
  <si>
    <t>North Haven2023</t>
  </si>
  <si>
    <t>North Stonington2023</t>
  </si>
  <si>
    <t>Norwalk2023</t>
  </si>
  <si>
    <t>Norwich2023</t>
  </si>
  <si>
    <t>Old Lyme2023</t>
  </si>
  <si>
    <t>Old Saybrook2023</t>
  </si>
  <si>
    <t>Orange2023</t>
  </si>
  <si>
    <t>Oxford2023</t>
  </si>
  <si>
    <t>Plainfield2023</t>
  </si>
  <si>
    <t>Plainville2023</t>
  </si>
  <si>
    <t>Plymouth2023</t>
  </si>
  <si>
    <t>Pomfret2023</t>
  </si>
  <si>
    <t>Portland2023</t>
  </si>
  <si>
    <t>Preston2023</t>
  </si>
  <si>
    <t>Prospect2023</t>
  </si>
  <si>
    <t>Putnam2023</t>
  </si>
  <si>
    <t>Redding2023</t>
  </si>
  <si>
    <t>Ridgefield2023</t>
  </si>
  <si>
    <t>Rocky Hill2023</t>
  </si>
  <si>
    <t>Roxbury2023</t>
  </si>
  <si>
    <t>Salem2023</t>
  </si>
  <si>
    <t>Salisbury2023</t>
  </si>
  <si>
    <t>Scotland2023</t>
  </si>
  <si>
    <t>Seymour2023</t>
  </si>
  <si>
    <t>Sharon2023</t>
  </si>
  <si>
    <t>Shelton2023</t>
  </si>
  <si>
    <t>Sherman2023</t>
  </si>
  <si>
    <t>Simsbury2023</t>
  </si>
  <si>
    <t>Somers2023</t>
  </si>
  <si>
    <t>Southbury2023</t>
  </si>
  <si>
    <t>Southington2023</t>
  </si>
  <si>
    <t>South Windsor2023</t>
  </si>
  <si>
    <t>Sprague2023</t>
  </si>
  <si>
    <t>Stafford2023</t>
  </si>
  <si>
    <t>Stamford2023</t>
  </si>
  <si>
    <t>Sterling2023</t>
  </si>
  <si>
    <t>Stonington2023</t>
  </si>
  <si>
    <t>Stratford2023</t>
  </si>
  <si>
    <t>Suffield2023</t>
  </si>
  <si>
    <t>Thomaston2023</t>
  </si>
  <si>
    <t>Thompson2023</t>
  </si>
  <si>
    <t>Tolland2023</t>
  </si>
  <si>
    <t>Torrington2023</t>
  </si>
  <si>
    <t>Trumbull2023</t>
  </si>
  <si>
    <t>Union2023</t>
  </si>
  <si>
    <t>Vernon2023</t>
  </si>
  <si>
    <t>Voluntown2023</t>
  </si>
  <si>
    <t>Wallingford2023</t>
  </si>
  <si>
    <t>Warren2023</t>
  </si>
  <si>
    <t>Washington2023</t>
  </si>
  <si>
    <t>Waterbury2023</t>
  </si>
  <si>
    <t>Waterford2023</t>
  </si>
  <si>
    <t>Watertown2023</t>
  </si>
  <si>
    <t>Westbrook2023</t>
  </si>
  <si>
    <t>West Hartford2023</t>
  </si>
  <si>
    <t>West Haven2023</t>
  </si>
  <si>
    <t>Weston2023</t>
  </si>
  <si>
    <t>Westport2023</t>
  </si>
  <si>
    <t>Wethersfield2023</t>
  </si>
  <si>
    <t>Willington2023</t>
  </si>
  <si>
    <t>Wilton2023</t>
  </si>
  <si>
    <t>Winchester2023</t>
  </si>
  <si>
    <t>Windham2023</t>
  </si>
  <si>
    <t>Windsor2023</t>
  </si>
  <si>
    <t>Windsor Locks2023</t>
  </si>
  <si>
    <t>Wolcott2023</t>
  </si>
  <si>
    <t>Woodbridge2023</t>
  </si>
  <si>
    <t>Woodbury2023</t>
  </si>
  <si>
    <t>Woodstock2023</t>
  </si>
  <si>
    <t>Greenwich2024</t>
  </si>
  <si>
    <t>Darien2024</t>
  </si>
  <si>
    <t>New Canaan2024</t>
  </si>
  <si>
    <t>Westport2024</t>
  </si>
  <si>
    <t>Washington2024</t>
  </si>
  <si>
    <t>Cornwall2024</t>
  </si>
  <si>
    <t>Roxbury2024</t>
  </si>
  <si>
    <t>Sharon2024</t>
  </si>
  <si>
    <t>Warren2024</t>
  </si>
  <si>
    <t>Salisbury2024</t>
  </si>
  <si>
    <t>Weston2024</t>
  </si>
  <si>
    <t>Wilton2024</t>
  </si>
  <si>
    <t>Lyme2024</t>
  </si>
  <si>
    <t>Ridgefield2024</t>
  </si>
  <si>
    <t>Bridgewater2024</t>
  </si>
  <si>
    <t>Sherman2024</t>
  </si>
  <si>
    <t>Kent2024</t>
  </si>
  <si>
    <t>Essex2024</t>
  </si>
  <si>
    <t>Fairfield2024</t>
  </si>
  <si>
    <t>Goshen2024</t>
  </si>
  <si>
    <t>Guilford2024</t>
  </si>
  <si>
    <t>Westbrook2024</t>
  </si>
  <si>
    <t>Easton2024</t>
  </si>
  <si>
    <t>Avon2024</t>
  </si>
  <si>
    <t>Madison2024</t>
  </si>
  <si>
    <t>Old Saybrook2024</t>
  </si>
  <si>
    <t>Redding2024</t>
  </si>
  <si>
    <t>Old Lyme2024</t>
  </si>
  <si>
    <t>Morris2024</t>
  </si>
  <si>
    <t>Farmington2024</t>
  </si>
  <si>
    <t>Killingworth2024</t>
  </si>
  <si>
    <t>Pomfret2024</t>
  </si>
  <si>
    <t>Orange2024</t>
  </si>
  <si>
    <t>Durham2024</t>
  </si>
  <si>
    <t>Norfolk2024</t>
  </si>
  <si>
    <t>Brookfield2024</t>
  </si>
  <si>
    <t>Hartland2024</t>
  </si>
  <si>
    <t>Simsbury2024</t>
  </si>
  <si>
    <t>Glastonbury2024</t>
  </si>
  <si>
    <t>Columbia2024</t>
  </si>
  <si>
    <t>Deep River2024</t>
  </si>
  <si>
    <t>Oxford2024</t>
  </si>
  <si>
    <t>Woodbridge2024</t>
  </si>
  <si>
    <t>Harwinton2024</t>
  </si>
  <si>
    <t>Stonington2024</t>
  </si>
  <si>
    <t>Bethany2024</t>
  </si>
  <si>
    <t>Litchfield2024</t>
  </si>
  <si>
    <t>Stamford2024</t>
  </si>
  <si>
    <t>Middlebury2024</t>
  </si>
  <si>
    <t>New Fairfield2024</t>
  </si>
  <si>
    <t>Eastford2024</t>
  </si>
  <si>
    <t>Cheshire2024</t>
  </si>
  <si>
    <t>Haddam2024</t>
  </si>
  <si>
    <t>Shelton2024</t>
  </si>
  <si>
    <t>Woodbury2024</t>
  </si>
  <si>
    <t>Woodstock2024</t>
  </si>
  <si>
    <t>Granby2024</t>
  </si>
  <si>
    <t>Newtown2024</t>
  </si>
  <si>
    <t>Norwalk2024</t>
  </si>
  <si>
    <t>New Hartford2024</t>
  </si>
  <si>
    <t>Suffield2024</t>
  </si>
  <si>
    <t>Milford2024</t>
  </si>
  <si>
    <t>Bethlehem2024</t>
  </si>
  <si>
    <t>Chester2024</t>
  </si>
  <si>
    <t>Middlefield2024</t>
  </si>
  <si>
    <t>Waterford2024</t>
  </si>
  <si>
    <t>North Haven2024</t>
  </si>
  <si>
    <t>Hebron2024</t>
  </si>
  <si>
    <t>Branford2024</t>
  </si>
  <si>
    <t>Trumbull2024</t>
  </si>
  <si>
    <t>Tolland2024</t>
  </si>
  <si>
    <t>Franklin2024</t>
  </si>
  <si>
    <t>Southbury2024</t>
  </si>
  <si>
    <t>Canaan2024</t>
  </si>
  <si>
    <t>Somers2024</t>
  </si>
  <si>
    <t>Cromwell2024</t>
  </si>
  <si>
    <t>Burlington2024</t>
  </si>
  <si>
    <t>Barkhamsted2024</t>
  </si>
  <si>
    <t>Clinton2024</t>
  </si>
  <si>
    <t>East Haddam2024</t>
  </si>
  <si>
    <t>Southington2024</t>
  </si>
  <si>
    <t>Canton2024</t>
  </si>
  <si>
    <t>Andover2024</t>
  </si>
  <si>
    <t>Marlborough2024</t>
  </si>
  <si>
    <t>Berlin2024</t>
  </si>
  <si>
    <t>Ellington2024</t>
  </si>
  <si>
    <t>Coventry2024</t>
  </si>
  <si>
    <t>Bozrah2024</t>
  </si>
  <si>
    <t>East Lyme2024</t>
  </si>
  <si>
    <t>Wallingford2024</t>
  </si>
  <si>
    <t>New Milford2024</t>
  </si>
  <si>
    <t>Monroe2024</t>
  </si>
  <si>
    <t>Colchester2024</t>
  </si>
  <si>
    <t>Bethel2024</t>
  </si>
  <si>
    <t>Union2024</t>
  </si>
  <si>
    <t>Rocky Hill2024</t>
  </si>
  <si>
    <t>Salem2024</t>
  </si>
  <si>
    <t>South Windsor2024</t>
  </si>
  <si>
    <t>Prospect2024</t>
  </si>
  <si>
    <t>North Canaan2024</t>
  </si>
  <si>
    <t>North Branford2024</t>
  </si>
  <si>
    <t>West Hartford2024</t>
  </si>
  <si>
    <t>Willington2024</t>
  </si>
  <si>
    <t>Danbury2024</t>
  </si>
  <si>
    <t>North Stonington2024</t>
  </si>
  <si>
    <t>Hampton2024</t>
  </si>
  <si>
    <t>East Granby2024</t>
  </si>
  <si>
    <t>Portland2024</t>
  </si>
  <si>
    <t>Groton2024</t>
  </si>
  <si>
    <t>East Hampton2024</t>
  </si>
  <si>
    <t>Brooklyn2024</t>
  </si>
  <si>
    <t>Bolton2024</t>
  </si>
  <si>
    <t>Watertown2024</t>
  </si>
  <si>
    <t>Canterbury2024</t>
  </si>
  <si>
    <t>Lisbon2024</t>
  </si>
  <si>
    <t>Lebanon2024</t>
  </si>
  <si>
    <t>Wolcott2024</t>
  </si>
  <si>
    <t>Beacon Falls2024</t>
  </si>
  <si>
    <t>Windsor Locks2024</t>
  </si>
  <si>
    <t>Preston2024</t>
  </si>
  <si>
    <t>Thomaston2024</t>
  </si>
  <si>
    <t>Ashford2024</t>
  </si>
  <si>
    <t>Thompson2024</t>
  </si>
  <si>
    <t>Newington2024</t>
  </si>
  <si>
    <t>Ledyard2024</t>
  </si>
  <si>
    <t>Colebrook2024</t>
  </si>
  <si>
    <t>East Windsor2024</t>
  </si>
  <si>
    <t>Plainville2024</t>
  </si>
  <si>
    <t>Voluntown2024</t>
  </si>
  <si>
    <t>Mansfield2024</t>
  </si>
  <si>
    <t>Windsor2024</t>
  </si>
  <si>
    <t>Wethersfield2024</t>
  </si>
  <si>
    <t>Putnam2024</t>
  </si>
  <si>
    <t>Winchester2024</t>
  </si>
  <si>
    <t>Stafford2024</t>
  </si>
  <si>
    <t>Bloomfield2024</t>
  </si>
  <si>
    <t>Scotland2024</t>
  </si>
  <si>
    <t>Sterling2024</t>
  </si>
  <si>
    <t>Enfield2024</t>
  </si>
  <si>
    <t>Montville2024</t>
  </si>
  <si>
    <t>Plainfield2024</t>
  </si>
  <si>
    <t>Killingly2024</t>
  </si>
  <si>
    <t>Seymour2024</t>
  </si>
  <si>
    <t>East Haven2024</t>
  </si>
  <si>
    <t>Chaplin2024</t>
  </si>
  <si>
    <t>Middletown2024</t>
  </si>
  <si>
    <t>Griswold2024</t>
  </si>
  <si>
    <t>Stratford2024</t>
  </si>
  <si>
    <t>Plymouth2024</t>
  </si>
  <si>
    <t>Vernon2024</t>
  </si>
  <si>
    <t>Hamden2024</t>
  </si>
  <si>
    <t>Manchester2024</t>
  </si>
  <si>
    <t>Bristol2024</t>
  </si>
  <si>
    <t>West Haven2024</t>
  </si>
  <si>
    <t>Naugatuck2024</t>
  </si>
  <si>
    <t>Torrington2024</t>
  </si>
  <si>
    <t>Sprague2024</t>
  </si>
  <si>
    <t>Derby2024</t>
  </si>
  <si>
    <t>Meriden2024</t>
  </si>
  <si>
    <t>Ansonia2024</t>
  </si>
  <si>
    <t>East Hartford2024</t>
  </si>
  <si>
    <t>Norwich2024</t>
  </si>
  <si>
    <t>Windham2024</t>
  </si>
  <si>
    <t>New London2024</t>
  </si>
  <si>
    <t>New Haven2024</t>
  </si>
  <si>
    <t>Bridgeport2024</t>
  </si>
  <si>
    <t>New Britain2024</t>
  </si>
  <si>
    <t>Waterbury2024</t>
  </si>
  <si>
    <t>Hartford2024</t>
  </si>
  <si>
    <t>Andover2025</t>
  </si>
  <si>
    <t>Ansonia2025</t>
  </si>
  <si>
    <t>Ashford2025</t>
  </si>
  <si>
    <t>Avon2025</t>
  </si>
  <si>
    <t>Barkhamsted2025</t>
  </si>
  <si>
    <t>Beacon Falls2025</t>
  </si>
  <si>
    <t>Berlin2025</t>
  </si>
  <si>
    <t>Bethany2025</t>
  </si>
  <si>
    <t>Bethel2025</t>
  </si>
  <si>
    <t>Bethlehem2025</t>
  </si>
  <si>
    <t>Bloomfield2025</t>
  </si>
  <si>
    <t>Bolton2025</t>
  </si>
  <si>
    <t>Bozrah2025</t>
  </si>
  <si>
    <t>Branford2025</t>
  </si>
  <si>
    <t>Bridgeport2025</t>
  </si>
  <si>
    <t>Bridgewater2025</t>
  </si>
  <si>
    <t>Bristol2025</t>
  </si>
  <si>
    <t>Brookfield2025</t>
  </si>
  <si>
    <t>Brooklyn2025</t>
  </si>
  <si>
    <t>Burlington2025</t>
  </si>
  <si>
    <t>Canaan2025</t>
  </si>
  <si>
    <t>Canterbury2025</t>
  </si>
  <si>
    <t>Canton2025</t>
  </si>
  <si>
    <t>Chaplin2025</t>
  </si>
  <si>
    <t>Cheshire2025</t>
  </si>
  <si>
    <t>Chester2025</t>
  </si>
  <si>
    <t>Clinton2025</t>
  </si>
  <si>
    <t>Colchester2025</t>
  </si>
  <si>
    <t>Colebrook2025</t>
  </si>
  <si>
    <t>Columbia2025</t>
  </si>
  <si>
    <t>Cornwall2025</t>
  </si>
  <si>
    <t>Coventry2025</t>
  </si>
  <si>
    <t>Cromwell2025</t>
  </si>
  <si>
    <t>Danbury2025</t>
  </si>
  <si>
    <t>Darien2025</t>
  </si>
  <si>
    <t>Deep River2025</t>
  </si>
  <si>
    <t>Derby2025</t>
  </si>
  <si>
    <t>Durham2025</t>
  </si>
  <si>
    <t>Eastford2025</t>
  </si>
  <si>
    <t>East Granby2025</t>
  </si>
  <si>
    <t>East Haddam2025</t>
  </si>
  <si>
    <t>East Hampton2025</t>
  </si>
  <si>
    <t>East Hartford2025</t>
  </si>
  <si>
    <t>East Haven2025</t>
  </si>
  <si>
    <t>East Lyme2025</t>
  </si>
  <si>
    <t>Easton2025</t>
  </si>
  <si>
    <t>East Windsor2025</t>
  </si>
  <si>
    <t>Ellington2025</t>
  </si>
  <si>
    <t>Enfield2025</t>
  </si>
  <si>
    <t>Essex2025</t>
  </si>
  <si>
    <t>Fairfield2025</t>
  </si>
  <si>
    <t>Farmington2025</t>
  </si>
  <si>
    <t>Franklin2025</t>
  </si>
  <si>
    <t>Glastonbury2025</t>
  </si>
  <si>
    <t>Goshen2025</t>
  </si>
  <si>
    <t>Granby2025</t>
  </si>
  <si>
    <t>Greenwich2025</t>
  </si>
  <si>
    <t>Griswold2025</t>
  </si>
  <si>
    <t>Groton2025</t>
  </si>
  <si>
    <t>Guilford2025</t>
  </si>
  <si>
    <t>Haddam2025</t>
  </si>
  <si>
    <t>Hamden2025</t>
  </si>
  <si>
    <t>Hampton2025</t>
  </si>
  <si>
    <t>Hartford2025</t>
  </si>
  <si>
    <t>Hartland2025</t>
  </si>
  <si>
    <t>Harwinton2025</t>
  </si>
  <si>
    <t>Hebron2025</t>
  </si>
  <si>
    <t>Kent2025</t>
  </si>
  <si>
    <t>Killingly2025</t>
  </si>
  <si>
    <t>Killingworth2025</t>
  </si>
  <si>
    <t>Lebanon2025</t>
  </si>
  <si>
    <t>Ledyard2025</t>
  </si>
  <si>
    <t>Lisbon2025</t>
  </si>
  <si>
    <t>Litchfield2025</t>
  </si>
  <si>
    <t>Lyme2025</t>
  </si>
  <si>
    <t>Madison2025</t>
  </si>
  <si>
    <t>Manchester2025</t>
  </si>
  <si>
    <t>Mansfield2025</t>
  </si>
  <si>
    <t>Marlborough2025</t>
  </si>
  <si>
    <t>Meriden2025</t>
  </si>
  <si>
    <t>Middlebury2025</t>
  </si>
  <si>
    <t>Middlefield2025</t>
  </si>
  <si>
    <t>Middletown2025</t>
  </si>
  <si>
    <t>Milford2025</t>
  </si>
  <si>
    <t>Monroe2025</t>
  </si>
  <si>
    <t>Montville2025</t>
  </si>
  <si>
    <t>Morris2025</t>
  </si>
  <si>
    <t>Naugatuck2025</t>
  </si>
  <si>
    <t>New Britain2025</t>
  </si>
  <si>
    <t>New Canaan2025</t>
  </si>
  <si>
    <t>New Fairfield2025</t>
  </si>
  <si>
    <t>New Hartford2025</t>
  </si>
  <si>
    <t>New Haven2025</t>
  </si>
  <si>
    <t>Newington2025</t>
  </si>
  <si>
    <t>New London2025</t>
  </si>
  <si>
    <t>New Milford2025</t>
  </si>
  <si>
    <t>Newtown2025</t>
  </si>
  <si>
    <t>Norfolk2025</t>
  </si>
  <si>
    <t>North Branford2025</t>
  </si>
  <si>
    <t>North Canaan2025</t>
  </si>
  <si>
    <t>North Haven2025</t>
  </si>
  <si>
    <t>North Stonington2025</t>
  </si>
  <si>
    <t>Norwalk2025</t>
  </si>
  <si>
    <t>Norwich2025</t>
  </si>
  <si>
    <t>Old Lyme2025</t>
  </si>
  <si>
    <t>Old Saybrook2025</t>
  </si>
  <si>
    <t>Orange2025</t>
  </si>
  <si>
    <t>Oxford2025</t>
  </si>
  <si>
    <t>Plainfield2025</t>
  </si>
  <si>
    <t>Plainville2025</t>
  </si>
  <si>
    <t>Plymouth2025</t>
  </si>
  <si>
    <t>Pomfret2025</t>
  </si>
  <si>
    <t>Portland2025</t>
  </si>
  <si>
    <t>Preston2025</t>
  </si>
  <si>
    <t>Prospect2025</t>
  </si>
  <si>
    <t>Putnam2025</t>
  </si>
  <si>
    <t>Redding2025</t>
  </si>
  <si>
    <t>Ridgefield2025</t>
  </si>
  <si>
    <t>Rocky Hill2025</t>
  </si>
  <si>
    <t>Roxbury2025</t>
  </si>
  <si>
    <t>Salem2025</t>
  </si>
  <si>
    <t>Salisbury2025</t>
  </si>
  <si>
    <t>Scotland2025</t>
  </si>
  <si>
    <t>Seymour2025</t>
  </si>
  <si>
    <t>Sharon2025</t>
  </si>
  <si>
    <t>Shelton2025</t>
  </si>
  <si>
    <t>Sherman2025</t>
  </si>
  <si>
    <t>Simsbury2025</t>
  </si>
  <si>
    <t>Somers2025</t>
  </si>
  <si>
    <t>Southbury2025</t>
  </si>
  <si>
    <t>Southington2025</t>
  </si>
  <si>
    <t>South Windsor2025</t>
  </si>
  <si>
    <t>Sprague2025</t>
  </si>
  <si>
    <t>Stafford2025</t>
  </si>
  <si>
    <t>Stamford2025</t>
  </si>
  <si>
    <t>Sterling2025</t>
  </si>
  <si>
    <t>Stonington2025</t>
  </si>
  <si>
    <t>Stratford2025</t>
  </si>
  <si>
    <t>Suffield2025</t>
  </si>
  <si>
    <t>Thomaston2025</t>
  </si>
  <si>
    <t>Thompson2025</t>
  </si>
  <si>
    <t>Tolland2025</t>
  </si>
  <si>
    <t>Torrington2025</t>
  </si>
  <si>
    <t>Trumbull2025</t>
  </si>
  <si>
    <t>Union2025</t>
  </si>
  <si>
    <t>Vernon2025</t>
  </si>
  <si>
    <t>Voluntown2025</t>
  </si>
  <si>
    <t>Wallingford2025</t>
  </si>
  <si>
    <t>Warren2025</t>
  </si>
  <si>
    <t>Washington2025</t>
  </si>
  <si>
    <t>Waterbury2025</t>
  </si>
  <si>
    <t>Waterford2025</t>
  </si>
  <si>
    <t>Watertown2025</t>
  </si>
  <si>
    <t>Westbrook2025</t>
  </si>
  <si>
    <t>West Hartford2025</t>
  </si>
  <si>
    <t>West Haven2025</t>
  </si>
  <si>
    <t>Weston2025</t>
  </si>
  <si>
    <t>Westport2025</t>
  </si>
  <si>
    <t>Wethersfield2025</t>
  </si>
  <si>
    <t>Willington2025</t>
  </si>
  <si>
    <t>Wilton2025</t>
  </si>
  <si>
    <t>Winchester2025</t>
  </si>
  <si>
    <t>Windham2025</t>
  </si>
  <si>
    <t>Windsor2025</t>
  </si>
  <si>
    <t>Windsor Locks2025</t>
  </si>
  <si>
    <t>Wolcott2025</t>
  </si>
  <si>
    <t>Woodbridge2025</t>
  </si>
  <si>
    <t>Woodbury2025</t>
  </si>
  <si>
    <t>Woodstock2025</t>
  </si>
  <si>
    <t>Andover2026</t>
  </si>
  <si>
    <t>Ansonia2026</t>
  </si>
  <si>
    <t>Ashford2026</t>
  </si>
  <si>
    <t>Avon2026</t>
  </si>
  <si>
    <t>Woodstock2026</t>
  </si>
  <si>
    <t>Woodbury2026</t>
  </si>
  <si>
    <t>Woodbridge2026</t>
  </si>
  <si>
    <t>Wolcott2026</t>
  </si>
  <si>
    <t>Barkhamsted2026</t>
  </si>
  <si>
    <t>Beacon Falls2026</t>
  </si>
  <si>
    <t>Berlin2026</t>
  </si>
  <si>
    <t>Bethany2026</t>
  </si>
  <si>
    <t>Bethel2026</t>
  </si>
  <si>
    <t>Bethlehem2026</t>
  </si>
  <si>
    <t>Bloomfield2026</t>
  </si>
  <si>
    <t>Bolton2026</t>
  </si>
  <si>
    <t>Bozrah2026</t>
  </si>
  <si>
    <t>Branford2026</t>
  </si>
  <si>
    <t>Bridgeport2026</t>
  </si>
  <si>
    <t>Bridgewater2026</t>
  </si>
  <si>
    <t>Bristol2026</t>
  </si>
  <si>
    <t>Brookfield2026</t>
  </si>
  <si>
    <t>Brooklyn2026</t>
  </si>
  <si>
    <t>Burlington2026</t>
  </si>
  <si>
    <t>Canaan2026</t>
  </si>
  <si>
    <t>Canterbury2026</t>
  </si>
  <si>
    <t>Canton2026</t>
  </si>
  <si>
    <t>Chaplin2026</t>
  </si>
  <si>
    <t>Cheshire2026</t>
  </si>
  <si>
    <t>Chester2026</t>
  </si>
  <si>
    <t>Clinton2026</t>
  </si>
  <si>
    <t>Colchester2026</t>
  </si>
  <si>
    <t>Colebrook2026</t>
  </si>
  <si>
    <t>Columbia2026</t>
  </si>
  <si>
    <t>Cornwall2026</t>
  </si>
  <si>
    <t>Coventry2026</t>
  </si>
  <si>
    <t>Cromwell2026</t>
  </si>
  <si>
    <t>Danbury2026</t>
  </si>
  <si>
    <t>Darien2026</t>
  </si>
  <si>
    <t>Deep River2026</t>
  </si>
  <si>
    <t>Derby2026</t>
  </si>
  <si>
    <t>Durham2026</t>
  </si>
  <si>
    <t>Eastford2026</t>
  </si>
  <si>
    <t>East Granby2026</t>
  </si>
  <si>
    <t>East Haddam2026</t>
  </si>
  <si>
    <t>East Hampton2026</t>
  </si>
  <si>
    <t>East Hartford2026</t>
  </si>
  <si>
    <t>East Lyme2026</t>
  </si>
  <si>
    <t>East Haven2026</t>
  </si>
  <si>
    <t>Easton2026</t>
  </si>
  <si>
    <t>East Windsor2026</t>
  </si>
  <si>
    <t>Ellington2026</t>
  </si>
  <si>
    <t>Enfield2026</t>
  </si>
  <si>
    <t>Essex2026</t>
  </si>
  <si>
    <t>Fairfield2026</t>
  </si>
  <si>
    <t>Farmington2026</t>
  </si>
  <si>
    <t>Franklin2026</t>
  </si>
  <si>
    <t>Glastonbury2026</t>
  </si>
  <si>
    <t>Goshen2026</t>
  </si>
  <si>
    <t>Granby2026</t>
  </si>
  <si>
    <t>Greenwich2026</t>
  </si>
  <si>
    <t>Griswold2026</t>
  </si>
  <si>
    <t>Groton2026</t>
  </si>
  <si>
    <t>Guilford2026</t>
  </si>
  <si>
    <t>Haddam2026</t>
  </si>
  <si>
    <t>Hampton2026</t>
  </si>
  <si>
    <t>Hamden2026</t>
  </si>
  <si>
    <t>Hartford2026</t>
  </si>
  <si>
    <t>Hartland2026</t>
  </si>
  <si>
    <t>Harwinton2026</t>
  </si>
  <si>
    <t>Hebron2026</t>
  </si>
  <si>
    <t>Kent2026</t>
  </si>
  <si>
    <t>Killingly2026</t>
  </si>
  <si>
    <t>Killingworth2026</t>
  </si>
  <si>
    <t>Lebanon2026</t>
  </si>
  <si>
    <t>Ledyard2026</t>
  </si>
  <si>
    <t>Lisbon2026</t>
  </si>
  <si>
    <t>Litchfield2026</t>
  </si>
  <si>
    <t>Lyme2026</t>
  </si>
  <si>
    <t>Madison2026</t>
  </si>
  <si>
    <t>Manchester2026</t>
  </si>
  <si>
    <t>Mansfield2026</t>
  </si>
  <si>
    <t>Marlborough2026</t>
  </si>
  <si>
    <t>Meriden2026</t>
  </si>
  <si>
    <t>Middlebury2026</t>
  </si>
  <si>
    <t>Middlefield2026</t>
  </si>
  <si>
    <t>Middletown2026</t>
  </si>
  <si>
    <t>Milford2026</t>
  </si>
  <si>
    <t>Monroe2026</t>
  </si>
  <si>
    <t>Montville2026</t>
  </si>
  <si>
    <t>Morris2026</t>
  </si>
  <si>
    <t>Naugatuck2026</t>
  </si>
  <si>
    <t>New Britain2026</t>
  </si>
  <si>
    <t>New Canaan2026</t>
  </si>
  <si>
    <t>New Fairfield2026</t>
  </si>
  <si>
    <t>New Hartford2026</t>
  </si>
  <si>
    <t>New Haven2026</t>
  </si>
  <si>
    <t>Newington2026</t>
  </si>
  <si>
    <t>New London2026</t>
  </si>
  <si>
    <t>New Milford2026</t>
  </si>
  <si>
    <t>Newtown2026</t>
  </si>
  <si>
    <t>Norfolk2026</t>
  </si>
  <si>
    <t>North Branford2026</t>
  </si>
  <si>
    <t>North Canaan2026</t>
  </si>
  <si>
    <t>North Haven2026</t>
  </si>
  <si>
    <t>North Stonington2026</t>
  </si>
  <si>
    <t>Norwalk2026</t>
  </si>
  <si>
    <t>Old Lyme2026</t>
  </si>
  <si>
    <t>Norwich2026</t>
  </si>
  <si>
    <t>Old Saybrook2026</t>
  </si>
  <si>
    <t>Oxford2026</t>
  </si>
  <si>
    <t>Orange2026</t>
  </si>
  <si>
    <t>Plainfield2026</t>
  </si>
  <si>
    <t>Plainville2026</t>
  </si>
  <si>
    <t>Plymouth2026</t>
  </si>
  <si>
    <t>Pomfret2026</t>
  </si>
  <si>
    <t>Preston2026</t>
  </si>
  <si>
    <t>Portland2026</t>
  </si>
  <si>
    <t>Prospect2026</t>
  </si>
  <si>
    <t>Putnam2026</t>
  </si>
  <si>
    <t>Redding2026</t>
  </si>
  <si>
    <t>Ridgefield2026</t>
  </si>
  <si>
    <t>Rocky Hill2026</t>
  </si>
  <si>
    <t>Roxbury2026</t>
  </si>
  <si>
    <t>Salem2026</t>
  </si>
  <si>
    <t>Salisbury2026</t>
  </si>
  <si>
    <t>Scotland2026</t>
  </si>
  <si>
    <t>Seymour2026</t>
  </si>
  <si>
    <t>Sharon2026</t>
  </si>
  <si>
    <t>Shelton2026</t>
  </si>
  <si>
    <t>Sherman2026</t>
  </si>
  <si>
    <t>Simsbury2026</t>
  </si>
  <si>
    <t>Somers2026</t>
  </si>
  <si>
    <t>Southbury2026</t>
  </si>
  <si>
    <t>Southington2026</t>
  </si>
  <si>
    <t>South Windsor2026</t>
  </si>
  <si>
    <t>Sprague2026</t>
  </si>
  <si>
    <t>Stafford2026</t>
  </si>
  <si>
    <t>Stamford2026</t>
  </si>
  <si>
    <t>Sterling2026</t>
  </si>
  <si>
    <t>Stonington2026</t>
  </si>
  <si>
    <t>Stratford2026</t>
  </si>
  <si>
    <t>Suffield2026</t>
  </si>
  <si>
    <t>Thomaston2026</t>
  </si>
  <si>
    <t>Thompson2026</t>
  </si>
  <si>
    <t>Tolland2026</t>
  </si>
  <si>
    <t>Torrington2026</t>
  </si>
  <si>
    <t>Trumbull2026</t>
  </si>
  <si>
    <t>Union2026</t>
  </si>
  <si>
    <t>Vernon2026</t>
  </si>
  <si>
    <t>Voluntown2026</t>
  </si>
  <si>
    <t>Wallingford2026</t>
  </si>
  <si>
    <t>Warren2026</t>
  </si>
  <si>
    <t>Washington2026</t>
  </si>
  <si>
    <t>Waterbury2026</t>
  </si>
  <si>
    <t>Waterford2026</t>
  </si>
  <si>
    <t>Watertown2026</t>
  </si>
  <si>
    <t>Westbrook2026</t>
  </si>
  <si>
    <t>West Hartford2026</t>
  </si>
  <si>
    <t>West Haven2026</t>
  </si>
  <si>
    <t>Weston2026</t>
  </si>
  <si>
    <t>Westport2026</t>
  </si>
  <si>
    <t>Wethersfield2026</t>
  </si>
  <si>
    <t>Willington2026</t>
  </si>
  <si>
    <t>Wilton2026</t>
  </si>
  <si>
    <t>Winchester2026</t>
  </si>
  <si>
    <t>Windham2026</t>
  </si>
  <si>
    <t>Windsor2026</t>
  </si>
  <si>
    <t>Windsor Locks2026</t>
  </si>
  <si>
    <t>5-Year Change</t>
  </si>
  <si>
    <t>A.</t>
  </si>
  <si>
    <t>Need Weighting Factor for Col 3:</t>
  </si>
  <si>
    <t>B.</t>
  </si>
  <si>
    <t>ENGL per Capita and MHI Threshold Factor for Col 8 &amp; Col 10:</t>
  </si>
  <si>
    <t>C.</t>
  </si>
  <si>
    <t>ENGL per Capita Weight for Col 11:</t>
  </si>
  <si>
    <t>D.</t>
  </si>
  <si>
    <t>MHI Weight for Col 11:</t>
  </si>
  <si>
    <t>E.</t>
  </si>
  <si>
    <t>Non-Alliance District &amp; Non-PSD Minimum Aid Ratio for use in Column 12:</t>
  </si>
  <si>
    <t>F.</t>
  </si>
  <si>
    <t>Alliance District &amp; PSD Minimum Aid Ratio for use in Column 12:</t>
  </si>
  <si>
    <t>G.</t>
  </si>
  <si>
    <t>Foundation for Column 17:</t>
  </si>
  <si>
    <t>H.</t>
  </si>
  <si>
    <t>Adjustment % for Districts who are underfunded:</t>
  </si>
  <si>
    <t>I.</t>
  </si>
  <si>
    <t>Adjustment % for Districts who are overfunded:</t>
  </si>
  <si>
    <t>Feds do not report</t>
  </si>
  <si>
    <t>anything greater than</t>
  </si>
  <si>
    <t>$250,000 so Darien</t>
  </si>
  <si>
    <t>won't change</t>
  </si>
  <si>
    <t>Total Bonus &gt;&gt;&gt;</t>
  </si>
  <si>
    <t xml:space="preserve">Totals  </t>
  </si>
  <si>
    <t>Median:</t>
  </si>
  <si>
    <t>(EEPC</t>
  </si>
  <si>
    <t>(MHI</t>
  </si>
  <si>
    <t>Base Aid Ratio</t>
  </si>
  <si>
    <t>Foundation:</t>
  </si>
  <si>
    <t>Final # from SDE SAS</t>
  </si>
  <si>
    <t>Preliminary</t>
  </si>
  <si>
    <t># FRPL sts above 60% of resident sts</t>
  </si>
  <si>
    <t>Excess</t>
  </si>
  <si>
    <t>Threshold:</t>
  </si>
  <si>
    <t>Wealth</t>
  </si>
  <si>
    <t>(Non-Alliance Districts &amp; Non-PSDs:</t>
  </si>
  <si>
    <t>(Item E)</t>
  </si>
  <si>
    <t>Free and</t>
  </si>
  <si>
    <t>Poverty</t>
  </si>
  <si>
    <t>60% of resident sts</t>
  </si>
  <si>
    <t>Resident</t>
  </si>
  <si>
    <t>ELL</t>
  </si>
  <si>
    <t>Average</t>
  </si>
  <si>
    <t>Median</t>
  </si>
  <si>
    <t>Adjustment</t>
  </si>
  <si>
    <t>Greater of</t>
  </si>
  <si>
    <t>PIC Add</t>
  </si>
  <si>
    <t>Final Base Aid Ratio</t>
  </si>
  <si>
    <t>Students</t>
  </si>
  <si>
    <t>Number of</t>
  </si>
  <si>
    <t>Regional</t>
  </si>
  <si>
    <t>Endowed</t>
  </si>
  <si>
    <t xml:space="preserve">Grant </t>
  </si>
  <si>
    <t>FY 26</t>
  </si>
  <si>
    <t>Reduced</t>
  </si>
  <si>
    <t xml:space="preserve">Portion of </t>
  </si>
  <si>
    <t xml:space="preserve">Net </t>
  </si>
  <si>
    <t>If FRPL % above 60%,</t>
  </si>
  <si>
    <t>Portion of</t>
  </si>
  <si>
    <t>Free&amp;Reduced</t>
  </si>
  <si>
    <t>Need</t>
  </si>
  <si>
    <t>Equalized Net</t>
  </si>
  <si>
    <t>ECS ENGL</t>
  </si>
  <si>
    <t>Median x Item B)</t>
  </si>
  <si>
    <t>Household</t>
  </si>
  <si>
    <t>Factor</t>
  </si>
  <si>
    <t>Item E or Col 16),</t>
  </si>
  <si>
    <t xml:space="preserve">Base Aid </t>
  </si>
  <si>
    <t>Sent To</t>
  </si>
  <si>
    <t>District</t>
  </si>
  <si>
    <t>Academies</t>
  </si>
  <si>
    <t>Base Formula</t>
  </si>
  <si>
    <t>Fully Funded</t>
  </si>
  <si>
    <t>ECS</t>
  </si>
  <si>
    <t xml:space="preserve">ECS </t>
  </si>
  <si>
    <t>Alliance</t>
  </si>
  <si>
    <t>17 Town</t>
  </si>
  <si>
    <t>Eligibility</t>
  </si>
  <si>
    <t>Free &amp;</t>
  </si>
  <si>
    <t>% above 60%</t>
  </si>
  <si>
    <t>Concentrated</t>
  </si>
  <si>
    <t>Total</t>
  </si>
  <si>
    <t>Weight</t>
  </si>
  <si>
    <t>Grand List</t>
  </si>
  <si>
    <t>per Capita</t>
  </si>
  <si>
    <t>ENGL Adjustment Factor</t>
  </si>
  <si>
    <t>Income</t>
  </si>
  <si>
    <t>MHI Adjustment Factor</t>
  </si>
  <si>
    <t>(1 - ((Col 13 x</t>
  </si>
  <si>
    <t>(Alliance Districts &amp; PSDs:</t>
  </si>
  <si>
    <t>Ratio Adjustment</t>
  </si>
  <si>
    <t>Ratio</t>
  </si>
  <si>
    <t>Bonus</t>
  </si>
  <si>
    <t>Aid</t>
  </si>
  <si>
    <t>Grant</t>
  </si>
  <si>
    <t>2016-17</t>
  </si>
  <si>
    <t>Grant with Alliance</t>
  </si>
  <si>
    <t>Prior Year</t>
  </si>
  <si>
    <t>Greater</t>
  </si>
  <si>
    <t>Entitlement</t>
  </si>
  <si>
    <t xml:space="preserve">Entitlement </t>
  </si>
  <si>
    <t>PSD</t>
  </si>
  <si>
    <t>Non-</t>
  </si>
  <si>
    <t>Reform</t>
  </si>
  <si>
    <t>PIC</t>
  </si>
  <si>
    <t>October</t>
  </si>
  <si>
    <t>(Greater of</t>
  </si>
  <si>
    <t>Total Need</t>
  </si>
  <si>
    <t>Need Students</t>
  </si>
  <si>
    <t>(Col 2 x</t>
  </si>
  <si>
    <t>(Col 1 + Col 3</t>
  </si>
  <si>
    <t>(ECS ENGL)</t>
  </si>
  <si>
    <t>Population</t>
  </si>
  <si>
    <t>(EEPC)</t>
  </si>
  <si>
    <t>(Col 12 /</t>
  </si>
  <si>
    <t>(MHI)</t>
  </si>
  <si>
    <t>(Col 14 /</t>
  </si>
  <si>
    <t>Item C) +</t>
  </si>
  <si>
    <t>(Col 17+Col 18)</t>
  </si>
  <si>
    <t>Grades</t>
  </si>
  <si>
    <t>(Col 20 x</t>
  </si>
  <si>
    <t>(Col 23 x</t>
  </si>
  <si>
    <t>(Col 9 x Col 19</t>
  </si>
  <si>
    <t>(Col 22 +</t>
  </si>
  <si>
    <t>Hold Harmless</t>
  </si>
  <si>
    <t>(Col 27 - Col 30)</t>
  </si>
  <si>
    <t>Than Prior Year</t>
  </si>
  <si>
    <t>Phase-In</t>
  </si>
  <si>
    <t>Without</t>
  </si>
  <si>
    <t>With</t>
  </si>
  <si>
    <t>DRG</t>
  </si>
  <si>
    <t>Districts</t>
  </si>
  <si>
    <t>Decile</t>
  </si>
  <si>
    <t>FY 24</t>
  </si>
  <si>
    <t>Code</t>
  </si>
  <si>
    <t>Name</t>
  </si>
  <si>
    <t>(10/2024)</t>
  </si>
  <si>
    <t>(Col 2 x .30)</t>
  </si>
  <si>
    <t>(Col 1 x .60)</t>
  </si>
  <si>
    <t>(Col 2 - Col 4)</t>
  </si>
  <si>
    <t>at 60%</t>
  </si>
  <si>
    <t>(Col 7 x .25)</t>
  </si>
  <si>
    <t>Item A)</t>
  </si>
  <si>
    <t>+ Col 6 + Col 8)</t>
  </si>
  <si>
    <t>(2020/21/22)</t>
  </si>
  <si>
    <t>(Col 10 / Col 11)</t>
  </si>
  <si>
    <t>Threshold)</t>
  </si>
  <si>
    <t>Col 15 x Item D))</t>
  </si>
  <si>
    <t>Item F or Col 16)</t>
  </si>
  <si>
    <t>Col 21) x $100</t>
  </si>
  <si>
    <t>Col 24) x $100</t>
  </si>
  <si>
    <t>x Foundation)</t>
  </si>
  <si>
    <t>Col 25 + Col 26)</t>
  </si>
  <si>
    <t>ACTUAL</t>
  </si>
  <si>
    <t>or 0</t>
  </si>
  <si>
    <t>(Yes/No)</t>
  </si>
  <si>
    <t>Amount</t>
  </si>
  <si>
    <t>Alliance HH</t>
  </si>
  <si>
    <t>ADs HH</t>
  </si>
  <si>
    <t>or 0)</t>
  </si>
  <si>
    <t>(Col 5 x .15)</t>
  </si>
  <si>
    <t>(# students above 60%)</t>
  </si>
  <si>
    <t>Abs value of (FF - Prior Year)</t>
  </si>
  <si>
    <t>(based on FF comp to prior yr)</t>
  </si>
  <si>
    <t>Overfunded: Adjustment *0% Underfunded: Adjustment * 100%</t>
  </si>
  <si>
    <t>Underfunded: Fully Funded Amount
Overfunded: Prior yr - Phase-in</t>
  </si>
  <si>
    <t>Get highest of prior yr, grant calc, and FY 17</t>
  </si>
  <si>
    <t>change from prior FY</t>
  </si>
  <si>
    <t>C</t>
  </si>
  <si>
    <t>H</t>
  </si>
  <si>
    <t>E</t>
  </si>
  <si>
    <t>B</t>
  </si>
  <si>
    <t>D</t>
  </si>
  <si>
    <t>G</t>
  </si>
  <si>
    <t>I</t>
  </si>
  <si>
    <t>F</t>
  </si>
  <si>
    <t>A</t>
  </si>
  <si>
    <t>Free or Reduced-Price Lunch Count</t>
  </si>
  <si>
    <t>Free or Reduced-Price Lunch Percentage</t>
  </si>
  <si>
    <t>FY 2026 ECS Grant</t>
  </si>
  <si>
    <t>FY 2026 ECS Per-Student Grant</t>
  </si>
  <si>
    <t>Fiscal Year</t>
  </si>
  <si>
    <t>PIC Rank</t>
  </si>
  <si>
    <t>Municipality</t>
  </si>
  <si>
    <t>Total PIC Index Points</t>
  </si>
  <si>
    <t>Actuals</t>
  </si>
  <si>
    <t>Totals</t>
  </si>
  <si>
    <t>Region</t>
  </si>
  <si>
    <t>County</t>
  </si>
  <si>
    <t>HFPG</t>
  </si>
  <si>
    <t>FY 19</t>
  </si>
  <si>
    <t>FY 20</t>
  </si>
  <si>
    <t>FY 21</t>
  </si>
  <si>
    <t>FY 22</t>
  </si>
  <si>
    <t>FY 23</t>
  </si>
  <si>
    <t>FY 25</t>
  </si>
  <si>
    <t>Capitol Planning Region</t>
  </si>
  <si>
    <t>Hartford Foundation for Public Giving</t>
  </si>
  <si>
    <t>Naugatuck Valley Planning Region</t>
  </si>
  <si>
    <t>Northeastern Connecticut Planning Region</t>
  </si>
  <si>
    <t>Northwest Hills Planning Region</t>
  </si>
  <si>
    <t>South Central Connecticut Planning Region</t>
  </si>
  <si>
    <t>Western Connecticut Planning Region</t>
  </si>
  <si>
    <t>Southeastern Connecticut Planning Region</t>
  </si>
  <si>
    <t>Greater Bridgeport Planning Region</t>
  </si>
  <si>
    <t>Lower Connecticut River Valley Planning Region</t>
  </si>
  <si>
    <t>Middlesex</t>
  </si>
  <si>
    <t>Region 1</t>
  </si>
  <si>
    <t>Region 4</t>
  </si>
  <si>
    <t>Region 5</t>
  </si>
  <si>
    <t>Region 6</t>
  </si>
  <si>
    <t>Region 7</t>
  </si>
  <si>
    <t>Region 8</t>
  </si>
  <si>
    <t>Region 9</t>
  </si>
  <si>
    <t>Region 10</t>
  </si>
  <si>
    <t>Region 11</t>
  </si>
  <si>
    <t>Region 12</t>
  </si>
  <si>
    <t>Region 13</t>
  </si>
  <si>
    <t>Region 14</t>
  </si>
  <si>
    <t>Region 15</t>
  </si>
  <si>
    <t>Region 16</t>
  </si>
  <si>
    <t>Region 17</t>
  </si>
  <si>
    <t>Region 18</t>
  </si>
  <si>
    <t>Region 19</t>
  </si>
  <si>
    <t>Goodwin University Educational Services (GUES)</t>
  </si>
  <si>
    <t>CREC</t>
  </si>
  <si>
    <t>EDADVANCE</t>
  </si>
  <si>
    <t>CES</t>
  </si>
  <si>
    <t>ACES</t>
  </si>
  <si>
    <t>LEARN</t>
  </si>
  <si>
    <t>EASTCONN</t>
  </si>
  <si>
    <t>Jumoke Academy</t>
  </si>
  <si>
    <t>Odyssey Community School</t>
  </si>
  <si>
    <t>Integrated Day Charter School</t>
  </si>
  <si>
    <t>Interdistrict School for Arts and Communication</t>
  </si>
  <si>
    <t>Common Ground High School</t>
  </si>
  <si>
    <t>The Bridge Academy</t>
  </si>
  <si>
    <t>Side By Side Community School</t>
  </si>
  <si>
    <t>Explorations</t>
  </si>
  <si>
    <t>Amistad Academy</t>
  </si>
  <si>
    <t>New Beginnings Family Academy</t>
  </si>
  <si>
    <t>Park City Prep</t>
  </si>
  <si>
    <t>AF Bridgeport Academy</t>
  </si>
  <si>
    <t>Highville Charter School</t>
  </si>
  <si>
    <t>Achievement First Hartford Academy</t>
  </si>
  <si>
    <t>Elm City College Prep</t>
  </si>
  <si>
    <t>Brass City Charter School</t>
  </si>
  <si>
    <t>Elm City Montessori</t>
  </si>
  <si>
    <t>Great Oaks Charter School-Bridgeport</t>
  </si>
  <si>
    <t>Booker T. Washington Academy</t>
  </si>
  <si>
    <t>Stamford Charter School for Excellence</t>
  </si>
  <si>
    <t>Capital Preparatory Harbor School Inc.</t>
  </si>
  <si>
    <r>
      <t>Demographics</t>
    </r>
    <r>
      <rPr>
        <vertAlign val="superscript"/>
        <sz val="10"/>
        <color theme="1"/>
        <rFont val="Arial"/>
        <family val="2"/>
      </rPr>
      <t>1</t>
    </r>
  </si>
  <si>
    <r>
      <t>Equalized Net Grand List per Capita</t>
    </r>
    <r>
      <rPr>
        <vertAlign val="superscript"/>
        <sz val="10"/>
        <color theme="1"/>
        <rFont val="Arial"/>
        <family val="2"/>
      </rPr>
      <t>2</t>
    </r>
  </si>
  <si>
    <r>
      <t xml:space="preserve">Use the drop-down menus in the </t>
    </r>
    <r>
      <rPr>
        <b/>
        <sz val="10"/>
        <color rgb="FF45759D"/>
        <rFont val="Arial"/>
        <family val="2"/>
      </rPr>
      <t>blue</t>
    </r>
    <r>
      <rPr>
        <b/>
        <sz val="10"/>
        <color theme="1"/>
        <rFont val="Arial"/>
        <family val="2"/>
      </rPr>
      <t xml:space="preserve"> cells to the right to select towns to view and compare.</t>
    </r>
  </si>
  <si>
    <r>
      <t>Median Household Income</t>
    </r>
    <r>
      <rPr>
        <vertAlign val="superscript"/>
        <sz val="10"/>
        <color theme="1"/>
        <rFont val="Arial"/>
        <family val="2"/>
      </rPr>
      <t>3</t>
    </r>
  </si>
  <si>
    <r>
      <t>Public Investment Community (PIC) Bonus</t>
    </r>
    <r>
      <rPr>
        <vertAlign val="superscript"/>
        <sz val="10"/>
        <color theme="1"/>
        <rFont val="Arial"/>
        <family val="2"/>
      </rPr>
      <t>4</t>
    </r>
  </si>
  <si>
    <r>
      <t>Phase-In Status in FY 26</t>
    </r>
    <r>
      <rPr>
        <vertAlign val="superscript"/>
        <sz val="10"/>
        <color theme="1"/>
        <rFont val="Arial"/>
        <family val="2"/>
      </rPr>
      <t>5</t>
    </r>
  </si>
  <si>
    <r>
      <t>Fully Funded Grant (as of ECS FY)</t>
    </r>
    <r>
      <rPr>
        <vertAlign val="superscript"/>
        <sz val="10"/>
        <color theme="1"/>
        <rFont val="Arial"/>
        <family val="2"/>
      </rPr>
      <t>6</t>
    </r>
  </si>
  <si>
    <r>
      <t>ECS Entitlement (as of ECS FY)</t>
    </r>
    <r>
      <rPr>
        <vertAlign val="superscript"/>
        <sz val="10"/>
        <color theme="1"/>
        <rFont val="Arial"/>
        <family val="2"/>
      </rPr>
      <t>7</t>
    </r>
  </si>
  <si>
    <r>
      <t>Equalized Net Grand List per Capita</t>
    </r>
    <r>
      <rPr>
        <vertAlign val="superscript"/>
        <sz val="10"/>
        <color theme="1"/>
        <rFont val="Arial"/>
        <family val="2"/>
      </rPr>
      <t>1</t>
    </r>
  </si>
  <si>
    <r>
      <t>Median Household Income</t>
    </r>
    <r>
      <rPr>
        <vertAlign val="superscript"/>
        <sz val="10"/>
        <color theme="1"/>
        <rFont val="Arial"/>
        <family val="2"/>
      </rPr>
      <t>2</t>
    </r>
  </si>
  <si>
    <r>
      <t>Public Investment Community (PIC) Index Score</t>
    </r>
    <r>
      <rPr>
        <vertAlign val="superscript"/>
        <sz val="10"/>
        <color theme="1"/>
        <rFont val="Arial"/>
        <family val="2"/>
      </rPr>
      <t>3</t>
    </r>
  </si>
  <si>
    <r>
      <t>Public Investment Community (PIC) Index Rank</t>
    </r>
    <r>
      <rPr>
        <vertAlign val="superscript"/>
        <sz val="10"/>
        <color theme="1"/>
        <rFont val="Arial"/>
        <family val="2"/>
      </rPr>
      <t>4</t>
    </r>
  </si>
  <si>
    <r>
      <rPr>
        <vertAlign val="superscript"/>
        <sz val="9"/>
        <color theme="1"/>
        <rFont val="Arial"/>
        <family val="2"/>
      </rPr>
      <t>2</t>
    </r>
    <r>
      <rPr>
        <sz val="9"/>
        <color theme="1"/>
        <rFont val="Arial"/>
        <family val="2"/>
      </rPr>
      <t xml:space="preserve"> Median Household Income refers to the income level earned by a given household where half of the households in the area earn more and half earn less. Household income is the combined income of the householder and all persons over the age of 15 who live in the household. More information on Median Household Income can be found at https://www2.census.gov/library/publications/2024/demo/p60-282.pdf </t>
    </r>
  </si>
  <si>
    <t>ECS Formula Component Comparison Tool</t>
  </si>
  <si>
    <t>Town ECS Data Over Time</t>
  </si>
  <si>
    <t>Description</t>
  </si>
  <si>
    <t xml:space="preserve">Tool </t>
  </si>
  <si>
    <t>ECS Component Comparison Tool</t>
  </si>
  <si>
    <t>Education Cost Sharing (ECS) Grant Data Tools</t>
  </si>
  <si>
    <t xml:space="preserve">The purpose of this tool is to provide comparisons between Connecticut towns based on the data used in the Education Cost Sharing (ECS) formula. The data displayed in this model is for the fiscal year 2026 ECS calculation.
To use this tool, select towns in the blue cells below to view and compare town variable values. </t>
  </si>
  <si>
    <t>The Education Cost Sharing (ECS) grant program is Connecticut's primary mechanism for funding education. It distributes approximately $2.46 billion annually in state education funding to local and regional public school districts. The grant is based on the ECS formula, which is calculated using student and town data elements. To better understand components of the formula and data trends over time, we have created the following tools to compare ECS calculations between towns as well as calculations over time.</t>
  </si>
  <si>
    <t>The purpose of this tool is to provide comparisons between Connecticut towns based on the data used in the ECS formula.</t>
  </si>
  <si>
    <t>The purpose of this model is to highlight, for each town, the changes in the ECS formula variable values, such as student demographics and town wealth, over the past five years.</t>
  </si>
  <si>
    <t>Town ECS Data Over Time Tool</t>
  </si>
  <si>
    <r>
      <rPr>
        <vertAlign val="superscript"/>
        <sz val="9"/>
        <color theme="1"/>
        <rFont val="Arial"/>
        <family val="2"/>
      </rPr>
      <t xml:space="preserve">1 </t>
    </r>
    <r>
      <rPr>
        <sz val="9"/>
        <color theme="1"/>
        <rFont val="Arial"/>
        <family val="2"/>
      </rPr>
      <t xml:space="preserve">The Equalized Net Grand List per Capita (ENGLPC) is the amount of taxable property (at 100% of fair market value) per person in a city or town. Each town's ENGLPC is calculated annually by Connecticut's Office of Policy and Management and represents the property wealth factor that is used in the calculation of ECS grants. More information on the ENGLPC can be found at https://portal.ct.gov/-/media/opm/finance/mfs-unit/municipal-fiscal-indicators/municipal-fiscal-indicators-2018-22---final.pdf. </t>
    </r>
  </si>
  <si>
    <r>
      <rPr>
        <vertAlign val="superscript"/>
        <sz val="9"/>
        <color theme="1"/>
        <rFont val="Arial"/>
        <family val="2"/>
      </rPr>
      <t>3</t>
    </r>
    <r>
      <rPr>
        <sz val="9"/>
        <color theme="1"/>
        <rFont val="Arial"/>
        <family val="2"/>
      </rPr>
      <t xml:space="preserve"> The Public Investment Communities (PIC) index is calculated annually by the Office of Policy and Management (OPM) and measures the relative wealth and need of Connecticut’s towns by ranking them in descending order by their cumulative point allocations based on: per capita income, adjusted equalized net grand list per capita, equalized mill rate, per capita aid to children receiving Temporary Family Assistance benefits, and unemployment rate. The OPM no longer reports the PIC ranks and scores for towns with a PIC rank below 42. More information on the PIC index, including the cumulative points allocation for each town, can be found at https://portal.ct.gov/opm/igpp/services-and-forms/public-investment-community-index.</t>
    </r>
  </si>
  <si>
    <t>The purpose of this model is to illustrate the changes in the Education Cost Sharing (ECS) formula variable values for each town over the past five years.
To use this model, please select a town in the blue box below. The data in the table will update based on the town selected. Please note that the "Year" columns of the table refer to the fiscal year ECS grant that was calculated using the demographic and town wealth data in the table.</t>
  </si>
  <si>
    <r>
      <rPr>
        <vertAlign val="superscript"/>
        <sz val="9"/>
        <color theme="1"/>
        <rFont val="Arial"/>
        <family val="2"/>
      </rPr>
      <t>1</t>
    </r>
    <r>
      <rPr>
        <sz val="9"/>
        <color theme="1"/>
        <rFont val="Arial"/>
        <family val="2"/>
      </rPr>
      <t xml:space="preserve"> Demographic data used is collected in October of the prior fiscal year (ex.FY 2026 ECS grants are calculated using October 2024 student counts). Note that demographic data used to calculate FY 2022 ECS grants is not considered reliable due to the COVID-19 pandemic.</t>
    </r>
  </si>
  <si>
    <r>
      <rPr>
        <vertAlign val="superscript"/>
        <sz val="9"/>
        <color theme="1"/>
        <rFont val="Arial"/>
        <family val="2"/>
      </rPr>
      <t>3</t>
    </r>
    <r>
      <rPr>
        <b/>
        <sz val="9"/>
        <color theme="1"/>
        <rFont val="Arial"/>
        <family val="2"/>
      </rPr>
      <t xml:space="preserve"> </t>
    </r>
    <r>
      <rPr>
        <sz val="9"/>
        <color theme="1"/>
        <rFont val="Arial"/>
        <family val="2"/>
      </rPr>
      <t>MHI data generally collected four years prior to the ECS fiscal year.</t>
    </r>
  </si>
  <si>
    <r>
      <rPr>
        <vertAlign val="superscript"/>
        <sz val="9"/>
        <color theme="1"/>
        <rFont val="Arial"/>
        <family val="2"/>
      </rPr>
      <t>2</t>
    </r>
    <r>
      <rPr>
        <sz val="9"/>
        <color theme="1"/>
        <rFont val="Arial"/>
        <family val="2"/>
      </rPr>
      <t xml:space="preserve"> ENGLC data is the 3-year average of data collected four, five, and six years prior to the ECS fiscal year.</t>
    </r>
  </si>
  <si>
    <r>
      <rPr>
        <vertAlign val="superscript"/>
        <sz val="9"/>
        <color theme="1"/>
        <rFont val="Arial"/>
        <family val="2"/>
      </rPr>
      <t>4</t>
    </r>
    <r>
      <rPr>
        <b/>
        <sz val="9"/>
        <color theme="1"/>
        <rFont val="Arial"/>
        <family val="2"/>
      </rPr>
      <t xml:space="preserve"> </t>
    </r>
    <r>
      <rPr>
        <sz val="9"/>
        <color theme="1"/>
        <rFont val="Arial"/>
        <family val="2"/>
      </rPr>
      <t>PIC data generally collected one year prior to the ECS fiscal year. Higher score = higher need, lower rank = higher need.</t>
    </r>
    <r>
      <rPr>
        <b/>
        <sz val="9"/>
        <color theme="1"/>
        <rFont val="Arial"/>
        <family val="2"/>
      </rPr>
      <t xml:space="preserve"> </t>
    </r>
    <r>
      <rPr>
        <sz val="9"/>
        <color theme="1"/>
        <rFont val="Arial"/>
        <family val="2"/>
      </rPr>
      <t>As of 2024, the PIC Index Score and Rank is only reported for towns ranking in the top quartile of the PIC Index.</t>
    </r>
  </si>
  <si>
    <r>
      <rPr>
        <vertAlign val="superscript"/>
        <sz val="9"/>
        <color theme="1"/>
        <rFont val="Arial"/>
        <family val="2"/>
      </rPr>
      <t xml:space="preserve">5 </t>
    </r>
    <r>
      <rPr>
        <sz val="9"/>
        <color theme="1"/>
        <rFont val="Arial"/>
        <family val="2"/>
      </rPr>
      <t xml:space="preserve">ECS phase-out schedule paused from FY 2022 to FY 2026. </t>
    </r>
  </si>
  <si>
    <r>
      <rPr>
        <vertAlign val="superscript"/>
        <sz val="9"/>
        <color theme="1"/>
        <rFont val="Arial"/>
        <family val="2"/>
      </rPr>
      <t>7</t>
    </r>
    <r>
      <rPr>
        <sz val="9"/>
        <color theme="1"/>
        <rFont val="Arial"/>
        <family val="2"/>
      </rPr>
      <t xml:space="preserve"> ECS Entitlements are the actual ECS grant amounts districts receive in a given fiscal year after accounting for Alliance District status and hold-harmless provisions.</t>
    </r>
  </si>
  <si>
    <r>
      <rPr>
        <vertAlign val="superscript"/>
        <sz val="9"/>
        <color theme="1"/>
        <rFont val="Arial"/>
        <family val="2"/>
      </rPr>
      <t>6</t>
    </r>
    <r>
      <rPr>
        <sz val="9"/>
        <color theme="1"/>
        <rFont val="Arial"/>
        <family val="2"/>
      </rPr>
      <t xml:space="preserve"> Fully Funded Grants incorporate the impact of policy changes (weights, thresholds) that have occurred over the past five years. While this represents the ECS amounts districts </t>
    </r>
    <r>
      <rPr>
        <i/>
        <sz val="9"/>
        <color theme="1"/>
        <rFont val="Arial"/>
        <family val="2"/>
      </rPr>
      <t xml:space="preserve">should </t>
    </r>
    <r>
      <rPr>
        <sz val="9"/>
        <color theme="1"/>
        <rFont val="Arial"/>
        <family val="2"/>
      </rPr>
      <t>receive, the actual ECS entitlements may differ due to hold-harmless provisions.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</si>
</sst>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0%"/>
    <numFmt numFmtId="165" formatCode="#,##0.000000_);[Red]\(#,##0.000000\)"/>
    <numFmt numFmtId="166" formatCode="#,##0.000_);\(#,##0.000\)"/>
    <numFmt numFmtId="167" formatCode="0.000000%"/>
    <numFmt numFmtId="168" formatCode="#,##0.000000_);\(#,##0.000000\)"/>
    <numFmt numFmtId="169" formatCode="0.0000%"/>
    <numFmt numFmtId="170" formatCode="&quot;$&quot;#,##0"/>
  </numFmts>
  <fonts count="32" x14ac:knownFonts="1">
    <font>
      <sz val="11"/>
      <color theme="1"/>
      <name val="Calibri"/>
      <family val="2"/>
      <scheme val="minor"/>
    </font>
    <font>
      <sz val="10"/>
      <color indexed="8"/>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10"/>
      <color theme="0"/>
      <name val="Arial"/>
      <family val="2"/>
    </font>
    <font>
      <i/>
      <sz val="10"/>
      <color theme="1"/>
      <name val="Arial"/>
      <family val="2"/>
    </font>
    <font>
      <sz val="10"/>
      <color rgb="FF000000"/>
      <name val="Arial"/>
      <family val="2"/>
    </font>
    <font>
      <sz val="11"/>
      <color theme="1"/>
      <name val="Calibri"/>
      <family val="2"/>
    </font>
    <font>
      <sz val="11"/>
      <name val="Calibri"/>
      <family val="2"/>
    </font>
    <font>
      <sz val="11"/>
      <color indexed="8"/>
      <name val="Calibri"/>
      <family val="2"/>
    </font>
    <font>
      <sz val="11"/>
      <color theme="4"/>
      <name val="Calibri"/>
      <family val="2"/>
    </font>
    <font>
      <sz val="11"/>
      <color rgb="FF0070C0"/>
      <name val="Calibri"/>
      <family val="2"/>
    </font>
    <font>
      <b/>
      <sz val="11"/>
      <color indexed="8"/>
      <name val="Calibri"/>
      <family val="2"/>
    </font>
    <font>
      <b/>
      <sz val="11"/>
      <name val="Calibri"/>
      <family val="2"/>
    </font>
    <font>
      <sz val="11"/>
      <color rgb="FFFF0000"/>
      <name val="Calibri"/>
      <family val="2"/>
    </font>
    <font>
      <sz val="9"/>
      <name val="Calibri"/>
      <family val="2"/>
    </font>
    <font>
      <sz val="11"/>
      <color theme="4"/>
      <name val="Calibri"/>
      <family val="2"/>
      <scheme val="minor"/>
    </font>
    <font>
      <b/>
      <sz val="11"/>
      <color rgb="FFFF0000"/>
      <name val="Calibri"/>
      <family val="2"/>
    </font>
    <font>
      <sz val="10"/>
      <color rgb="FF000000"/>
      <name val="Helvetica Neue"/>
      <family val="2"/>
    </font>
    <font>
      <vertAlign val="superscript"/>
      <sz val="10"/>
      <color theme="1"/>
      <name val="Arial"/>
      <family val="2"/>
    </font>
    <font>
      <b/>
      <sz val="10"/>
      <color rgb="FF45759D"/>
      <name val="Arial"/>
      <family val="2"/>
    </font>
    <font>
      <i/>
      <sz val="9"/>
      <color theme="1"/>
      <name val="Arial"/>
      <family val="2"/>
    </font>
    <font>
      <sz val="9"/>
      <color theme="1"/>
      <name val="Arial"/>
      <family val="2"/>
    </font>
    <font>
      <b/>
      <sz val="9"/>
      <color theme="1"/>
      <name val="Arial"/>
      <family val="2"/>
    </font>
    <font>
      <vertAlign val="superscript"/>
      <sz val="9"/>
      <color theme="1"/>
      <name val="Arial"/>
      <family val="2"/>
    </font>
    <font>
      <b/>
      <sz val="12"/>
      <color theme="0"/>
      <name val="Arial"/>
      <family val="2"/>
    </font>
    <font>
      <u/>
      <sz val="11"/>
      <color theme="10"/>
      <name val="Calibri"/>
      <family val="2"/>
      <scheme val="minor"/>
    </font>
    <font>
      <sz val="11"/>
      <color theme="1"/>
      <name val="Arial"/>
      <family val="2"/>
    </font>
    <font>
      <b/>
      <sz val="11"/>
      <color theme="0"/>
      <name val="Arial"/>
      <family val="2"/>
    </font>
    <font>
      <u/>
      <sz val="11"/>
      <color theme="10"/>
      <name val="Arial"/>
      <family val="2"/>
    </font>
  </fonts>
  <fills count="13">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theme="0"/>
        <bgColor indexed="64"/>
      </patternFill>
    </fill>
    <fill>
      <patternFill patternType="solid">
        <fgColor theme="8"/>
        <bgColor indexed="64"/>
      </patternFill>
    </fill>
    <fill>
      <patternFill patternType="solid">
        <fgColor rgb="FF000000"/>
        <bgColor indexed="64"/>
      </patternFill>
    </fill>
    <fill>
      <patternFill patternType="solid">
        <fgColor rgb="FFFFFFFF"/>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28" fillId="0" borderId="0" applyNumberFormat="0" applyFill="0" applyBorder="0" applyAlignment="0" applyProtection="0"/>
  </cellStyleXfs>
  <cellXfs count="180">
    <xf numFmtId="0" fontId="0" fillId="0" borderId="0" xfId="0"/>
    <xf numFmtId="0" fontId="1" fillId="0" borderId="0" xfId="0" applyFont="1"/>
    <xf numFmtId="0" fontId="2" fillId="0" borderId="0" xfId="0" applyFont="1"/>
    <xf numFmtId="4" fontId="4" fillId="0" borderId="0" xfId="0" applyNumberFormat="1" applyFont="1" applyAlignment="1">
      <alignment horizontal="right"/>
    </xf>
    <xf numFmtId="0" fontId="2" fillId="0" borderId="0" xfId="0" applyFont="1" applyAlignment="1">
      <alignment vertical="center"/>
    </xf>
    <xf numFmtId="0" fontId="5" fillId="0" borderId="1" xfId="0" applyFont="1" applyBorder="1" applyAlignment="1">
      <alignment horizontal="center" vertical="center"/>
    </xf>
    <xf numFmtId="9"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indent="2"/>
    </xf>
    <xf numFmtId="41" fontId="2" fillId="0" borderId="0" xfId="1" applyNumberFormat="1"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42" fontId="2" fillId="0" borderId="0" xfId="1" applyNumberFormat="1" applyFont="1" applyBorder="1" applyAlignment="1">
      <alignment vertical="center"/>
    </xf>
    <xf numFmtId="0" fontId="2" fillId="0" borderId="1"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5" fillId="0" borderId="0" xfId="0" applyFont="1"/>
    <xf numFmtId="0" fontId="2" fillId="0" borderId="10" xfId="0" applyFont="1" applyBorder="1"/>
    <xf numFmtId="41" fontId="2" fillId="0" borderId="0" xfId="1" applyNumberFormat="1" applyFont="1" applyBorder="1"/>
    <xf numFmtId="164" fontId="2" fillId="0" borderId="0" xfId="0" applyNumberFormat="1" applyFont="1"/>
    <xf numFmtId="0" fontId="7" fillId="0" borderId="0" xfId="0" applyFont="1"/>
    <xf numFmtId="0" fontId="2" fillId="0" borderId="11" xfId="0" applyFont="1" applyBorder="1"/>
    <xf numFmtId="0" fontId="2" fillId="0" borderId="12" xfId="0" applyFont="1" applyBorder="1"/>
    <xf numFmtId="41" fontId="2" fillId="0" borderId="0" xfId="0" applyNumberFormat="1" applyFont="1" applyAlignment="1">
      <alignment vertical="center"/>
    </xf>
    <xf numFmtId="0" fontId="5" fillId="0" borderId="0" xfId="0" applyFont="1" applyAlignment="1">
      <alignment horizontal="center" vertical="center"/>
    </xf>
    <xf numFmtId="0" fontId="8" fillId="0" borderId="0" xfId="0" applyFont="1"/>
    <xf numFmtId="15" fontId="10" fillId="0" borderId="0" xfId="0" quotePrefix="1" applyNumberFormat="1" applyFont="1"/>
    <xf numFmtId="0" fontId="11" fillId="0" borderId="0" xfId="0" applyFont="1"/>
    <xf numFmtId="0" fontId="11" fillId="3" borderId="0" xfId="0" applyFont="1" applyFill="1"/>
    <xf numFmtId="0" fontId="11" fillId="4" borderId="0" xfId="0" applyFont="1" applyFill="1"/>
    <xf numFmtId="0" fontId="12" fillId="0" borderId="0" xfId="0" applyFont="1"/>
    <xf numFmtId="0" fontId="11" fillId="0" borderId="0" xfId="0" applyFont="1" applyAlignment="1">
      <alignment horizontal="center"/>
    </xf>
    <xf numFmtId="0" fontId="11" fillId="0" borderId="0" xfId="0" applyFont="1" applyAlignment="1">
      <alignment horizontal="right"/>
    </xf>
    <xf numFmtId="0" fontId="10" fillId="0" borderId="0" xfId="0" applyFont="1"/>
    <xf numFmtId="10" fontId="11" fillId="0" borderId="0" xfId="0" applyNumberFormat="1" applyFont="1"/>
    <xf numFmtId="165" fontId="11" fillId="0" borderId="0" xfId="0" applyNumberFormat="1" applyFont="1"/>
    <xf numFmtId="39" fontId="11" fillId="0" borderId="0" xfId="0" applyNumberFormat="1" applyFont="1"/>
    <xf numFmtId="166" fontId="11" fillId="0" borderId="0" xfId="0" applyNumberFormat="1" applyFont="1"/>
    <xf numFmtId="5" fontId="11" fillId="0" borderId="0" xfId="0" applyNumberFormat="1" applyFont="1"/>
    <xf numFmtId="10" fontId="10" fillId="0" borderId="0" xfId="0" applyNumberFormat="1" applyFont="1"/>
    <xf numFmtId="0" fontId="13" fillId="0" borderId="0" xfId="0" applyFont="1"/>
    <xf numFmtId="167" fontId="11" fillId="0" borderId="0" xfId="0" applyNumberFormat="1" applyFont="1"/>
    <xf numFmtId="10" fontId="11" fillId="5" borderId="0" xfId="0" applyNumberFormat="1" applyFont="1" applyFill="1"/>
    <xf numFmtId="0" fontId="14" fillId="0" borderId="0" xfId="0" applyFont="1"/>
    <xf numFmtId="3" fontId="11" fillId="4" borderId="0" xfId="0" applyNumberFormat="1" applyFont="1" applyFill="1"/>
    <xf numFmtId="0" fontId="11" fillId="0" borderId="0" xfId="0" quotePrefix="1" applyFont="1"/>
    <xf numFmtId="37" fontId="10" fillId="0" borderId="0" xfId="0" applyNumberFormat="1" applyFont="1"/>
    <xf numFmtId="39" fontId="13" fillId="0" borderId="0" xfId="0" applyNumberFormat="1" applyFont="1"/>
    <xf numFmtId="37" fontId="11" fillId="0" borderId="0" xfId="0" applyNumberFormat="1" applyFont="1"/>
    <xf numFmtId="40" fontId="11" fillId="0" borderId="0" xfId="0" applyNumberFormat="1" applyFont="1"/>
    <xf numFmtId="165" fontId="11" fillId="0" borderId="0" xfId="0" applyNumberFormat="1" applyFont="1" applyAlignment="1">
      <alignment horizontal="center"/>
    </xf>
    <xf numFmtId="37" fontId="14" fillId="0" borderId="0" xfId="0" applyNumberFormat="1" applyFont="1"/>
    <xf numFmtId="37" fontId="11" fillId="3" borderId="0" xfId="0" applyNumberFormat="1" applyFont="1" applyFill="1"/>
    <xf numFmtId="37" fontId="11" fillId="4" borderId="0" xfId="0" applyNumberFormat="1" applyFont="1" applyFill="1"/>
    <xf numFmtId="0" fontId="15" fillId="0" borderId="0" xfId="0" applyFont="1" applyAlignment="1">
      <alignment horizontal="right"/>
    </xf>
    <xf numFmtId="39" fontId="10" fillId="0" borderId="0" xfId="0" applyNumberFormat="1" applyFont="1"/>
    <xf numFmtId="168" fontId="11" fillId="0" borderId="0" xfId="0" applyNumberFormat="1" applyFont="1"/>
    <xf numFmtId="0" fontId="11" fillId="0" borderId="0" xfId="0" quotePrefix="1" applyFont="1" applyAlignment="1">
      <alignment horizontal="center"/>
    </xf>
    <xf numFmtId="0" fontId="10" fillId="0" borderId="0" xfId="0" quotePrefix="1" applyFont="1" applyAlignment="1">
      <alignment horizontal="center"/>
    </xf>
    <xf numFmtId="0" fontId="11" fillId="3" borderId="0" xfId="0" quotePrefix="1" applyFont="1" applyFill="1" applyAlignment="1">
      <alignment horizontal="center"/>
    </xf>
    <xf numFmtId="0" fontId="11" fillId="4" borderId="0" xfId="0" quotePrefix="1" applyFont="1" applyFill="1" applyAlignment="1">
      <alignment horizontal="center"/>
    </xf>
    <xf numFmtId="0" fontId="14" fillId="0" borderId="0" xfId="0" applyFont="1" applyAlignment="1">
      <alignment horizontal="center"/>
    </xf>
    <xf numFmtId="0" fontId="10" fillId="0" borderId="0" xfId="0" applyFont="1" applyAlignment="1">
      <alignment horizontal="center"/>
    </xf>
    <xf numFmtId="0" fontId="16" fillId="0" borderId="0" xfId="0" applyFont="1"/>
    <xf numFmtId="0" fontId="10" fillId="0" borderId="0" xfId="0" applyFont="1" applyAlignment="1">
      <alignment horizontal="center" wrapText="1"/>
    </xf>
    <xf numFmtId="40" fontId="15" fillId="0" borderId="0" xfId="0" applyNumberFormat="1" applyFont="1"/>
    <xf numFmtId="0" fontId="15" fillId="0" borderId="0" xfId="0" applyFont="1" applyAlignment="1">
      <alignment horizontal="center"/>
    </xf>
    <xf numFmtId="6" fontId="15" fillId="0" borderId="0" xfId="0" applyNumberFormat="1" applyFont="1" applyAlignment="1">
      <alignment horizontal="center"/>
    </xf>
    <xf numFmtId="0" fontId="15" fillId="0" borderId="0" xfId="0" quotePrefix="1" applyFont="1" applyAlignment="1">
      <alignment horizontal="center"/>
    </xf>
    <xf numFmtId="0" fontId="11" fillId="3" borderId="0" xfId="0" applyFont="1" applyFill="1" applyAlignment="1">
      <alignment horizontal="center"/>
    </xf>
    <xf numFmtId="0" fontId="11" fillId="4" borderId="0" xfId="0" applyFont="1" applyFill="1" applyAlignment="1">
      <alignment horizontal="center"/>
    </xf>
    <xf numFmtId="8" fontId="15" fillId="0" borderId="0" xfId="0" applyNumberFormat="1" applyFont="1" applyAlignment="1">
      <alignment horizontal="center"/>
    </xf>
    <xf numFmtId="5" fontId="15" fillId="0" borderId="0" xfId="0" applyNumberFormat="1" applyFont="1"/>
    <xf numFmtId="0" fontId="10" fillId="3" borderId="0" xfId="0" quotePrefix="1" applyFont="1" applyFill="1" applyAlignment="1">
      <alignment horizontal="center"/>
    </xf>
    <xf numFmtId="0" fontId="10" fillId="4" borderId="0" xfId="0" quotePrefix="1" applyFont="1" applyFill="1" applyAlignment="1">
      <alignment horizontal="center"/>
    </xf>
    <xf numFmtId="0" fontId="10" fillId="3" borderId="0" xfId="0" applyFont="1" applyFill="1" applyAlignment="1">
      <alignment horizontal="center"/>
    </xf>
    <xf numFmtId="0" fontId="10" fillId="4" borderId="0" xfId="0" applyFont="1" applyFill="1" applyAlignment="1">
      <alignment horizontal="center"/>
    </xf>
    <xf numFmtId="0" fontId="13" fillId="0" borderId="0" xfId="0" applyFont="1" applyAlignment="1">
      <alignment horizontal="center"/>
    </xf>
    <xf numFmtId="0" fontId="15" fillId="4" borderId="0" xfId="0" applyFont="1" applyFill="1" applyAlignment="1">
      <alignment horizontal="center"/>
    </xf>
    <xf numFmtId="0" fontId="10" fillId="0" borderId="0" xfId="0" applyFont="1" applyAlignment="1">
      <alignment wrapText="1"/>
    </xf>
    <xf numFmtId="0" fontId="10" fillId="3" borderId="0" xfId="0" applyFont="1" applyFill="1" applyAlignment="1">
      <alignment wrapText="1"/>
    </xf>
    <xf numFmtId="0" fontId="15" fillId="4" borderId="0" xfId="0" applyFont="1" applyFill="1" applyAlignment="1">
      <alignment wrapText="1"/>
    </xf>
    <xf numFmtId="4" fontId="11" fillId="0" borderId="0" xfId="0" applyNumberFormat="1" applyFont="1"/>
    <xf numFmtId="4" fontId="0" fillId="0" borderId="0" xfId="0" applyNumberFormat="1"/>
    <xf numFmtId="4" fontId="17" fillId="0" borderId="2" xfId="0" applyNumberFormat="1" applyFont="1" applyBorder="1"/>
    <xf numFmtId="3" fontId="0" fillId="0" borderId="0" xfId="0" applyNumberFormat="1"/>
    <xf numFmtId="4" fontId="9" fillId="0" borderId="0" xfId="0" applyNumberFormat="1" applyFont="1"/>
    <xf numFmtId="164" fontId="9" fillId="0" borderId="0" xfId="0" applyNumberFormat="1" applyFont="1"/>
    <xf numFmtId="169" fontId="11" fillId="0" borderId="0" xfId="0" applyNumberFormat="1" applyFont="1"/>
    <xf numFmtId="164" fontId="11" fillId="0" borderId="0" xfId="0" applyNumberFormat="1" applyFont="1"/>
    <xf numFmtId="169" fontId="9" fillId="0" borderId="0" xfId="0" applyNumberFormat="1" applyFont="1"/>
    <xf numFmtId="3" fontId="9" fillId="0" borderId="0" xfId="0" applyNumberFormat="1" applyFont="1"/>
    <xf numFmtId="37" fontId="11" fillId="0" borderId="0" xfId="0" applyNumberFormat="1" applyFont="1" applyAlignment="1">
      <alignment horizontal="center"/>
    </xf>
    <xf numFmtId="3" fontId="9" fillId="3" borderId="0" xfId="0" applyNumberFormat="1" applyFont="1" applyFill="1"/>
    <xf numFmtId="3" fontId="9" fillId="4" borderId="0" xfId="0" applyNumberFormat="1" applyFont="1" applyFill="1"/>
    <xf numFmtId="3" fontId="18" fillId="0" borderId="0" xfId="0" applyNumberFormat="1" applyFont="1"/>
    <xf numFmtId="3" fontId="11" fillId="0" borderId="0" xfId="0" applyNumberFormat="1" applyFont="1"/>
    <xf numFmtId="0" fontId="19" fillId="0" borderId="0" xfId="0" applyFont="1" applyAlignment="1">
      <alignment horizontal="center"/>
    </xf>
    <xf numFmtId="4" fontId="17" fillId="6" borderId="2" xfId="0" applyNumberFormat="1" applyFont="1" applyFill="1" applyBorder="1"/>
    <xf numFmtId="4" fontId="17" fillId="7" borderId="2" xfId="0" applyNumberFormat="1" applyFont="1" applyFill="1" applyBorder="1"/>
    <xf numFmtId="0" fontId="10" fillId="8" borderId="0" xfId="0" applyFont="1" applyFill="1" applyAlignment="1">
      <alignment horizontal="center"/>
    </xf>
    <xf numFmtId="0" fontId="16" fillId="0" borderId="0" xfId="0" applyFont="1" applyAlignment="1">
      <alignment horizontal="center"/>
    </xf>
    <xf numFmtId="0" fontId="9" fillId="0" borderId="0" xfId="0" applyFont="1"/>
    <xf numFmtId="4" fontId="15" fillId="3" borderId="2" xfId="0" applyNumberFormat="1" applyFont="1" applyFill="1" applyBorder="1" applyAlignment="1">
      <alignment horizontal="right"/>
    </xf>
    <xf numFmtId="0" fontId="2" fillId="9" borderId="0" xfId="0" applyFont="1" applyFill="1"/>
    <xf numFmtId="0" fontId="20" fillId="0" borderId="0" xfId="0" applyFont="1"/>
    <xf numFmtId="3" fontId="2" fillId="0" borderId="0" xfId="0" applyNumberFormat="1" applyFont="1"/>
    <xf numFmtId="0" fontId="6" fillId="10" borderId="2" xfId="0" applyFont="1" applyFill="1" applyBorder="1" applyAlignment="1" applyProtection="1">
      <alignment horizontal="center" vertical="center"/>
      <protection locked="0"/>
    </xf>
    <xf numFmtId="41" fontId="2" fillId="9" borderId="0" xfId="1" applyNumberFormat="1" applyFont="1" applyFill="1" applyBorder="1" applyAlignment="1">
      <alignment horizontal="center" vertical="center"/>
    </xf>
    <xf numFmtId="0" fontId="5" fillId="9" borderId="0" xfId="0" applyFont="1" applyFill="1"/>
    <xf numFmtId="0" fontId="2" fillId="9" borderId="0" xfId="0" applyFont="1" applyFill="1" applyAlignment="1">
      <alignment vertical="center"/>
    </xf>
    <xf numFmtId="0" fontId="2" fillId="9" borderId="0" xfId="0" applyFont="1" applyFill="1" applyAlignment="1">
      <alignment horizontal="left" vertical="center" wrapText="1"/>
    </xf>
    <xf numFmtId="0" fontId="24" fillId="0" borderId="0" xfId="0" applyFont="1" applyAlignment="1">
      <alignment vertical="center"/>
    </xf>
    <xf numFmtId="0" fontId="24" fillId="0" borderId="10" xfId="0" applyFont="1" applyBorder="1" applyAlignment="1">
      <alignment vertical="center"/>
    </xf>
    <xf numFmtId="0" fontId="25" fillId="0" borderId="0" xfId="0" applyFont="1" applyAlignment="1">
      <alignment vertical="center"/>
    </xf>
    <xf numFmtId="0" fontId="24" fillId="0" borderId="1" xfId="0" applyFont="1" applyBorder="1" applyAlignment="1">
      <alignment vertical="center"/>
    </xf>
    <xf numFmtId="0" fontId="24" fillId="0" borderId="12" xfId="0" applyFont="1" applyBorder="1" applyAlignment="1">
      <alignment vertical="center"/>
    </xf>
    <xf numFmtId="49" fontId="5" fillId="9" borderId="0" xfId="0" applyNumberFormat="1" applyFont="1" applyFill="1" applyAlignment="1">
      <alignment vertical="center"/>
    </xf>
    <xf numFmtId="170" fontId="2" fillId="9" borderId="0" xfId="1" applyNumberFormat="1" applyFont="1" applyFill="1" applyBorder="1" applyAlignment="1">
      <alignment horizontal="center" vertical="center"/>
    </xf>
    <xf numFmtId="0" fontId="2" fillId="9" borderId="6" xfId="0" applyFont="1" applyFill="1" applyBorder="1"/>
    <xf numFmtId="0" fontId="2" fillId="9" borderId="7" xfId="0" applyFont="1" applyFill="1" applyBorder="1"/>
    <xf numFmtId="0" fontId="2" fillId="9" borderId="8" xfId="0" applyFont="1" applyFill="1" applyBorder="1"/>
    <xf numFmtId="0" fontId="2" fillId="9" borderId="9" xfId="0" applyFont="1" applyFill="1" applyBorder="1"/>
    <xf numFmtId="0" fontId="2" fillId="9" borderId="10" xfId="0" applyFont="1" applyFill="1" applyBorder="1"/>
    <xf numFmtId="0" fontId="2" fillId="9" borderId="11" xfId="0" applyFont="1" applyFill="1" applyBorder="1"/>
    <xf numFmtId="49" fontId="5" fillId="9" borderId="1" xfId="0" applyNumberFormat="1" applyFont="1" applyFill="1" applyBorder="1" applyAlignment="1">
      <alignment vertical="center"/>
    </xf>
    <xf numFmtId="170" fontId="2" fillId="9" borderId="1" xfId="1" applyNumberFormat="1" applyFont="1" applyFill="1" applyBorder="1" applyAlignment="1">
      <alignment horizontal="center" vertical="center"/>
    </xf>
    <xf numFmtId="0" fontId="2" fillId="9" borderId="12" xfId="0" applyFont="1" applyFill="1" applyBorder="1"/>
    <xf numFmtId="0" fontId="6" fillId="10" borderId="2" xfId="0" applyFont="1" applyFill="1" applyBorder="1" applyAlignment="1">
      <alignment horizontal="center" vertical="center"/>
    </xf>
    <xf numFmtId="0" fontId="5" fillId="9" borderId="7" xfId="0" applyFont="1" applyFill="1" applyBorder="1" applyAlignment="1">
      <alignment horizontal="left" indent="1"/>
    </xf>
    <xf numFmtId="41" fontId="2" fillId="9" borderId="7" xfId="1" applyNumberFormat="1" applyFont="1" applyFill="1" applyBorder="1"/>
    <xf numFmtId="0" fontId="7" fillId="9" borderId="1" xfId="0" applyFont="1" applyFill="1" applyBorder="1"/>
    <xf numFmtId="37" fontId="2" fillId="9" borderId="0" xfId="1" applyNumberFormat="1" applyFont="1" applyFill="1" applyBorder="1" applyAlignment="1">
      <alignment horizontal="center" vertical="center"/>
    </xf>
    <xf numFmtId="9" fontId="2" fillId="9" borderId="0" xfId="2" applyFont="1" applyFill="1" applyBorder="1" applyAlignment="1">
      <alignment horizontal="center" vertical="center"/>
    </xf>
    <xf numFmtId="170" fontId="2" fillId="9" borderId="0" xfId="0" applyNumberFormat="1" applyFont="1" applyFill="1" applyAlignment="1">
      <alignment horizontal="center" vertical="center"/>
    </xf>
    <xf numFmtId="49" fontId="4" fillId="9" borderId="0" xfId="0" applyNumberFormat="1" applyFont="1" applyFill="1" applyAlignment="1">
      <alignment vertical="center"/>
    </xf>
    <xf numFmtId="49" fontId="2" fillId="9" borderId="0" xfId="0" applyNumberFormat="1" applyFont="1" applyFill="1" applyAlignment="1">
      <alignment vertical="center"/>
    </xf>
    <xf numFmtId="5" fontId="2" fillId="0" borderId="0" xfId="0" applyNumberFormat="1" applyFont="1" applyAlignment="1">
      <alignment vertical="center"/>
    </xf>
    <xf numFmtId="0" fontId="5" fillId="0" borderId="1" xfId="0" applyFont="1" applyBorder="1" applyAlignment="1">
      <alignment horizontal="left" vertical="center"/>
    </xf>
    <xf numFmtId="9" fontId="2" fillId="0" borderId="0" xfId="1" applyNumberFormat="1" applyFont="1" applyBorder="1" applyAlignment="1">
      <alignment horizontal="center" vertical="center"/>
    </xf>
    <xf numFmtId="5" fontId="2" fillId="0" borderId="0" xfId="0" applyNumberFormat="1" applyFont="1" applyAlignment="1">
      <alignment horizontal="center" vertical="center"/>
    </xf>
    <xf numFmtId="42" fontId="2" fillId="0" borderId="0" xfId="1" applyNumberFormat="1" applyFont="1" applyBorder="1" applyAlignment="1">
      <alignment horizontal="center" vertical="center"/>
    </xf>
    <xf numFmtId="37" fontId="2" fillId="0" borderId="0" xfId="1" applyNumberFormat="1" applyFont="1" applyBorder="1" applyAlignment="1">
      <alignment horizontal="center" vertical="center"/>
    </xf>
    <xf numFmtId="1" fontId="2" fillId="0" borderId="0" xfId="1" applyNumberFormat="1" applyFont="1" applyBorder="1" applyAlignment="1">
      <alignment horizontal="center" vertical="center"/>
    </xf>
    <xf numFmtId="1" fontId="2" fillId="0" borderId="0" xfId="1" applyNumberFormat="1" applyFont="1" applyFill="1" applyBorder="1" applyAlignment="1">
      <alignment horizontal="center" vertical="center"/>
    </xf>
    <xf numFmtId="1" fontId="2" fillId="0" borderId="0" xfId="0" applyNumberFormat="1" applyFont="1" applyAlignment="1">
      <alignment horizontal="center" vertical="center"/>
    </xf>
    <xf numFmtId="0" fontId="6" fillId="10" borderId="5" xfId="0" applyFont="1" applyFill="1" applyBorder="1" applyAlignment="1" applyProtection="1">
      <alignment horizontal="center" vertical="center"/>
      <protection locked="0"/>
    </xf>
    <xf numFmtId="0" fontId="5" fillId="9" borderId="10" xfId="0" applyFont="1" applyFill="1" applyBorder="1" applyAlignment="1">
      <alignment vertical="center" wrapText="1"/>
    </xf>
    <xf numFmtId="0" fontId="27" fillId="9" borderId="0" xfId="0" applyFont="1" applyFill="1" applyAlignment="1">
      <alignment vertical="center"/>
    </xf>
    <xf numFmtId="0" fontId="27" fillId="12" borderId="0" xfId="0" applyFont="1" applyFill="1" applyAlignment="1">
      <alignment horizontal="center" vertical="center"/>
    </xf>
    <xf numFmtId="0" fontId="29" fillId="9" borderId="0" xfId="0" applyFont="1" applyFill="1"/>
    <xf numFmtId="0" fontId="31" fillId="9" borderId="2" xfId="3" applyFont="1" applyFill="1" applyBorder="1" applyAlignment="1">
      <alignment horizontal="center" vertical="center"/>
    </xf>
    <xf numFmtId="0" fontId="29" fillId="9" borderId="2" xfId="0" applyFont="1" applyFill="1" applyBorder="1" applyAlignment="1">
      <alignment horizontal="left" vertical="center" wrapText="1"/>
    </xf>
    <xf numFmtId="0" fontId="30" fillId="10" borderId="2" xfId="0" applyFont="1" applyFill="1" applyBorder="1" applyAlignment="1">
      <alignment horizontal="center" vertical="center"/>
    </xf>
    <xf numFmtId="0" fontId="27" fillId="2" borderId="0" xfId="0" applyFont="1" applyFill="1" applyAlignment="1">
      <alignment horizontal="center" vertical="center"/>
    </xf>
    <xf numFmtId="0" fontId="4" fillId="12" borderId="0" xfId="0" applyFont="1" applyFill="1" applyAlignment="1">
      <alignment horizontal="left" vertical="center" wrapText="1"/>
    </xf>
    <xf numFmtId="0" fontId="2" fillId="9" borderId="0" xfId="0" applyFont="1" applyFill="1" applyAlignment="1">
      <alignment horizontal="left" vertical="center" wrapText="1"/>
    </xf>
    <xf numFmtId="0" fontId="27" fillId="11" borderId="0" xfId="0" applyFont="1" applyFill="1" applyAlignment="1">
      <alignment horizontal="center" vertical="center"/>
    </xf>
    <xf numFmtId="0" fontId="24" fillId="9" borderId="0" xfId="0" applyFont="1" applyFill="1" applyAlignment="1">
      <alignment horizontal="left" vertical="center" wrapText="1"/>
    </xf>
    <xf numFmtId="0" fontId="23" fillId="9" borderId="0" xfId="0" applyFont="1" applyFill="1" applyAlignment="1">
      <alignment horizontal="left" vertical="center" wrapText="1"/>
    </xf>
    <xf numFmtId="0" fontId="24" fillId="0" borderId="0" xfId="0" applyFont="1" applyAlignment="1">
      <alignment vertical="center" wrapText="1"/>
    </xf>
    <xf numFmtId="0" fontId="24" fillId="0" borderId="10" xfId="0" applyFont="1" applyBorder="1" applyAlignment="1">
      <alignmen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5" fillId="0" borderId="0" xfId="0" applyFont="1" applyAlignment="1">
      <alignment vertical="center" wrapText="1"/>
    </xf>
  </cellXfs>
  <cellStyles count="4">
    <cellStyle name="Comma" xfId="1" builtinId="3"/>
    <cellStyle name="Hyperlink" xfId="3" builtinId="8"/>
    <cellStyle name="Normal" xfId="0" builtinId="0"/>
    <cellStyle name="Percent" xfId="2" builtinId="5"/>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FF"/>
      <color rgb="FFC7D3F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
  <sheetViews>
    <sheetView tabSelected="1" workbookViewId="0">
      <selection activeCell="C8" sqref="C8"/>
    </sheetView>
  </sheetViews>
  <sheetFormatPr baseColWidth="10" defaultColWidth="8.6640625" defaultRowHeight="14" x14ac:dyDescent="0.15"/>
  <cols>
    <col min="1" max="1" width="2.6640625" style="162" customWidth="1"/>
    <col min="2" max="2" width="33.33203125" style="162" customWidth="1"/>
    <col min="3" max="3" width="61.33203125" style="162" customWidth="1"/>
    <col min="4" max="4" width="24" style="162" customWidth="1"/>
    <col min="5" max="5" width="25.5" style="162" customWidth="1"/>
    <col min="6" max="6" width="19.33203125" style="162" customWidth="1"/>
    <col min="7" max="7" width="20.1640625" style="162" customWidth="1"/>
    <col min="8" max="16384" width="8.6640625" style="162"/>
  </cols>
  <sheetData>
    <row r="1" spans="2:7" ht="10.5" customHeight="1" x14ac:dyDescent="0.15"/>
    <row r="2" spans="2:7" ht="25" customHeight="1" x14ac:dyDescent="0.15">
      <c r="B2" s="166" t="s">
        <v>2005</v>
      </c>
      <c r="C2" s="166"/>
      <c r="D2" s="160"/>
      <c r="E2" s="160"/>
      <c r="F2" s="160"/>
      <c r="G2" s="160"/>
    </row>
    <row r="3" spans="2:7" ht="12.5" customHeight="1" x14ac:dyDescent="0.15">
      <c r="B3" s="161"/>
      <c r="C3" s="161"/>
      <c r="D3" s="160"/>
      <c r="E3" s="160"/>
      <c r="F3" s="160"/>
      <c r="G3" s="160"/>
    </row>
    <row r="4" spans="2:7" ht="68" customHeight="1" x14ac:dyDescent="0.15">
      <c r="B4" s="167" t="s">
        <v>2007</v>
      </c>
      <c r="C4" s="167"/>
      <c r="D4" s="160"/>
      <c r="E4" s="160"/>
      <c r="F4" s="160"/>
      <c r="G4" s="160"/>
    </row>
    <row r="5" spans="2:7" ht="18.5" customHeight="1" x14ac:dyDescent="0.15"/>
    <row r="6" spans="2:7" ht="38" customHeight="1" x14ac:dyDescent="0.15">
      <c r="B6" s="165" t="s">
        <v>2003</v>
      </c>
      <c r="C6" s="165" t="s">
        <v>2002</v>
      </c>
    </row>
    <row r="7" spans="2:7" ht="47" customHeight="1" x14ac:dyDescent="0.15">
      <c r="B7" s="163" t="s">
        <v>2004</v>
      </c>
      <c r="C7" s="164" t="s">
        <v>2008</v>
      </c>
    </row>
    <row r="8" spans="2:7" ht="50.5" customHeight="1" x14ac:dyDescent="0.15">
      <c r="B8" s="163" t="s">
        <v>2010</v>
      </c>
      <c r="C8" s="164" t="s">
        <v>2009</v>
      </c>
    </row>
  </sheetData>
  <mergeCells count="2">
    <mergeCell ref="B2:C2"/>
    <mergeCell ref="B4:C4"/>
  </mergeCells>
  <hyperlinks>
    <hyperlink ref="B7" location="'ECS Component Comparison Tool'!A1" display="ECS Component Comparison Tool" xr:uid="{00000000-0004-0000-0000-000000000000}"/>
    <hyperlink ref="B8" location="'Town ECS Data-Over-Time Tool'!A1" display="Town ECS Data-Over-Time Tool" xr:uid="{00000000-0004-0000-0000-000001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3"/>
  <sheetViews>
    <sheetView workbookViewId="0">
      <selection activeCell="I6" sqref="I6"/>
    </sheetView>
  </sheetViews>
  <sheetFormatPr baseColWidth="10" defaultColWidth="8.83203125" defaultRowHeight="15" x14ac:dyDescent="0.2"/>
  <sheetData>
    <row r="1" spans="1:4" x14ac:dyDescent="0.2">
      <c r="A1" t="s">
        <v>1916</v>
      </c>
      <c r="B1" t="s">
        <v>1917</v>
      </c>
      <c r="C1" t="s">
        <v>1918</v>
      </c>
      <c r="D1" t="s">
        <v>1919</v>
      </c>
    </row>
    <row r="2" spans="1:4" x14ac:dyDescent="0.2">
      <c r="A2">
        <v>2025</v>
      </c>
      <c r="B2">
        <v>1</v>
      </c>
      <c r="C2" s="117" t="s">
        <v>92</v>
      </c>
      <c r="D2" s="117">
        <v>500</v>
      </c>
    </row>
    <row r="3" spans="1:4" x14ac:dyDescent="0.2">
      <c r="A3">
        <v>2025</v>
      </c>
      <c r="B3">
        <v>2</v>
      </c>
      <c r="C3" s="117" t="s">
        <v>179</v>
      </c>
      <c r="D3" s="117">
        <v>444</v>
      </c>
    </row>
    <row r="4" spans="1:4" x14ac:dyDescent="0.2">
      <c r="A4">
        <v>2025</v>
      </c>
      <c r="B4">
        <v>3</v>
      </c>
      <c r="C4" s="117" t="s">
        <v>117</v>
      </c>
      <c r="D4" s="117">
        <v>410</v>
      </c>
    </row>
    <row r="5" spans="1:4" x14ac:dyDescent="0.2">
      <c r="A5">
        <v>2025</v>
      </c>
      <c r="B5">
        <v>4</v>
      </c>
      <c r="C5" s="117" t="s">
        <v>1</v>
      </c>
      <c r="D5" s="117">
        <v>403</v>
      </c>
    </row>
    <row r="6" spans="1:4" x14ac:dyDescent="0.2">
      <c r="A6">
        <v>2025</v>
      </c>
      <c r="B6">
        <v>5</v>
      </c>
      <c r="C6" s="117" t="s">
        <v>121</v>
      </c>
      <c r="D6" s="117">
        <v>382</v>
      </c>
    </row>
    <row r="7" spans="1:4" x14ac:dyDescent="0.2">
      <c r="A7">
        <v>2025</v>
      </c>
      <c r="B7">
        <v>6</v>
      </c>
      <c r="C7" s="117" t="s">
        <v>191</v>
      </c>
      <c r="D7" s="117">
        <v>378</v>
      </c>
    </row>
    <row r="8" spans="1:4" x14ac:dyDescent="0.2">
      <c r="A8">
        <v>2025</v>
      </c>
      <c r="B8">
        <v>7</v>
      </c>
      <c r="C8" s="117" t="s">
        <v>132</v>
      </c>
      <c r="D8" s="117">
        <v>362</v>
      </c>
    </row>
    <row r="9" spans="1:4" x14ac:dyDescent="0.2">
      <c r="A9">
        <v>2025</v>
      </c>
      <c r="B9">
        <v>8</v>
      </c>
      <c r="C9" s="117" t="s">
        <v>71</v>
      </c>
      <c r="D9" s="117">
        <v>362</v>
      </c>
    </row>
    <row r="10" spans="1:4" x14ac:dyDescent="0.2">
      <c r="A10">
        <v>2025</v>
      </c>
      <c r="B10">
        <v>9</v>
      </c>
      <c r="C10" s="117" t="s">
        <v>65</v>
      </c>
      <c r="D10" s="117">
        <v>358</v>
      </c>
    </row>
    <row r="11" spans="1:4" x14ac:dyDescent="0.2">
      <c r="A11">
        <v>2025</v>
      </c>
      <c r="B11">
        <v>10</v>
      </c>
      <c r="C11" s="117" t="s">
        <v>30</v>
      </c>
      <c r="D11" s="117">
        <v>349</v>
      </c>
    </row>
    <row r="12" spans="1:4" x14ac:dyDescent="0.2">
      <c r="A12">
        <v>2025</v>
      </c>
      <c r="B12">
        <v>11</v>
      </c>
      <c r="C12" s="117" t="s">
        <v>108</v>
      </c>
      <c r="D12" s="117">
        <v>345</v>
      </c>
    </row>
    <row r="13" spans="1:4" x14ac:dyDescent="0.2">
      <c r="A13">
        <v>2025</v>
      </c>
      <c r="B13">
        <v>12</v>
      </c>
      <c r="C13" s="117" t="s">
        <v>123</v>
      </c>
      <c r="D13" s="117">
        <v>342</v>
      </c>
    </row>
    <row r="14" spans="1:4" x14ac:dyDescent="0.2">
      <c r="A14">
        <v>2025</v>
      </c>
      <c r="B14">
        <v>13</v>
      </c>
      <c r="C14" s="117" t="s">
        <v>90</v>
      </c>
      <c r="D14" s="117">
        <v>337</v>
      </c>
    </row>
    <row r="15" spans="1:4" x14ac:dyDescent="0.2">
      <c r="A15">
        <v>2025</v>
      </c>
      <c r="B15">
        <v>14</v>
      </c>
      <c r="C15" s="117" t="s">
        <v>184</v>
      </c>
      <c r="D15" s="117">
        <v>334</v>
      </c>
    </row>
    <row r="16" spans="1:4" x14ac:dyDescent="0.2">
      <c r="A16">
        <v>2025</v>
      </c>
      <c r="B16">
        <v>15</v>
      </c>
      <c r="C16" s="117" t="s">
        <v>171</v>
      </c>
      <c r="D16" s="117">
        <v>331</v>
      </c>
    </row>
    <row r="17" spans="1:4" x14ac:dyDescent="0.2">
      <c r="A17">
        <v>2025</v>
      </c>
      <c r="B17">
        <v>16</v>
      </c>
      <c r="C17" s="117" t="s">
        <v>116</v>
      </c>
      <c r="D17" s="117">
        <v>327</v>
      </c>
    </row>
    <row r="18" spans="1:4" x14ac:dyDescent="0.2">
      <c r="A18">
        <v>2025</v>
      </c>
      <c r="B18">
        <v>17</v>
      </c>
      <c r="C18" s="117" t="s">
        <v>45</v>
      </c>
      <c r="D18" s="117">
        <v>318</v>
      </c>
    </row>
    <row r="19" spans="1:4" x14ac:dyDescent="0.2">
      <c r="A19">
        <v>2025</v>
      </c>
      <c r="B19">
        <v>18</v>
      </c>
      <c r="C19" s="117" t="s">
        <v>139</v>
      </c>
      <c r="D19" s="117">
        <v>311</v>
      </c>
    </row>
    <row r="20" spans="1:4" x14ac:dyDescent="0.2">
      <c r="A20">
        <v>2025</v>
      </c>
      <c r="B20">
        <v>19</v>
      </c>
      <c r="C20" s="117" t="s">
        <v>105</v>
      </c>
      <c r="D20" s="117">
        <v>309</v>
      </c>
    </row>
    <row r="21" spans="1:4" x14ac:dyDescent="0.2">
      <c r="A21">
        <v>2025</v>
      </c>
      <c r="B21">
        <v>20</v>
      </c>
      <c r="C21" s="117" t="s">
        <v>166</v>
      </c>
      <c r="D21" s="117">
        <v>303</v>
      </c>
    </row>
    <row r="22" spans="1:4" x14ac:dyDescent="0.2">
      <c r="A22">
        <v>2025</v>
      </c>
      <c r="B22">
        <v>21</v>
      </c>
      <c r="C22" s="117" t="s">
        <v>111</v>
      </c>
      <c r="D22" s="117">
        <v>300</v>
      </c>
    </row>
    <row r="23" spans="1:4" x14ac:dyDescent="0.2">
      <c r="A23">
        <v>2025</v>
      </c>
      <c r="B23">
        <v>22</v>
      </c>
      <c r="C23" s="117" t="s">
        <v>174</v>
      </c>
      <c r="D23" s="117">
        <v>300</v>
      </c>
    </row>
    <row r="24" spans="1:4" x14ac:dyDescent="0.2">
      <c r="A24">
        <v>2025</v>
      </c>
      <c r="B24">
        <v>23</v>
      </c>
      <c r="C24" s="117" t="s">
        <v>152</v>
      </c>
      <c r="D24" s="117">
        <v>296</v>
      </c>
    </row>
    <row r="25" spans="1:4" x14ac:dyDescent="0.2">
      <c r="A25">
        <v>2025</v>
      </c>
      <c r="B25">
        <v>24</v>
      </c>
      <c r="C25" s="117" t="s">
        <v>72</v>
      </c>
      <c r="D25" s="117">
        <v>293</v>
      </c>
    </row>
    <row r="26" spans="1:4" x14ac:dyDescent="0.2">
      <c r="A26">
        <v>2025</v>
      </c>
      <c r="B26">
        <v>25</v>
      </c>
      <c r="C26" s="117" t="s">
        <v>144</v>
      </c>
      <c r="D26" s="117">
        <v>292</v>
      </c>
    </row>
    <row r="27" spans="1:4" x14ac:dyDescent="0.2">
      <c r="A27">
        <v>2025</v>
      </c>
      <c r="B27">
        <v>26</v>
      </c>
      <c r="C27" s="117" t="s">
        <v>190</v>
      </c>
      <c r="D27" s="117">
        <v>292</v>
      </c>
    </row>
    <row r="28" spans="1:4" x14ac:dyDescent="0.2">
      <c r="A28">
        <v>2025</v>
      </c>
      <c r="B28">
        <v>27</v>
      </c>
      <c r="C28" s="117" t="s">
        <v>40</v>
      </c>
      <c r="D28" s="117">
        <v>288</v>
      </c>
    </row>
    <row r="29" spans="1:4" x14ac:dyDescent="0.2">
      <c r="A29">
        <v>2025</v>
      </c>
      <c r="B29">
        <v>28</v>
      </c>
      <c r="C29" s="117" t="s">
        <v>106</v>
      </c>
      <c r="D29" s="117">
        <v>286</v>
      </c>
    </row>
    <row r="30" spans="1:4" x14ac:dyDescent="0.2">
      <c r="A30">
        <v>2025</v>
      </c>
      <c r="B30">
        <v>29</v>
      </c>
      <c r="C30" s="117" t="s">
        <v>162</v>
      </c>
      <c r="D30" s="117">
        <v>286</v>
      </c>
    </row>
    <row r="31" spans="1:4" x14ac:dyDescent="0.2">
      <c r="A31">
        <v>2025</v>
      </c>
      <c r="B31">
        <v>30</v>
      </c>
      <c r="C31" s="117" t="s">
        <v>52</v>
      </c>
      <c r="D31" s="117">
        <v>286</v>
      </c>
    </row>
    <row r="32" spans="1:4" x14ac:dyDescent="0.2">
      <c r="A32">
        <v>2025</v>
      </c>
      <c r="B32">
        <v>31</v>
      </c>
      <c r="C32" s="117" t="s">
        <v>97</v>
      </c>
      <c r="D32" s="117">
        <v>286</v>
      </c>
    </row>
    <row r="33" spans="1:4" x14ac:dyDescent="0.2">
      <c r="A33">
        <v>2025</v>
      </c>
      <c r="B33">
        <v>32</v>
      </c>
      <c r="C33" s="117" t="s">
        <v>137</v>
      </c>
      <c r="D33" s="117">
        <v>282</v>
      </c>
    </row>
    <row r="34" spans="1:4" x14ac:dyDescent="0.2">
      <c r="A34">
        <v>2025</v>
      </c>
      <c r="B34">
        <v>33</v>
      </c>
      <c r="C34" s="117" t="s">
        <v>77</v>
      </c>
      <c r="D34" s="117">
        <v>281</v>
      </c>
    </row>
    <row r="35" spans="1:4" x14ac:dyDescent="0.2">
      <c r="A35">
        <v>2025</v>
      </c>
      <c r="B35">
        <v>34</v>
      </c>
      <c r="C35" s="117" t="s">
        <v>86</v>
      </c>
      <c r="D35" s="117">
        <v>281</v>
      </c>
    </row>
    <row r="36" spans="1:4" x14ac:dyDescent="0.2">
      <c r="A36">
        <v>2025</v>
      </c>
      <c r="B36">
        <v>35</v>
      </c>
      <c r="C36" s="117" t="s">
        <v>164</v>
      </c>
      <c r="D36" s="117">
        <v>279</v>
      </c>
    </row>
    <row r="37" spans="1:4" x14ac:dyDescent="0.2">
      <c r="A37">
        <v>2025</v>
      </c>
      <c r="B37">
        <v>36</v>
      </c>
      <c r="C37" s="117" t="s">
        <v>122</v>
      </c>
      <c r="D37" s="117">
        <v>279</v>
      </c>
    </row>
    <row r="38" spans="1:4" x14ac:dyDescent="0.2">
      <c r="A38">
        <v>2025</v>
      </c>
      <c r="B38">
        <v>37</v>
      </c>
      <c r="C38" s="117" t="s">
        <v>47</v>
      </c>
      <c r="D38" s="117">
        <v>276</v>
      </c>
    </row>
    <row r="39" spans="1:4" x14ac:dyDescent="0.2">
      <c r="A39">
        <v>2025</v>
      </c>
      <c r="B39">
        <v>38</v>
      </c>
      <c r="C39" s="117" t="s">
        <v>138</v>
      </c>
      <c r="D39" s="117">
        <v>275</v>
      </c>
    </row>
    <row r="40" spans="1:4" x14ac:dyDescent="0.2">
      <c r="A40">
        <v>2025</v>
      </c>
      <c r="B40">
        <v>39</v>
      </c>
      <c r="C40" s="117" t="s">
        <v>75</v>
      </c>
      <c r="D40" s="117">
        <v>274</v>
      </c>
    </row>
    <row r="41" spans="1:4" x14ac:dyDescent="0.2">
      <c r="A41">
        <v>2025</v>
      </c>
      <c r="B41">
        <v>40</v>
      </c>
      <c r="C41" s="117" t="s">
        <v>192</v>
      </c>
      <c r="D41" s="117">
        <v>272</v>
      </c>
    </row>
    <row r="42" spans="1:4" x14ac:dyDescent="0.2">
      <c r="A42">
        <v>2025</v>
      </c>
      <c r="B42">
        <v>41</v>
      </c>
      <c r="C42" s="117" t="s">
        <v>161</v>
      </c>
      <c r="D42" s="117">
        <v>270</v>
      </c>
    </row>
    <row r="43" spans="1:4" x14ac:dyDescent="0.2">
      <c r="A43">
        <v>2025</v>
      </c>
      <c r="B43">
        <v>42</v>
      </c>
      <c r="C43" s="117" t="s">
        <v>100</v>
      </c>
      <c r="D43" s="117">
        <v>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46"/>
  <sheetViews>
    <sheetView topLeftCell="A3" zoomScale="120" zoomScaleNormal="120" workbookViewId="0">
      <selection activeCell="D9" sqref="D9"/>
    </sheetView>
  </sheetViews>
  <sheetFormatPr baseColWidth="10" defaultColWidth="8.6640625" defaultRowHeight="13" x14ac:dyDescent="0.15"/>
  <cols>
    <col min="1" max="1" width="3.83203125" style="116" customWidth="1"/>
    <col min="2" max="2" width="3.6640625" style="116" customWidth="1"/>
    <col min="3" max="3" width="41.83203125" style="116" customWidth="1"/>
    <col min="4" max="4" width="21.5" style="116" customWidth="1"/>
    <col min="5" max="5" width="21.83203125" style="116" customWidth="1"/>
    <col min="6" max="6" width="21.6640625" style="116" customWidth="1"/>
    <col min="7" max="7" width="21.83203125" style="116" customWidth="1"/>
    <col min="8" max="8" width="23.5" style="116" customWidth="1"/>
    <col min="9" max="9" width="3.6640625" style="116" customWidth="1"/>
    <col min="10" max="16384" width="8.6640625" style="116"/>
  </cols>
  <sheetData>
    <row r="2" spans="2:9" x14ac:dyDescent="0.15">
      <c r="B2" s="131"/>
      <c r="C2" s="132"/>
      <c r="D2" s="132"/>
      <c r="E2" s="132"/>
      <c r="F2" s="132"/>
      <c r="G2" s="132"/>
      <c r="H2" s="132"/>
      <c r="I2" s="133"/>
    </row>
    <row r="3" spans="2:9" ht="26" customHeight="1" x14ac:dyDescent="0.15">
      <c r="B3" s="134"/>
      <c r="C3" s="169" t="s">
        <v>2000</v>
      </c>
      <c r="D3" s="169"/>
      <c r="E3" s="169"/>
      <c r="F3" s="169"/>
      <c r="G3" s="169"/>
      <c r="H3" s="169"/>
      <c r="I3" s="135"/>
    </row>
    <row r="4" spans="2:9" ht="8" customHeight="1" x14ac:dyDescent="0.15">
      <c r="B4" s="134"/>
      <c r="C4" s="168" t="s">
        <v>2006</v>
      </c>
      <c r="D4" s="168"/>
      <c r="E4" s="168"/>
      <c r="F4" s="168"/>
      <c r="G4" s="168"/>
      <c r="H4" s="168"/>
      <c r="I4" s="135"/>
    </row>
    <row r="5" spans="2:9" ht="20" customHeight="1" x14ac:dyDescent="0.15">
      <c r="B5" s="134"/>
      <c r="C5" s="168"/>
      <c r="D5" s="168"/>
      <c r="E5" s="168"/>
      <c r="F5" s="168"/>
      <c r="G5" s="168"/>
      <c r="H5" s="168"/>
      <c r="I5" s="135"/>
    </row>
    <row r="6" spans="2:9" x14ac:dyDescent="0.15">
      <c r="B6" s="134"/>
      <c r="C6" s="168"/>
      <c r="D6" s="168"/>
      <c r="E6" s="168"/>
      <c r="F6" s="168"/>
      <c r="G6" s="168"/>
      <c r="H6" s="168"/>
      <c r="I6" s="135"/>
    </row>
    <row r="7" spans="2:9" x14ac:dyDescent="0.15">
      <c r="B7" s="134"/>
      <c r="C7" s="168"/>
      <c r="D7" s="168"/>
      <c r="E7" s="168"/>
      <c r="F7" s="168"/>
      <c r="G7" s="168"/>
      <c r="H7" s="168"/>
      <c r="I7" s="135"/>
    </row>
    <row r="8" spans="2:9" ht="22" customHeight="1" x14ac:dyDescent="0.15">
      <c r="B8" s="134"/>
      <c r="C8" s="168"/>
      <c r="D8" s="168"/>
      <c r="E8" s="168"/>
      <c r="F8" s="168"/>
      <c r="G8" s="168"/>
      <c r="H8" s="168"/>
      <c r="I8" s="135"/>
    </row>
    <row r="9" spans="2:9" ht="33" customHeight="1" x14ac:dyDescent="0.15">
      <c r="B9" s="134"/>
      <c r="C9" s="159" t="s">
        <v>1989</v>
      </c>
      <c r="D9" s="158" t="s">
        <v>1</v>
      </c>
      <c r="E9" s="119" t="s">
        <v>92</v>
      </c>
      <c r="F9" s="119" t="s">
        <v>117</v>
      </c>
      <c r="G9" s="119" t="s">
        <v>121</v>
      </c>
      <c r="H9" s="119" t="s">
        <v>179</v>
      </c>
      <c r="I9" s="135"/>
    </row>
    <row r="10" spans="2:9" ht="9" customHeight="1" x14ac:dyDescent="0.15">
      <c r="B10" s="134"/>
      <c r="I10" s="135"/>
    </row>
    <row r="11" spans="2:9" x14ac:dyDescent="0.15">
      <c r="B11" s="134"/>
      <c r="C11" s="147" t="s">
        <v>6</v>
      </c>
      <c r="D11" s="144">
        <f>IFERROR(INDEX(CL!$K:$K,MATCH(D9,CL!$I:$I,0)),"")</f>
        <v>19751.77</v>
      </c>
      <c r="E11" s="144">
        <f>IFERROR(INDEX(CL!$K:$K,MATCH(E9,CL!$I:$I,0)),"")</f>
        <v>18417.88</v>
      </c>
      <c r="F11" s="144">
        <f>IFERROR(INDEX(CL!$K:$K,MATCH(F9,CL!$I:$I,0)),"")</f>
        <v>11285.15</v>
      </c>
      <c r="G11" s="144">
        <f>IFERROR(INDEX(CL!$K:$K,MATCH(G9,CL!$I:$I,0)),"")</f>
        <v>16938</v>
      </c>
      <c r="H11" s="144">
        <f>IFERROR(INDEX(CL!$K:$K,MATCH(H9,CL!$I:$I,0)),"")</f>
        <v>18575.34</v>
      </c>
      <c r="I11" s="135"/>
    </row>
    <row r="12" spans="2:9" x14ac:dyDescent="0.15">
      <c r="B12" s="134"/>
      <c r="C12" s="147" t="s">
        <v>1912</v>
      </c>
      <c r="D12" s="144">
        <f>IFERROR(INDEX(CL!$M:$M,MATCH(D9,CL!$I:$I,0)),"")</f>
        <v>17254</v>
      </c>
      <c r="E12" s="144">
        <f>IFERROR(INDEX(CL!$M:$M,MATCH(E9,CL!$I:$I,0)),"")</f>
        <v>15868</v>
      </c>
      <c r="F12" s="144">
        <f>IFERROR(INDEX(CL!$M:$M,MATCH(F9,CL!$I:$I,0)),"")</f>
        <v>8436</v>
      </c>
      <c r="G12" s="144">
        <f>IFERROR(INDEX(CL!$M:$M,MATCH(G9,CL!$I:$I,0)),"")</f>
        <v>13171</v>
      </c>
      <c r="H12" s="144">
        <f>IFERROR(INDEX(CL!$M:$M,MATCH(H9,CL!$I:$I,0)),"")</f>
        <v>14781</v>
      </c>
      <c r="I12" s="135"/>
    </row>
    <row r="13" spans="2:9" x14ac:dyDescent="0.15">
      <c r="B13" s="134"/>
      <c r="C13" s="147" t="s">
        <v>1913</v>
      </c>
      <c r="D13" s="145">
        <f>D12/D11</f>
        <v>0.87354196611240409</v>
      </c>
      <c r="E13" s="145">
        <f>E12/E11</f>
        <v>0.86155409851731035</v>
      </c>
      <c r="F13" s="145">
        <f>F12/F11</f>
        <v>0.74753104743844789</v>
      </c>
      <c r="G13" s="145">
        <f>G12/G11</f>
        <v>0.77760066123509264</v>
      </c>
      <c r="H13" s="145">
        <f>H12/H11</f>
        <v>0.79573240651315125</v>
      </c>
      <c r="I13" s="135"/>
    </row>
    <row r="14" spans="2:9" x14ac:dyDescent="0.15">
      <c r="B14" s="134"/>
      <c r="C14" s="147" t="s">
        <v>12</v>
      </c>
      <c r="D14" s="144">
        <f>IFERROR(INDEX(CL!$V:$V,MATCH(D9,CL!$I:$I,0)),"")</f>
        <v>6263</v>
      </c>
      <c r="E14" s="144">
        <f>IFERROR(INDEX(CL!$V:$V,MATCH(E9,CL!$I:$I,0)),"")</f>
        <v>5032</v>
      </c>
      <c r="F14" s="144">
        <f>IFERROR(INDEX(CL!$V:$V,MATCH(F9,CL!$I:$I,0)),"")</f>
        <v>2183</v>
      </c>
      <c r="G14" s="144">
        <f>IFERROR(INDEX(CL!$V:$V,MATCH(G9,CL!$I:$I,0)),"")</f>
        <v>4376</v>
      </c>
      <c r="H14" s="144">
        <f>IFERROR(INDEX(CL!$V:$V,MATCH(H9,CL!$I:$I,0)),"")</f>
        <v>3950</v>
      </c>
      <c r="I14" s="135"/>
    </row>
    <row r="15" spans="2:9" x14ac:dyDescent="0.15">
      <c r="B15" s="134"/>
      <c r="C15" s="147" t="s">
        <v>13</v>
      </c>
      <c r="D15" s="145">
        <f>D14/D11</f>
        <v>0.31708550676724162</v>
      </c>
      <c r="E15" s="145">
        <f>E14/E11</f>
        <v>0.27321276933067212</v>
      </c>
      <c r="F15" s="145">
        <f>F14/F11</f>
        <v>0.19344005174942291</v>
      </c>
      <c r="G15" s="145">
        <f>G14/G11</f>
        <v>0.2583539969299799</v>
      </c>
      <c r="H15" s="145">
        <f>H14/H11</f>
        <v>0.21264752085291574</v>
      </c>
      <c r="I15" s="135"/>
    </row>
    <row r="16" spans="2:9" x14ac:dyDescent="0.15">
      <c r="B16" s="134"/>
      <c r="C16" s="129"/>
      <c r="D16" s="145"/>
      <c r="E16" s="145"/>
      <c r="F16" s="145"/>
      <c r="G16" s="145"/>
      <c r="H16" s="145"/>
      <c r="I16" s="135"/>
    </row>
    <row r="17" spans="2:9" ht="15" x14ac:dyDescent="0.15">
      <c r="B17" s="134"/>
      <c r="C17" s="148" t="s">
        <v>1995</v>
      </c>
      <c r="D17" s="146">
        <f>IFERROR(INDEX(CL!$AB:$AB,MATCH(D9,CL!$I:$I,0)),"")</f>
        <v>97242.3</v>
      </c>
      <c r="E17" s="146">
        <f>IFERROR(INDEX(CL!$AB:$AB,MATCH(E9,CL!$I:$I,0)),"")</f>
        <v>68614.92</v>
      </c>
      <c r="F17" s="146">
        <f>IFERROR(INDEX(CL!$AB:$AB,MATCH(F9,CL!$I:$I,0)),"")</f>
        <v>74676.06</v>
      </c>
      <c r="G17" s="146">
        <f>IFERROR(INDEX(CL!$AB:$AB,MATCH(G9,CL!$I:$I,0)),"")</f>
        <v>103047.94</v>
      </c>
      <c r="H17" s="146">
        <f>IFERROR(INDEX(CL!$AB:$AB,MATCH(H9,CL!$I:$I,0)),"")</f>
        <v>86869.54</v>
      </c>
      <c r="I17" s="135"/>
    </row>
    <row r="18" spans="2:9" ht="15" x14ac:dyDescent="0.15">
      <c r="B18" s="134"/>
      <c r="C18" s="148" t="s">
        <v>1996</v>
      </c>
      <c r="D18" s="146">
        <f>IFERROR(INDEX(CL!$AD:$AD,MATCH(D9,CL!$I:$I,0)),"")</f>
        <v>54440</v>
      </c>
      <c r="E18" s="146">
        <f>IFERROR(INDEX(CL!$AD:$AD,MATCH(E9,CL!$I:$I,0)),"")</f>
        <v>41841</v>
      </c>
      <c r="F18" s="146">
        <f>IFERROR(INDEX(CL!$AD:$AD,MATCH(F9,CL!$I:$I,0)),"")</f>
        <v>53766</v>
      </c>
      <c r="G18" s="146">
        <f>IFERROR(INDEX(CL!$AD:$AD,MATCH(G9,CL!$I:$I,0)),"")</f>
        <v>54305</v>
      </c>
      <c r="H18" s="146">
        <f>IFERROR(INDEX(CL!$AD:$AD,MATCH(H9,CL!$I:$I,0)),"")</f>
        <v>51451</v>
      </c>
      <c r="I18" s="135"/>
    </row>
    <row r="19" spans="2:9" ht="15" x14ac:dyDescent="0.15">
      <c r="B19" s="134"/>
      <c r="C19" s="148" t="s">
        <v>1997</v>
      </c>
      <c r="D19" s="144">
        <f>IFERROR(INDEX('PIC FY 25'!$D:$D,MATCH(D9,'PIC FY 25'!$C:$C,0)),"PIC Rank Lower than 42")</f>
        <v>403</v>
      </c>
      <c r="E19" s="144">
        <f>IFERROR(INDEX('PIC FY 25'!$D:$D,MATCH(E9,'PIC FY 25'!$C:$C,0)),"PIC Rank Lower than 42")</f>
        <v>500</v>
      </c>
      <c r="F19" s="144">
        <f>IFERROR(INDEX('PIC FY 25'!$D:$D,MATCH(F9,'PIC FY 25'!$C:$C,0)),"PIC Rank Lower than 42")</f>
        <v>410</v>
      </c>
      <c r="G19" s="144">
        <f>IFERROR(INDEX('PIC FY 25'!$D:$D,MATCH(G9,'PIC FY 25'!$C:$C,0)),"PIC Rank Lower than 42")</f>
        <v>382</v>
      </c>
      <c r="H19" s="144">
        <f>IFERROR(INDEX('PIC FY 25'!$D:$D,MATCH(H9,'PIC FY 25'!$C:$C,0)),"PIC Rank Lower than 42")</f>
        <v>444</v>
      </c>
      <c r="I19" s="135"/>
    </row>
    <row r="20" spans="2:9" ht="15" x14ac:dyDescent="0.15">
      <c r="B20" s="134"/>
      <c r="C20" s="148" t="s">
        <v>1998</v>
      </c>
      <c r="D20" s="144">
        <f>IFERROR(INDEX('PIC FY 25'!$B:$B,MATCH(D9,'PIC FY 25'!$C:$C,0)),"PIC Rank Lower than 42")</f>
        <v>4</v>
      </c>
      <c r="E20" s="144">
        <f>IFERROR(INDEX('PIC FY 25'!$B:$B,MATCH(E9,'PIC FY 25'!$C:$C,0)),"PIC Rank Lower than 42")</f>
        <v>1</v>
      </c>
      <c r="F20" s="144">
        <f>IFERROR(INDEX('PIC FY 25'!$B:$B,MATCH(F9,'PIC FY 25'!$C:$C,0)),"PIC Rank Lower than 42")</f>
        <v>3</v>
      </c>
      <c r="G20" s="144">
        <f>IFERROR(INDEX('PIC FY 25'!$B:$B,MATCH(G9,'PIC FY 25'!$C:$C,0)),"PIC Rank Lower than 42")</f>
        <v>5</v>
      </c>
      <c r="H20" s="144">
        <f>IFERROR(INDEX('PIC FY 25'!$B:$B,MATCH(H9,'PIC FY 25'!$C:$C,0)),"PIC Rank Lower than 42")</f>
        <v>2</v>
      </c>
      <c r="I20" s="135"/>
    </row>
    <row r="21" spans="2:9" x14ac:dyDescent="0.15">
      <c r="B21" s="134"/>
      <c r="C21" s="129"/>
      <c r="D21" s="120"/>
      <c r="E21" s="120"/>
      <c r="F21" s="120"/>
      <c r="G21" s="120"/>
      <c r="H21" s="120"/>
      <c r="I21" s="135"/>
    </row>
    <row r="22" spans="2:9" x14ac:dyDescent="0.15">
      <c r="B22" s="134"/>
      <c r="C22" s="129" t="s">
        <v>1914</v>
      </c>
      <c r="D22" s="130">
        <f>IFERROR(INDEX(CL!$AY:$AY,MATCH(D9,CL!$I:$I,0)),"")</f>
        <v>212796671</v>
      </c>
      <c r="E22" s="130">
        <f>IFERROR(INDEX(CL!$AY:$AY,MATCH(E9,CL!$I:$I,0)),"")</f>
        <v>226674245</v>
      </c>
      <c r="F22" s="130">
        <f>IFERROR(INDEX(CL!$AY:$AY,MATCH(F9,CL!$I:$I,0)),"")</f>
        <v>124491915</v>
      </c>
      <c r="G22" s="130">
        <f>IFERROR(INDEX(CL!$AY:$AY,MATCH(G9,CL!$I:$I,0)),"")</f>
        <v>170824330</v>
      </c>
      <c r="H22" s="130">
        <f>IFERROR(INDEX(CL!$AY:$AY,MATCH(H9,CL!$I:$I,0)),"")</f>
        <v>201118542</v>
      </c>
      <c r="I22" s="135"/>
    </row>
    <row r="23" spans="2:9" x14ac:dyDescent="0.15">
      <c r="B23" s="134"/>
      <c r="C23" s="129" t="s">
        <v>1915</v>
      </c>
      <c r="D23" s="130">
        <f>D22/D11</f>
        <v>10773.549459111766</v>
      </c>
      <c r="E23" s="130">
        <f>E22/E11</f>
        <v>12307.292967485942</v>
      </c>
      <c r="F23" s="130">
        <f>F22/F11</f>
        <v>11031.480751252753</v>
      </c>
      <c r="G23" s="130">
        <f>G22/G11</f>
        <v>10085.271578698785</v>
      </c>
      <c r="H23" s="130">
        <f>H22/H11</f>
        <v>10827.179583253926</v>
      </c>
      <c r="I23" s="135"/>
    </row>
    <row r="24" spans="2:9" x14ac:dyDescent="0.15">
      <c r="B24" s="136"/>
      <c r="C24" s="137"/>
      <c r="D24" s="138"/>
      <c r="E24" s="138"/>
      <c r="F24" s="138"/>
      <c r="G24" s="138"/>
      <c r="H24" s="138"/>
      <c r="I24" s="139"/>
    </row>
    <row r="25" spans="2:9" x14ac:dyDescent="0.15">
      <c r="B25" s="131"/>
      <c r="C25" s="141"/>
      <c r="D25" s="142"/>
      <c r="E25" s="142"/>
      <c r="F25" s="142"/>
      <c r="G25" s="142"/>
      <c r="H25" s="142"/>
      <c r="I25" s="133"/>
    </row>
    <row r="26" spans="2:9" x14ac:dyDescent="0.15">
      <c r="B26" s="134"/>
      <c r="C26" s="170" t="s">
        <v>2011</v>
      </c>
      <c r="D26" s="170"/>
      <c r="E26" s="170"/>
      <c r="F26" s="170"/>
      <c r="G26" s="170"/>
      <c r="H26" s="170"/>
      <c r="I26" s="135"/>
    </row>
    <row r="27" spans="2:9" x14ac:dyDescent="0.15">
      <c r="B27" s="134"/>
      <c r="C27" s="170"/>
      <c r="D27" s="170"/>
      <c r="E27" s="170"/>
      <c r="F27" s="170"/>
      <c r="G27" s="170"/>
      <c r="H27" s="170"/>
      <c r="I27" s="135"/>
    </row>
    <row r="28" spans="2:9" x14ac:dyDescent="0.15">
      <c r="B28" s="134"/>
      <c r="C28" s="170"/>
      <c r="D28" s="170"/>
      <c r="E28" s="170"/>
      <c r="F28" s="170"/>
      <c r="G28" s="170"/>
      <c r="H28" s="170"/>
      <c r="I28" s="135"/>
    </row>
    <row r="29" spans="2:9" x14ac:dyDescent="0.15">
      <c r="B29" s="134"/>
      <c r="C29" s="170" t="s">
        <v>1999</v>
      </c>
      <c r="D29" s="171"/>
      <c r="E29" s="171"/>
      <c r="F29" s="171"/>
      <c r="G29" s="171"/>
      <c r="H29" s="171"/>
      <c r="I29" s="135"/>
    </row>
    <row r="30" spans="2:9" x14ac:dyDescent="0.15">
      <c r="B30" s="134"/>
      <c r="C30" s="171"/>
      <c r="D30" s="171"/>
      <c r="E30" s="171"/>
      <c r="F30" s="171"/>
      <c r="G30" s="171"/>
      <c r="H30" s="171"/>
      <c r="I30" s="135"/>
    </row>
    <row r="31" spans="2:9" x14ac:dyDescent="0.15">
      <c r="B31" s="134"/>
      <c r="C31" s="171"/>
      <c r="D31" s="171"/>
      <c r="E31" s="171"/>
      <c r="F31" s="171"/>
      <c r="G31" s="171"/>
      <c r="H31" s="171"/>
      <c r="I31" s="135"/>
    </row>
    <row r="32" spans="2:9" x14ac:dyDescent="0.15">
      <c r="B32" s="134"/>
      <c r="C32" s="170" t="s">
        <v>2012</v>
      </c>
      <c r="D32" s="171"/>
      <c r="E32" s="171"/>
      <c r="F32" s="171"/>
      <c r="G32" s="171"/>
      <c r="H32" s="171"/>
      <c r="I32" s="135"/>
    </row>
    <row r="33" spans="2:9" x14ac:dyDescent="0.15">
      <c r="B33" s="134"/>
      <c r="C33" s="171"/>
      <c r="D33" s="171"/>
      <c r="E33" s="171"/>
      <c r="F33" s="171"/>
      <c r="G33" s="171"/>
      <c r="H33" s="171"/>
      <c r="I33" s="135"/>
    </row>
    <row r="34" spans="2:9" x14ac:dyDescent="0.15">
      <c r="B34" s="134"/>
      <c r="C34" s="171"/>
      <c r="D34" s="171"/>
      <c r="E34" s="171"/>
      <c r="F34" s="171"/>
      <c r="G34" s="171"/>
      <c r="H34" s="171"/>
      <c r="I34" s="135"/>
    </row>
    <row r="35" spans="2:9" x14ac:dyDescent="0.15">
      <c r="B35" s="134"/>
      <c r="C35" s="171"/>
      <c r="D35" s="171"/>
      <c r="E35" s="171"/>
      <c r="F35" s="171"/>
      <c r="G35" s="171"/>
      <c r="H35" s="171"/>
      <c r="I35" s="135"/>
    </row>
    <row r="36" spans="2:9" x14ac:dyDescent="0.15">
      <c r="B36" s="136"/>
      <c r="C36" s="143"/>
      <c r="D36" s="143"/>
      <c r="E36" s="143"/>
      <c r="F36" s="143"/>
      <c r="G36" s="143"/>
      <c r="H36" s="143"/>
      <c r="I36" s="139"/>
    </row>
    <row r="37" spans="2:9" x14ac:dyDescent="0.15">
      <c r="C37" s="121"/>
    </row>
    <row r="38" spans="2:9" x14ac:dyDescent="0.15">
      <c r="C38" s="168"/>
      <c r="D38" s="168"/>
      <c r="E38" s="168"/>
      <c r="F38" s="168"/>
      <c r="G38" s="168"/>
      <c r="H38" s="168"/>
    </row>
    <row r="39" spans="2:9" x14ac:dyDescent="0.15">
      <c r="C39" s="168"/>
      <c r="D39" s="168"/>
      <c r="E39" s="168"/>
      <c r="F39" s="168"/>
      <c r="G39" s="168"/>
      <c r="H39" s="168"/>
    </row>
    <row r="40" spans="2:9" x14ac:dyDescent="0.15">
      <c r="C40" s="168"/>
      <c r="D40" s="168"/>
      <c r="E40" s="168"/>
      <c r="F40" s="168"/>
      <c r="G40" s="168"/>
      <c r="H40" s="168"/>
    </row>
    <row r="41" spans="2:9" x14ac:dyDescent="0.15">
      <c r="C41" s="168"/>
      <c r="D41" s="168"/>
      <c r="E41" s="168"/>
      <c r="F41" s="168"/>
      <c r="G41" s="168"/>
      <c r="H41" s="168"/>
    </row>
    <row r="42" spans="2:9" x14ac:dyDescent="0.15">
      <c r="C42" s="168"/>
      <c r="D42" s="168"/>
      <c r="E42" s="168"/>
      <c r="F42" s="168"/>
      <c r="G42" s="168"/>
      <c r="H42" s="168"/>
    </row>
    <row r="43" spans="2:9" x14ac:dyDescent="0.15">
      <c r="C43" s="168"/>
      <c r="D43" s="168"/>
      <c r="E43" s="168"/>
      <c r="F43" s="168"/>
      <c r="G43" s="168"/>
      <c r="H43" s="168"/>
    </row>
    <row r="44" spans="2:9" x14ac:dyDescent="0.15">
      <c r="C44" s="122"/>
      <c r="D44" s="123"/>
      <c r="E44" s="123"/>
      <c r="F44" s="123"/>
      <c r="G44" s="123"/>
      <c r="H44" s="123"/>
    </row>
    <row r="45" spans="2:9" x14ac:dyDescent="0.15">
      <c r="C45" s="168"/>
      <c r="D45" s="168"/>
      <c r="E45" s="168"/>
      <c r="F45" s="168"/>
      <c r="G45" s="168"/>
      <c r="H45" s="168"/>
    </row>
    <row r="46" spans="2:9" x14ac:dyDescent="0.15">
      <c r="C46" s="168"/>
      <c r="D46" s="168"/>
      <c r="E46" s="168"/>
      <c r="F46" s="168"/>
      <c r="G46" s="168"/>
      <c r="H46" s="168"/>
    </row>
  </sheetData>
  <sheetProtection sheet="1" objects="1" scenarios="1" selectLockedCells="1"/>
  <protectedRanges>
    <protectedRange sqref="D9:H9" name="Range1"/>
  </protectedRanges>
  <mergeCells count="9">
    <mergeCell ref="C40:H41"/>
    <mergeCell ref="C42:H43"/>
    <mergeCell ref="C45:H46"/>
    <mergeCell ref="C3:H3"/>
    <mergeCell ref="C4:H8"/>
    <mergeCell ref="C26:H28"/>
    <mergeCell ref="C29:H31"/>
    <mergeCell ref="C32:H35"/>
    <mergeCell ref="C38:H3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town_data_validation!$A$1:$A$169</xm:f>
          </x14:formula1>
          <xm:sqref>D9:H9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363"/>
  <sheetViews>
    <sheetView topLeftCell="AQ102" workbookViewId="0">
      <selection activeCell="F112" sqref="A112:XFD112"/>
    </sheetView>
  </sheetViews>
  <sheetFormatPr baseColWidth="10" defaultColWidth="8.6640625" defaultRowHeight="15" x14ac:dyDescent="0.2"/>
  <cols>
    <col min="1" max="5" width="9" style="39" hidden="1" customWidth="1"/>
    <col min="6" max="6" width="8" style="39" bestFit="1" customWidth="1"/>
    <col min="7" max="8" width="8.6640625" style="39"/>
    <col min="9" max="10" width="19.5" style="39" customWidth="1"/>
    <col min="11" max="11" width="18.5" style="39" customWidth="1"/>
    <col min="12" max="12" width="16.6640625" style="39" customWidth="1"/>
    <col min="13" max="14" width="15.6640625" style="39" customWidth="1"/>
    <col min="15" max="15" width="18" style="39" customWidth="1"/>
    <col min="16" max="17" width="15.6640625" style="39" customWidth="1"/>
    <col min="18" max="21" width="15.6640625" style="39" hidden="1" customWidth="1"/>
    <col min="22" max="24" width="15.6640625" style="39" customWidth="1"/>
    <col min="25" max="25" width="16.6640625" style="39" customWidth="1"/>
    <col min="26" max="26" width="25.5" style="39" customWidth="1"/>
    <col min="27" max="27" width="17" style="39" customWidth="1"/>
    <col min="28" max="28" width="26.5" style="39" customWidth="1"/>
    <col min="29" max="29" width="22.5" style="39" customWidth="1"/>
    <col min="30" max="30" width="18.5" style="39" customWidth="1"/>
    <col min="31" max="31" width="21.5" style="39" customWidth="1"/>
    <col min="32" max="32" width="18" style="39" customWidth="1"/>
    <col min="33" max="33" width="33" style="39" customWidth="1"/>
    <col min="34" max="35" width="20.5" style="39" customWidth="1"/>
    <col min="36" max="36" width="15.5" style="39" customWidth="1"/>
    <col min="37" max="40" width="16.5" style="39" customWidth="1"/>
    <col min="41" max="41" width="19.5" style="39" customWidth="1"/>
    <col min="42" max="42" width="23" style="39" customWidth="1"/>
    <col min="43" max="45" width="17.6640625" style="39" customWidth="1"/>
    <col min="46" max="46" width="20.5" style="39" customWidth="1"/>
    <col min="47" max="47" width="25" style="39" customWidth="1"/>
    <col min="48" max="49" width="17.6640625" style="39" customWidth="1"/>
    <col min="50" max="50" width="17.6640625" style="40" customWidth="1"/>
    <col min="51" max="51" width="21.5" style="41" customWidth="1"/>
    <col min="52" max="52" width="16.83203125" style="42" customWidth="1"/>
    <col min="53" max="53" width="11.5" style="39" customWidth="1"/>
    <col min="54" max="55" width="8.6640625" style="39"/>
    <col min="56" max="60" width="15" style="39" bestFit="1" customWidth="1"/>
    <col min="61" max="16384" width="8.6640625" style="39"/>
  </cols>
  <sheetData>
    <row r="1" spans="2:51" x14ac:dyDescent="0.2">
      <c r="B1" s="38"/>
    </row>
    <row r="2" spans="2:51" x14ac:dyDescent="0.2">
      <c r="C2" s="38"/>
      <c r="D2" s="38"/>
      <c r="E2" s="38"/>
      <c r="F2" s="43" t="s">
        <v>1735</v>
      </c>
      <c r="G2" s="44"/>
      <c r="H2" s="45" t="s">
        <v>1736</v>
      </c>
      <c r="L2" s="46">
        <v>0.3</v>
      </c>
      <c r="M2" s="46"/>
      <c r="N2" s="46"/>
      <c r="O2" s="46"/>
      <c r="P2" s="46"/>
      <c r="Q2" s="46"/>
      <c r="R2" s="46"/>
      <c r="S2" s="46"/>
      <c r="T2" s="46"/>
      <c r="U2" s="46"/>
      <c r="V2" s="46"/>
      <c r="W2" s="46"/>
      <c r="X2" s="46">
        <v>0.3</v>
      </c>
      <c r="Y2" s="47"/>
      <c r="Z2" s="43"/>
    </row>
    <row r="3" spans="2:51" x14ac:dyDescent="0.2">
      <c r="C3" s="38"/>
      <c r="D3" s="38"/>
      <c r="E3" s="38"/>
      <c r="F3" s="43" t="s">
        <v>1737</v>
      </c>
      <c r="G3" s="44"/>
      <c r="H3" s="45" t="s">
        <v>1738</v>
      </c>
      <c r="L3" s="48">
        <v>1.35</v>
      </c>
      <c r="M3" s="48"/>
      <c r="N3" s="48"/>
      <c r="O3" s="48"/>
      <c r="P3" s="48"/>
      <c r="Q3" s="48"/>
      <c r="R3" s="48"/>
      <c r="S3" s="48"/>
      <c r="T3" s="48"/>
      <c r="U3" s="48"/>
      <c r="V3" s="48"/>
      <c r="W3" s="48"/>
      <c r="X3" s="48">
        <v>1.35</v>
      </c>
      <c r="Y3" s="47"/>
      <c r="Z3" s="43"/>
    </row>
    <row r="4" spans="2:51" x14ac:dyDescent="0.2">
      <c r="C4" s="38"/>
      <c r="D4" s="38"/>
      <c r="E4" s="38"/>
      <c r="F4" s="43" t="s">
        <v>1739</v>
      </c>
      <c r="G4" s="44"/>
      <c r="H4" s="45" t="s">
        <v>1740</v>
      </c>
      <c r="L4" s="46">
        <v>0.7</v>
      </c>
      <c r="M4" s="46"/>
      <c r="N4" s="46"/>
      <c r="O4" s="46"/>
      <c r="P4" s="46"/>
      <c r="Q4" s="46"/>
      <c r="R4" s="46"/>
      <c r="S4" s="46"/>
      <c r="T4" s="46"/>
      <c r="U4" s="46"/>
      <c r="V4" s="46"/>
      <c r="W4" s="46"/>
      <c r="X4" s="46">
        <v>0.7</v>
      </c>
      <c r="Y4" s="47"/>
      <c r="Z4" s="43"/>
    </row>
    <row r="5" spans="2:51" x14ac:dyDescent="0.2">
      <c r="F5" s="43" t="s">
        <v>1741</v>
      </c>
      <c r="G5" s="44"/>
      <c r="H5" s="39" t="s">
        <v>1742</v>
      </c>
      <c r="L5" s="46">
        <v>0.3</v>
      </c>
      <c r="X5" s="46">
        <v>0.3</v>
      </c>
      <c r="Y5" s="49"/>
      <c r="AA5" s="43"/>
      <c r="AD5" s="43"/>
      <c r="AE5" s="43"/>
      <c r="AF5" s="43"/>
      <c r="AG5" s="43"/>
      <c r="AH5" s="43"/>
      <c r="AI5" s="43"/>
    </row>
    <row r="6" spans="2:51" x14ac:dyDescent="0.2">
      <c r="F6" s="43" t="s">
        <v>1743</v>
      </c>
      <c r="G6" s="44"/>
      <c r="H6" s="45" t="s">
        <v>1744</v>
      </c>
      <c r="L6" s="46">
        <v>0.01</v>
      </c>
      <c r="M6" s="46"/>
      <c r="N6" s="46"/>
      <c r="O6" s="46"/>
      <c r="P6" s="46"/>
      <c r="Q6" s="46"/>
      <c r="R6" s="46"/>
      <c r="S6" s="46"/>
      <c r="T6" s="46"/>
      <c r="U6" s="46"/>
      <c r="V6" s="46"/>
      <c r="W6" s="46"/>
      <c r="X6" s="46">
        <v>0.01</v>
      </c>
      <c r="Y6" s="46"/>
      <c r="AA6" s="43"/>
      <c r="AD6" s="43"/>
      <c r="AE6" s="43"/>
      <c r="AF6" s="43"/>
      <c r="AG6" s="43"/>
      <c r="AH6" s="43"/>
      <c r="AI6" s="43"/>
    </row>
    <row r="7" spans="2:51" x14ac:dyDescent="0.2">
      <c r="F7" s="43" t="s">
        <v>1745</v>
      </c>
      <c r="G7" s="44"/>
      <c r="H7" s="45" t="s">
        <v>1746</v>
      </c>
      <c r="L7" s="46">
        <v>0.1</v>
      </c>
      <c r="M7" s="46"/>
      <c r="N7" s="46"/>
      <c r="O7" s="46"/>
      <c r="P7" s="46"/>
      <c r="Q7" s="46"/>
      <c r="R7" s="46"/>
      <c r="S7" s="46"/>
      <c r="T7" s="46"/>
      <c r="U7" s="46"/>
      <c r="V7" s="46"/>
      <c r="W7" s="46"/>
      <c r="X7" s="46">
        <v>0.1</v>
      </c>
      <c r="Y7" s="46"/>
      <c r="AA7" s="43"/>
      <c r="AD7" s="43"/>
      <c r="AE7" s="43"/>
      <c r="AF7" s="43"/>
      <c r="AG7" s="43"/>
      <c r="AH7" s="43"/>
      <c r="AI7" s="43"/>
    </row>
    <row r="8" spans="2:51" x14ac:dyDescent="0.2">
      <c r="F8" s="43" t="s">
        <v>1747</v>
      </c>
      <c r="G8" s="44"/>
      <c r="H8" s="45" t="s">
        <v>1748</v>
      </c>
      <c r="L8" s="50">
        <v>11525</v>
      </c>
      <c r="M8" s="50"/>
      <c r="N8" s="50"/>
      <c r="O8" s="50"/>
      <c r="P8" s="50"/>
      <c r="Q8" s="50"/>
      <c r="R8" s="50"/>
      <c r="S8" s="50"/>
      <c r="T8" s="50"/>
      <c r="U8" s="50"/>
      <c r="V8" s="50"/>
      <c r="W8" s="50"/>
      <c r="X8" s="50">
        <v>11525</v>
      </c>
      <c r="AA8" s="43"/>
      <c r="AD8" s="43"/>
      <c r="AE8" s="43"/>
      <c r="AF8" s="43"/>
      <c r="AG8" s="43"/>
      <c r="AH8" s="43"/>
      <c r="AI8" s="43"/>
    </row>
    <row r="9" spans="2:51" x14ac:dyDescent="0.2">
      <c r="F9" s="43" t="s">
        <v>1749</v>
      </c>
      <c r="G9" s="44"/>
      <c r="H9" s="45" t="s">
        <v>1750</v>
      </c>
      <c r="L9" s="51">
        <v>1</v>
      </c>
      <c r="M9" s="52"/>
      <c r="X9" s="46"/>
      <c r="Y9" s="46"/>
      <c r="Z9" s="53"/>
      <c r="AA9" s="43"/>
      <c r="AD9" s="43"/>
      <c r="AE9" s="43"/>
      <c r="AF9" s="43"/>
      <c r="AG9" s="43"/>
      <c r="AH9" s="43"/>
      <c r="AI9" s="43"/>
    </row>
    <row r="10" spans="2:51" x14ac:dyDescent="0.2">
      <c r="F10" s="43" t="s">
        <v>1751</v>
      </c>
      <c r="G10" s="44"/>
      <c r="H10" s="45" t="s">
        <v>1752</v>
      </c>
      <c r="L10" s="54">
        <v>0</v>
      </c>
      <c r="M10" s="55"/>
      <c r="X10" s="46"/>
      <c r="Y10" s="46"/>
      <c r="Z10" s="53"/>
      <c r="AA10" s="43"/>
      <c r="AD10" s="43" t="s">
        <v>1753</v>
      </c>
      <c r="AE10" s="43"/>
      <c r="AF10" s="43"/>
      <c r="AG10" s="43"/>
      <c r="AH10" s="43"/>
      <c r="AI10" s="43"/>
    </row>
    <row r="11" spans="2:51" x14ac:dyDescent="0.2">
      <c r="F11" s="44"/>
      <c r="G11" s="44"/>
      <c r="X11" s="46"/>
      <c r="Y11" s="46"/>
      <c r="Z11" s="53"/>
      <c r="AA11" s="43"/>
      <c r="AD11" s="43" t="s">
        <v>1754</v>
      </c>
      <c r="AE11" s="43"/>
      <c r="AF11" s="43"/>
      <c r="AG11" s="43"/>
      <c r="AH11" s="43"/>
      <c r="AI11" s="43"/>
    </row>
    <row r="12" spans="2:51" x14ac:dyDescent="0.2">
      <c r="F12" s="44"/>
      <c r="G12" s="44"/>
      <c r="X12" s="46"/>
      <c r="AA12" s="43"/>
      <c r="AD12" s="43" t="s">
        <v>1755</v>
      </c>
      <c r="AE12" s="43"/>
      <c r="AF12" s="43"/>
      <c r="AG12" s="43"/>
      <c r="AH12" s="43"/>
      <c r="AI12" s="43"/>
      <c r="AY12" s="56"/>
    </row>
    <row r="13" spans="2:51" x14ac:dyDescent="0.2">
      <c r="F13" s="44"/>
      <c r="G13" s="44"/>
      <c r="X13" s="46"/>
      <c r="AA13" s="43"/>
      <c r="AD13" s="43" t="s">
        <v>1756</v>
      </c>
      <c r="AE13" s="43"/>
      <c r="AF13" s="43"/>
      <c r="AG13" s="43"/>
      <c r="AH13" s="43"/>
      <c r="AI13" s="43"/>
    </row>
    <row r="14" spans="2:51" x14ac:dyDescent="0.2">
      <c r="F14" s="44"/>
      <c r="G14" s="44"/>
      <c r="X14" s="46"/>
      <c r="AA14" s="43"/>
      <c r="AD14" s="43"/>
      <c r="AE14" s="43"/>
      <c r="AF14" s="43"/>
      <c r="AG14" s="43"/>
      <c r="AH14" s="43"/>
      <c r="AI14" s="43"/>
    </row>
    <row r="15" spans="2:51" x14ac:dyDescent="0.2">
      <c r="F15" s="44"/>
      <c r="G15" s="44"/>
      <c r="X15" s="46"/>
      <c r="AA15" s="43"/>
      <c r="AD15" s="43"/>
      <c r="AE15" s="43"/>
      <c r="AF15" s="43"/>
      <c r="AG15" s="43"/>
      <c r="AH15" s="43"/>
      <c r="AI15" s="43"/>
      <c r="AY15" s="56"/>
    </row>
    <row r="16" spans="2:51" x14ac:dyDescent="0.2">
      <c r="H16" s="57"/>
      <c r="K16" s="58"/>
      <c r="L16" s="58"/>
      <c r="M16" s="48"/>
      <c r="N16" s="48"/>
      <c r="O16" s="48"/>
      <c r="P16" s="48"/>
      <c r="Q16" s="48"/>
      <c r="R16" s="48"/>
      <c r="S16" s="48"/>
      <c r="T16" s="48"/>
      <c r="U16" s="48"/>
      <c r="V16" s="48"/>
      <c r="W16" s="59"/>
      <c r="X16" s="48"/>
      <c r="Y16" s="48"/>
      <c r="Z16" s="43"/>
      <c r="AA16" s="60"/>
      <c r="AB16" s="43"/>
      <c r="AC16" s="61"/>
      <c r="AD16" s="43"/>
      <c r="AE16" s="43"/>
      <c r="AF16" s="43"/>
      <c r="AG16" s="62"/>
      <c r="AH16" s="62"/>
      <c r="AI16" s="62"/>
      <c r="AJ16" s="60"/>
      <c r="AN16" s="39" t="s">
        <v>1757</v>
      </c>
      <c r="AO16" s="63">
        <f>+AO17+AL17</f>
        <v>24729300</v>
      </c>
      <c r="AP16" s="60"/>
      <c r="AQ16" s="60"/>
      <c r="AR16" s="60"/>
      <c r="AS16" s="60"/>
      <c r="AT16" s="60"/>
      <c r="AU16" s="60"/>
      <c r="AV16" s="60"/>
      <c r="AW16" s="60"/>
      <c r="AX16" s="64"/>
      <c r="AY16" s="65"/>
    </row>
    <row r="17" spans="1:60" x14ac:dyDescent="0.2">
      <c r="C17" s="60">
        <f>SUM(C27:C195)</f>
        <v>36</v>
      </c>
      <c r="D17" s="60">
        <f>SUM(D27:D195)</f>
        <v>26</v>
      </c>
      <c r="E17" s="60">
        <f>SUM(E27:E195)</f>
        <v>10</v>
      </c>
      <c r="I17" s="66" t="s">
        <v>1758</v>
      </c>
      <c r="J17" s="60"/>
      <c r="K17" s="48">
        <f t="shared" ref="K17:AB17" si="0">SUM(K27:K195)</f>
        <v>479323.0199999999</v>
      </c>
      <c r="L17" s="48">
        <f t="shared" si="0"/>
        <v>0</v>
      </c>
      <c r="M17" s="60">
        <f t="shared" si="0"/>
        <v>211467</v>
      </c>
      <c r="N17" s="67">
        <f t="shared" si="0"/>
        <v>63440.100000000013</v>
      </c>
      <c r="O17" s="67">
        <f t="shared" si="0"/>
        <v>287593.84999999992</v>
      </c>
      <c r="P17" s="67">
        <f t="shared" si="0"/>
        <v>22950.9</v>
      </c>
      <c r="Q17" s="67">
        <f t="shared" si="0"/>
        <v>3442.6499999999996</v>
      </c>
      <c r="R17" s="58"/>
      <c r="S17" s="58"/>
      <c r="T17" s="58"/>
      <c r="U17" s="67">
        <f t="shared" si="0"/>
        <v>3445.5399999999995</v>
      </c>
      <c r="V17" s="58">
        <f t="shared" si="0"/>
        <v>55738</v>
      </c>
      <c r="W17" s="58">
        <f>SUM(W27:W195)</f>
        <v>13934.5</v>
      </c>
      <c r="X17" s="48">
        <f t="shared" si="0"/>
        <v>63440.100000000013</v>
      </c>
      <c r="Y17" s="48">
        <f t="shared" si="0"/>
        <v>560140.27000000037</v>
      </c>
      <c r="Z17" s="48">
        <f t="shared" si="0"/>
        <v>720877625728.35034</v>
      </c>
      <c r="AA17" s="60">
        <f t="shared" si="0"/>
        <v>3626205</v>
      </c>
      <c r="AB17" s="48">
        <f t="shared" si="0"/>
        <v>37959868.840000011</v>
      </c>
      <c r="AC17" s="68">
        <f>SUM(AC27:AC195)</f>
        <v>147.98468099999991</v>
      </c>
      <c r="AD17" s="60">
        <f>SUM(AD27:AD195)</f>
        <v>18402438</v>
      </c>
      <c r="AE17" s="60"/>
      <c r="AF17" s="68">
        <f>SUM(AF27:AF195)</f>
        <v>25.386548999999992</v>
      </c>
      <c r="AG17" s="68">
        <f>SUM(AG27:AG195)</f>
        <v>42.097054999999997</v>
      </c>
      <c r="AH17" s="68"/>
      <c r="AI17" s="68"/>
      <c r="AJ17" s="60">
        <f t="shared" ref="AJ17:AU17" si="1">SUM(AJ27:AJ195)</f>
        <v>21891</v>
      </c>
      <c r="AK17" s="60">
        <f t="shared" si="1"/>
        <v>413</v>
      </c>
      <c r="AL17" s="60">
        <f t="shared" si="1"/>
        <v>23328900</v>
      </c>
      <c r="AM17" s="60">
        <f t="shared" si="1"/>
        <v>3282</v>
      </c>
      <c r="AN17" s="60">
        <f t="shared" si="1"/>
        <v>72</v>
      </c>
      <c r="AO17" s="60">
        <f t="shared" si="1"/>
        <v>1400400</v>
      </c>
      <c r="AP17" s="60">
        <f t="shared" si="1"/>
        <v>2340531926</v>
      </c>
      <c r="AQ17" s="60">
        <f t="shared" si="1"/>
        <v>2365261226</v>
      </c>
      <c r="AR17" s="60">
        <f t="shared" si="1"/>
        <v>2017587098</v>
      </c>
      <c r="AS17" s="60">
        <f t="shared" si="1"/>
        <v>2396035069</v>
      </c>
      <c r="AT17" s="60">
        <f>SUM(AT27:AT195)</f>
        <v>2361568857</v>
      </c>
      <c r="AU17" s="60">
        <f t="shared" si="1"/>
        <v>185262735</v>
      </c>
      <c r="AV17" s="60"/>
      <c r="AW17" s="60">
        <f t="shared" ref="AW17" si="2">SUM(AW27:AW195)</f>
        <v>94477552</v>
      </c>
      <c r="AX17" s="64">
        <f>SUM(AX27:AX195)</f>
        <v>2456046409</v>
      </c>
      <c r="AY17" s="65">
        <f>SUM(AY27:AY195)</f>
        <v>2456046409</v>
      </c>
      <c r="AZ17" s="58"/>
      <c r="BA17" s="60"/>
      <c r="BD17" s="60"/>
      <c r="BE17" s="60"/>
      <c r="BF17" s="60"/>
      <c r="BG17" s="60"/>
      <c r="BH17" s="60"/>
    </row>
    <row r="18" spans="1:60" x14ac:dyDescent="0.2">
      <c r="I18" s="60"/>
      <c r="J18" s="60"/>
      <c r="K18" s="43">
        <v>1</v>
      </c>
      <c r="L18" s="43"/>
      <c r="M18" s="69">
        <f>K18+1</f>
        <v>2</v>
      </c>
      <c r="N18" s="70">
        <f>M18+1</f>
        <v>3</v>
      </c>
      <c r="O18" s="70">
        <f t="shared" ref="O18:Q18" si="3">N18+1</f>
        <v>4</v>
      </c>
      <c r="P18" s="70">
        <f t="shared" si="3"/>
        <v>5</v>
      </c>
      <c r="Q18" s="70">
        <f t="shared" si="3"/>
        <v>6</v>
      </c>
      <c r="R18" s="70"/>
      <c r="S18" s="70"/>
      <c r="T18" s="70"/>
      <c r="U18" s="70"/>
      <c r="V18" s="70">
        <f>Q18+1</f>
        <v>7</v>
      </c>
      <c r="W18" s="70">
        <f>V18+1</f>
        <v>8</v>
      </c>
      <c r="X18" s="69"/>
      <c r="Y18" s="69">
        <v>9</v>
      </c>
      <c r="Z18" s="69">
        <v>10</v>
      </c>
      <c r="AA18" s="69">
        <f t="shared" ref="AA18:AX18" si="4">Z18+1</f>
        <v>11</v>
      </c>
      <c r="AB18" s="69">
        <f t="shared" si="4"/>
        <v>12</v>
      </c>
      <c r="AC18" s="69">
        <f t="shared" si="4"/>
        <v>13</v>
      </c>
      <c r="AD18" s="69">
        <f t="shared" si="4"/>
        <v>14</v>
      </c>
      <c r="AE18" s="69">
        <f t="shared" si="4"/>
        <v>15</v>
      </c>
      <c r="AF18" s="69">
        <f t="shared" si="4"/>
        <v>16</v>
      </c>
      <c r="AG18" s="69">
        <f t="shared" si="4"/>
        <v>17</v>
      </c>
      <c r="AH18" s="69">
        <f t="shared" si="4"/>
        <v>18</v>
      </c>
      <c r="AI18" s="69">
        <f t="shared" si="4"/>
        <v>19</v>
      </c>
      <c r="AJ18" s="69">
        <f t="shared" si="4"/>
        <v>20</v>
      </c>
      <c r="AK18" s="69">
        <f t="shared" si="4"/>
        <v>21</v>
      </c>
      <c r="AL18" s="69">
        <f t="shared" si="4"/>
        <v>22</v>
      </c>
      <c r="AM18" s="69">
        <f t="shared" si="4"/>
        <v>23</v>
      </c>
      <c r="AN18" s="69">
        <f t="shared" si="4"/>
        <v>24</v>
      </c>
      <c r="AO18" s="69">
        <f t="shared" si="4"/>
        <v>25</v>
      </c>
      <c r="AP18" s="69">
        <f t="shared" si="4"/>
        <v>26</v>
      </c>
      <c r="AQ18" s="69">
        <f t="shared" si="4"/>
        <v>27</v>
      </c>
      <c r="AR18" s="69">
        <f t="shared" si="4"/>
        <v>28</v>
      </c>
      <c r="AS18" s="69">
        <f t="shared" si="4"/>
        <v>29</v>
      </c>
      <c r="AT18" s="69">
        <f t="shared" si="4"/>
        <v>30</v>
      </c>
      <c r="AU18" s="69">
        <f t="shared" si="4"/>
        <v>31</v>
      </c>
      <c r="AV18" s="69">
        <f t="shared" si="4"/>
        <v>32</v>
      </c>
      <c r="AW18" s="69">
        <f t="shared" si="4"/>
        <v>33</v>
      </c>
      <c r="AX18" s="71">
        <f t="shared" si="4"/>
        <v>34</v>
      </c>
      <c r="AY18" s="72"/>
      <c r="BE18" s="60"/>
      <c r="BF18" s="60"/>
      <c r="BG18" s="60"/>
      <c r="BH18" s="60"/>
    </row>
    <row r="19" spans="1:60" x14ac:dyDescent="0.2">
      <c r="I19" s="60"/>
      <c r="J19" s="60"/>
      <c r="N19" s="45"/>
      <c r="O19" s="45"/>
      <c r="P19" s="45"/>
      <c r="Q19" s="45"/>
      <c r="R19" s="45"/>
      <c r="S19" s="45"/>
      <c r="T19" s="45"/>
      <c r="U19" s="45"/>
      <c r="V19" s="45"/>
      <c r="W19" s="45"/>
      <c r="AB19" s="73" t="s">
        <v>1759</v>
      </c>
      <c r="AC19" s="73" t="s">
        <v>1760</v>
      </c>
      <c r="AD19" s="73" t="s">
        <v>1759</v>
      </c>
      <c r="AE19" s="73" t="s">
        <v>1761</v>
      </c>
      <c r="AF19" s="73"/>
      <c r="AG19" s="74" t="s">
        <v>1762</v>
      </c>
      <c r="AH19" s="74"/>
      <c r="AI19" s="74"/>
      <c r="AP19" s="73" t="s">
        <v>1763</v>
      </c>
      <c r="AT19" s="75" t="s">
        <v>1764</v>
      </c>
    </row>
    <row r="20" spans="1:60" ht="32" x14ac:dyDescent="0.2">
      <c r="I20" s="60"/>
      <c r="J20" s="60"/>
      <c r="M20" s="74" t="s">
        <v>1765</v>
      </c>
      <c r="N20" s="74"/>
      <c r="O20" s="74"/>
      <c r="P20" s="76" t="s">
        <v>1766</v>
      </c>
      <c r="Q20" s="74" t="s">
        <v>1767</v>
      </c>
      <c r="R20" s="74"/>
      <c r="S20" s="74"/>
      <c r="T20" s="74"/>
      <c r="U20" s="74"/>
      <c r="V20" s="74"/>
      <c r="W20" s="74"/>
      <c r="AB20" s="77">
        <f>MEDIAN(AB27:AB195)</f>
        <v>190009.01</v>
      </c>
      <c r="AC20" s="78" t="s">
        <v>1768</v>
      </c>
      <c r="AD20" s="79">
        <f>MEDIAN(AD27:AD195)</f>
        <v>102174</v>
      </c>
      <c r="AE20" s="78" t="s">
        <v>1768</v>
      </c>
      <c r="AF20" s="74" t="s">
        <v>1769</v>
      </c>
      <c r="AG20" s="74" t="s">
        <v>1770</v>
      </c>
      <c r="AH20" s="74"/>
      <c r="AI20" s="74"/>
      <c r="AL20" s="45"/>
      <c r="AM20" s="45"/>
      <c r="AN20" s="45"/>
      <c r="AO20" s="45"/>
      <c r="AP20" s="80" t="s">
        <v>1771</v>
      </c>
      <c r="AQ20" s="43"/>
      <c r="AR20" s="43"/>
      <c r="AS20" s="43"/>
      <c r="AT20" s="43"/>
      <c r="AU20" s="43"/>
      <c r="AV20" s="43"/>
      <c r="AW20" s="43"/>
      <c r="AX20" s="81"/>
      <c r="AY20" s="82"/>
    </row>
    <row r="21" spans="1:60" x14ac:dyDescent="0.2">
      <c r="K21" s="43"/>
      <c r="L21" s="43"/>
      <c r="M21" s="74" t="s">
        <v>1772</v>
      </c>
      <c r="N21" s="74" t="s">
        <v>1773</v>
      </c>
      <c r="O21" s="74" t="s">
        <v>1774</v>
      </c>
      <c r="P21" s="74" t="s">
        <v>1767</v>
      </c>
      <c r="Q21" s="74" t="s">
        <v>1775</v>
      </c>
      <c r="R21" s="74"/>
      <c r="S21" s="74"/>
      <c r="T21" s="74"/>
      <c r="U21" s="74"/>
      <c r="V21" s="74"/>
      <c r="W21" s="74" t="s">
        <v>1776</v>
      </c>
      <c r="Z21" s="43" t="s">
        <v>1777</v>
      </c>
      <c r="AB21" s="74"/>
      <c r="AC21" s="83">
        <f>ROUND(AB20*$X$3,2)</f>
        <v>256512.16</v>
      </c>
      <c r="AD21" s="74" t="s">
        <v>1778</v>
      </c>
      <c r="AE21" s="83">
        <f>ROUND(AD20*$X$3,2)</f>
        <v>137934.9</v>
      </c>
      <c r="AF21" s="74" t="s">
        <v>1779</v>
      </c>
      <c r="AG21" s="74" t="s">
        <v>1780</v>
      </c>
      <c r="AH21" s="74" t="s">
        <v>1781</v>
      </c>
      <c r="AI21" s="74" t="s">
        <v>1782</v>
      </c>
      <c r="AJ21" s="43" t="s">
        <v>1783</v>
      </c>
      <c r="AK21" s="43" t="s">
        <v>1784</v>
      </c>
      <c r="AL21" s="74" t="s">
        <v>1785</v>
      </c>
      <c r="AM21" s="74" t="s">
        <v>1783</v>
      </c>
      <c r="AN21" s="74" t="s">
        <v>1784</v>
      </c>
      <c r="AO21" s="74" t="s">
        <v>1786</v>
      </c>
      <c r="AP21" s="84">
        <f>X8</f>
        <v>11525</v>
      </c>
      <c r="AT21" s="52"/>
      <c r="AU21" s="43" t="s">
        <v>1787</v>
      </c>
      <c r="AX21" s="85" t="s">
        <v>1788</v>
      </c>
      <c r="AY21" s="86" t="s">
        <v>1788</v>
      </c>
    </row>
    <row r="22" spans="1:60" x14ac:dyDescent="0.2">
      <c r="K22" s="74" t="s">
        <v>1765</v>
      </c>
      <c r="L22" s="74"/>
      <c r="M22" s="74" t="s">
        <v>1789</v>
      </c>
      <c r="N22" s="74" t="s">
        <v>1790</v>
      </c>
      <c r="O22" s="74" t="s">
        <v>1791</v>
      </c>
      <c r="P22" s="74" t="s">
        <v>1775</v>
      </c>
      <c r="Q22" s="74" t="s">
        <v>1783</v>
      </c>
      <c r="R22" s="74"/>
      <c r="S22" s="74" t="s">
        <v>1792</v>
      </c>
      <c r="T22" s="74"/>
      <c r="U22" s="74"/>
      <c r="V22" s="74"/>
      <c r="W22" s="74" t="s">
        <v>1793</v>
      </c>
      <c r="X22" s="43" t="s">
        <v>1794</v>
      </c>
      <c r="Y22" s="43" t="s">
        <v>1795</v>
      </c>
      <c r="Z22" s="43" t="s">
        <v>1796</v>
      </c>
      <c r="AB22" s="74" t="s">
        <v>1797</v>
      </c>
      <c r="AC22" s="78" t="s">
        <v>1798</v>
      </c>
      <c r="AD22" s="74" t="s">
        <v>1799</v>
      </c>
      <c r="AE22" s="78" t="s">
        <v>1798</v>
      </c>
      <c r="AF22" s="74" t="s">
        <v>1800</v>
      </c>
      <c r="AG22" s="74" t="s">
        <v>1801</v>
      </c>
      <c r="AH22" s="74" t="s">
        <v>1802</v>
      </c>
      <c r="AI22" s="74" t="s">
        <v>1802</v>
      </c>
      <c r="AJ22" s="43" t="s">
        <v>1803</v>
      </c>
      <c r="AK22" s="43" t="s">
        <v>1785</v>
      </c>
      <c r="AL22" s="74" t="s">
        <v>1804</v>
      </c>
      <c r="AM22" s="74" t="s">
        <v>1803</v>
      </c>
      <c r="AN22" s="74" t="s">
        <v>1786</v>
      </c>
      <c r="AO22" s="74" t="s">
        <v>1805</v>
      </c>
      <c r="AP22" s="74" t="s">
        <v>1806</v>
      </c>
      <c r="AQ22" s="74" t="s">
        <v>1807</v>
      </c>
      <c r="AR22" s="43"/>
      <c r="AS22" s="43" t="s">
        <v>1807</v>
      </c>
      <c r="AT22" s="52"/>
      <c r="AU22" s="74" t="s">
        <v>1779</v>
      </c>
      <c r="AV22" s="43" t="s">
        <v>1807</v>
      </c>
      <c r="AX22" s="71" t="s">
        <v>1808</v>
      </c>
      <c r="AY22" s="72" t="s">
        <v>1809</v>
      </c>
    </row>
    <row r="23" spans="1:60" x14ac:dyDescent="0.2">
      <c r="B23" s="43"/>
      <c r="C23" s="43"/>
      <c r="D23" s="43" t="s">
        <v>1810</v>
      </c>
      <c r="E23" s="43"/>
      <c r="F23" s="43" t="s">
        <v>1811</v>
      </c>
      <c r="G23" s="43"/>
      <c r="K23" s="43" t="s">
        <v>1775</v>
      </c>
      <c r="L23" s="43"/>
      <c r="M23" s="74" t="s">
        <v>1812</v>
      </c>
      <c r="N23" s="74" t="s">
        <v>1813</v>
      </c>
      <c r="O23" s="74" t="s">
        <v>1775</v>
      </c>
      <c r="P23" s="74" t="s">
        <v>1783</v>
      </c>
      <c r="Q23" s="74" t="s">
        <v>1793</v>
      </c>
      <c r="R23" s="74"/>
      <c r="S23" s="74" t="s">
        <v>1814</v>
      </c>
      <c r="T23" s="74" t="s">
        <v>1815</v>
      </c>
      <c r="U23" s="74"/>
      <c r="V23" s="74" t="s">
        <v>1776</v>
      </c>
      <c r="W23" s="74" t="s">
        <v>1816</v>
      </c>
      <c r="X23" s="43" t="s">
        <v>1817</v>
      </c>
      <c r="Y23" s="43" t="s">
        <v>1783</v>
      </c>
      <c r="Z23" s="43" t="s">
        <v>1818</v>
      </c>
      <c r="AA23" s="43" t="s">
        <v>1816</v>
      </c>
      <c r="AB23" s="74" t="s">
        <v>1819</v>
      </c>
      <c r="AC23" s="74" t="s">
        <v>1820</v>
      </c>
      <c r="AD23" s="74" t="s">
        <v>1821</v>
      </c>
      <c r="AE23" s="74" t="s">
        <v>1822</v>
      </c>
      <c r="AF23" s="70" t="s">
        <v>1823</v>
      </c>
      <c r="AG23" s="74" t="s">
        <v>1824</v>
      </c>
      <c r="AH23" s="74" t="s">
        <v>1825</v>
      </c>
      <c r="AI23" s="74" t="s">
        <v>1826</v>
      </c>
      <c r="AJ23" s="43" t="s">
        <v>1785</v>
      </c>
      <c r="AK23" s="43" t="s">
        <v>1804</v>
      </c>
      <c r="AL23" s="74" t="s">
        <v>1827</v>
      </c>
      <c r="AM23" s="74" t="s">
        <v>1786</v>
      </c>
      <c r="AN23" s="74" t="s">
        <v>1805</v>
      </c>
      <c r="AO23" s="74" t="s">
        <v>1827</v>
      </c>
      <c r="AP23" s="74" t="s">
        <v>1828</v>
      </c>
      <c r="AQ23" s="74" t="s">
        <v>1829</v>
      </c>
      <c r="AR23" s="74" t="s">
        <v>1830</v>
      </c>
      <c r="AS23" s="74" t="s">
        <v>1831</v>
      </c>
      <c r="AT23" s="74" t="s">
        <v>1832</v>
      </c>
      <c r="AU23" s="69" t="s">
        <v>1780</v>
      </c>
      <c r="AV23" s="74" t="s">
        <v>1833</v>
      </c>
      <c r="AW23" s="74"/>
      <c r="AX23" s="87" t="s">
        <v>1834</v>
      </c>
      <c r="AY23" s="88" t="s">
        <v>1835</v>
      </c>
    </row>
    <row r="24" spans="1:60" x14ac:dyDescent="0.2">
      <c r="B24" s="43" t="s">
        <v>1836</v>
      </c>
      <c r="C24" s="74" t="s">
        <v>1810</v>
      </c>
      <c r="D24" s="74" t="s">
        <v>1837</v>
      </c>
      <c r="E24" s="74" t="s">
        <v>1838</v>
      </c>
      <c r="F24" s="74" t="s">
        <v>1769</v>
      </c>
      <c r="G24" s="74" t="s">
        <v>1839</v>
      </c>
      <c r="H24" s="43" t="s">
        <v>25</v>
      </c>
      <c r="I24" s="39" t="s">
        <v>25</v>
      </c>
      <c r="K24" s="43" t="s">
        <v>1783</v>
      </c>
      <c r="L24" s="43"/>
      <c r="M24" s="74" t="s">
        <v>1840</v>
      </c>
      <c r="N24" s="74" t="s">
        <v>1789</v>
      </c>
      <c r="O24" s="74" t="s">
        <v>1783</v>
      </c>
      <c r="P24" s="70" t="s">
        <v>1841</v>
      </c>
      <c r="Q24" s="70" t="s">
        <v>1842</v>
      </c>
      <c r="R24" s="74"/>
      <c r="S24" s="74"/>
      <c r="T24" s="74" t="s">
        <v>1773</v>
      </c>
      <c r="U24" s="74"/>
      <c r="V24" s="43" t="s">
        <v>1783</v>
      </c>
      <c r="W24" s="43" t="s">
        <v>1843</v>
      </c>
      <c r="X24" s="74" t="s">
        <v>1844</v>
      </c>
      <c r="Y24" s="43" t="s">
        <v>1845</v>
      </c>
      <c r="Z24" s="43" t="s">
        <v>1846</v>
      </c>
      <c r="AA24" s="43" t="s">
        <v>1847</v>
      </c>
      <c r="AB24" s="70" t="s">
        <v>1848</v>
      </c>
      <c r="AC24" s="74" t="s">
        <v>1849</v>
      </c>
      <c r="AD24" s="74" t="s">
        <v>1850</v>
      </c>
      <c r="AE24" s="74" t="s">
        <v>1851</v>
      </c>
      <c r="AF24" s="70" t="s">
        <v>1852</v>
      </c>
      <c r="AG24" s="74" t="s">
        <v>1780</v>
      </c>
      <c r="AH24" s="74" t="s">
        <v>1800</v>
      </c>
      <c r="AI24" s="70" t="s">
        <v>1853</v>
      </c>
      <c r="AJ24" s="43" t="s">
        <v>1804</v>
      </c>
      <c r="AK24" s="43" t="s">
        <v>1854</v>
      </c>
      <c r="AL24" s="74" t="s">
        <v>1855</v>
      </c>
      <c r="AM24" s="74" t="s">
        <v>1805</v>
      </c>
      <c r="AN24" s="74" t="s">
        <v>1854</v>
      </c>
      <c r="AO24" s="74" t="s">
        <v>1856</v>
      </c>
      <c r="AP24" s="74" t="s">
        <v>1857</v>
      </c>
      <c r="AQ24" s="70" t="s">
        <v>1858</v>
      </c>
      <c r="AR24" s="69" t="s">
        <v>1808</v>
      </c>
      <c r="AS24" s="69" t="s">
        <v>1859</v>
      </c>
      <c r="AT24" s="69" t="s">
        <v>1808</v>
      </c>
      <c r="AU24" s="74" t="s">
        <v>1860</v>
      </c>
      <c r="AV24" s="69" t="s">
        <v>1861</v>
      </c>
      <c r="AW24" s="69" t="s">
        <v>1862</v>
      </c>
      <c r="AX24" s="71" t="s">
        <v>1863</v>
      </c>
      <c r="AY24" s="72" t="s">
        <v>1864</v>
      </c>
    </row>
    <row r="25" spans="1:60" x14ac:dyDescent="0.2">
      <c r="A25" s="43" t="s">
        <v>1865</v>
      </c>
      <c r="B25" s="43" t="s">
        <v>1866</v>
      </c>
      <c r="C25" s="74" t="s">
        <v>1866</v>
      </c>
      <c r="D25" s="74" t="s">
        <v>1838</v>
      </c>
      <c r="E25" s="74" t="s">
        <v>1866</v>
      </c>
      <c r="F25" s="43" t="s">
        <v>1867</v>
      </c>
      <c r="G25" s="43" t="s">
        <v>1868</v>
      </c>
      <c r="H25" s="43" t="s">
        <v>1869</v>
      </c>
      <c r="I25" s="39" t="s">
        <v>1870</v>
      </c>
      <c r="K25" s="74" t="s">
        <v>1871</v>
      </c>
      <c r="L25" s="74"/>
      <c r="M25" s="74" t="s">
        <v>1871</v>
      </c>
      <c r="N25" s="70" t="s">
        <v>1872</v>
      </c>
      <c r="O25" s="70" t="s">
        <v>1873</v>
      </c>
      <c r="P25" s="70" t="s">
        <v>1874</v>
      </c>
      <c r="Q25" s="70" t="s">
        <v>1783</v>
      </c>
      <c r="R25" s="74"/>
      <c r="S25" s="74"/>
      <c r="T25" s="74" t="s">
        <v>1875</v>
      </c>
      <c r="U25" s="74"/>
      <c r="V25" s="74" t="s">
        <v>1871</v>
      </c>
      <c r="W25" s="69" t="s">
        <v>1876</v>
      </c>
      <c r="X25" s="43" t="s">
        <v>1877</v>
      </c>
      <c r="Y25" s="69" t="s">
        <v>1878</v>
      </c>
      <c r="Z25" s="74" t="s">
        <v>1879</v>
      </c>
      <c r="AA25" s="43">
        <v>2022</v>
      </c>
      <c r="AB25" s="74" t="s">
        <v>1880</v>
      </c>
      <c r="AC25" s="74" t="s">
        <v>1881</v>
      </c>
      <c r="AD25" s="74">
        <v>2022</v>
      </c>
      <c r="AE25" s="74" t="s">
        <v>1881</v>
      </c>
      <c r="AF25" s="74" t="s">
        <v>1882</v>
      </c>
      <c r="AG25" s="74" t="s">
        <v>1883</v>
      </c>
      <c r="AH25" s="74"/>
      <c r="AI25" s="74"/>
      <c r="AJ25" s="74" t="s">
        <v>1871</v>
      </c>
      <c r="AK25" s="74" t="s">
        <v>1871</v>
      </c>
      <c r="AL25" s="74" t="s">
        <v>1884</v>
      </c>
      <c r="AM25" s="74" t="s">
        <v>1871</v>
      </c>
      <c r="AN25" s="74" t="s">
        <v>1871</v>
      </c>
      <c r="AO25" s="74" t="s">
        <v>1885</v>
      </c>
      <c r="AP25" s="74" t="s">
        <v>1886</v>
      </c>
      <c r="AQ25" s="74" t="s">
        <v>1887</v>
      </c>
      <c r="AR25" s="74" t="s">
        <v>1888</v>
      </c>
      <c r="AS25" s="89"/>
      <c r="AT25" s="74" t="s">
        <v>1834</v>
      </c>
      <c r="AU25" s="69" t="s">
        <v>1889</v>
      </c>
      <c r="AV25" s="70" t="s">
        <v>1890</v>
      </c>
      <c r="AW25" s="74" t="s">
        <v>1891</v>
      </c>
      <c r="AX25" s="87" t="s">
        <v>1892</v>
      </c>
      <c r="AY25" s="90" t="s">
        <v>1893</v>
      </c>
    </row>
    <row r="26" spans="1:60" ht="64" x14ac:dyDescent="0.2">
      <c r="C26" s="45"/>
      <c r="D26" s="45"/>
      <c r="E26" s="45"/>
      <c r="F26" s="45"/>
      <c r="G26" s="45"/>
      <c r="P26" s="43" t="s">
        <v>1894</v>
      </c>
      <c r="Q26" s="69" t="s">
        <v>1895</v>
      </c>
      <c r="T26" s="39" t="s">
        <v>1896</v>
      </c>
      <c r="AL26" s="45"/>
      <c r="AM26" s="45"/>
      <c r="AN26" s="45"/>
      <c r="AO26" s="45"/>
      <c r="AP26" s="45"/>
      <c r="AU26" s="91" t="s">
        <v>1897</v>
      </c>
      <c r="AV26" s="91" t="s">
        <v>1898</v>
      </c>
      <c r="AW26" s="91" t="s">
        <v>1899</v>
      </c>
      <c r="AX26" s="92" t="s">
        <v>1900</v>
      </c>
      <c r="AY26" s="93" t="s">
        <v>1901</v>
      </c>
      <c r="AZ26" s="42" t="s">
        <v>1902</v>
      </c>
    </row>
    <row r="27" spans="1:60" x14ac:dyDescent="0.2">
      <c r="A27" s="43" t="s">
        <v>1903</v>
      </c>
      <c r="B27" s="43"/>
      <c r="C27" s="74"/>
      <c r="D27" s="74"/>
      <c r="E27" s="74"/>
      <c r="F27" s="39">
        <v>7</v>
      </c>
      <c r="G27">
        <v>0</v>
      </c>
      <c r="H27" s="43">
        <v>1</v>
      </c>
      <c r="I27" s="39" t="s">
        <v>28</v>
      </c>
      <c r="J27" s="94"/>
      <c r="K27" s="95">
        <v>332.06</v>
      </c>
      <c r="L27" s="96"/>
      <c r="M27" s="97">
        <v>93</v>
      </c>
      <c r="N27" s="98">
        <f>ROUND(M27*0.3,2)</f>
        <v>27.9</v>
      </c>
      <c r="O27" s="98">
        <f>ROUND(K27*0.6,2)</f>
        <v>199.24</v>
      </c>
      <c r="P27" s="98">
        <f>MAX(M27-O27,0)</f>
        <v>0</v>
      </c>
      <c r="Q27" s="98">
        <f>ROUND(P27*0.15,2)</f>
        <v>0</v>
      </c>
      <c r="R27" s="99">
        <f>ROUND(M27/K27,2)</f>
        <v>0.28000000000000003</v>
      </c>
      <c r="S27" s="99">
        <f t="shared" ref="S27:S90" si="5">IF(R27&gt;0.6,+R27-0.6,0)</f>
        <v>0</v>
      </c>
      <c r="T27" s="98">
        <f t="shared" ref="T27:T90" si="6">ROUND(S27*K27,2)</f>
        <v>0</v>
      </c>
      <c r="U27" s="98">
        <f>ROUND(T27*0.15,2)</f>
        <v>0</v>
      </c>
      <c r="V27" s="97">
        <v>8</v>
      </c>
      <c r="W27" s="98">
        <f>ROUND(V27*0.25,2)</f>
        <v>2</v>
      </c>
      <c r="X27" s="61">
        <f>ROUND(M27*$X$2,2)</f>
        <v>27.9</v>
      </c>
      <c r="Y27" s="48">
        <f>+K27+N27+Q27+W27</f>
        <v>361.96</v>
      </c>
      <c r="Z27" s="95">
        <v>484661416.67000002</v>
      </c>
      <c r="AA27" s="97">
        <v>3150</v>
      </c>
      <c r="AB27" s="61">
        <f t="shared" ref="AB27:AB90" si="7">ROUND(Z27/AA27,2)</f>
        <v>153860.76999999999</v>
      </c>
      <c r="AC27" s="47">
        <f t="shared" ref="AC27:AC90" si="8">(ROUND(AB27/$AC$21,6))</f>
        <v>0.59981899999999999</v>
      </c>
      <c r="AD27" s="97">
        <v>124167</v>
      </c>
      <c r="AE27" s="47">
        <f t="shared" ref="AE27:AE90" si="9">(ROUND(AD27/$AE$21,6))</f>
        <v>0.90018600000000004</v>
      </c>
      <c r="AF27" s="47">
        <f>ROUND(1-((AC27*$L$4)+(AE27*$L$5)),6)</f>
        <v>0.31007099999999999</v>
      </c>
      <c r="AG27" s="100">
        <f t="shared" ref="AG27:AG90" si="10">IF(OR(B27=1,C27=1),MAX($L$7,AF27),MAX($L$6,AF27))</f>
        <v>0.31007099999999999</v>
      </c>
      <c r="AH27" s="101">
        <f t="shared" ref="AH27:AH90" si="11">IF(G27&gt;=1,IF(G27&lt;=5,0.06,IF(G27&lt;=10,0.05,IF(G27&lt;=15,0.04,IF(G27&lt;=19,0.03,0)))),0)</f>
        <v>0</v>
      </c>
      <c r="AI27" s="102">
        <f>+AH27+AG27</f>
        <v>0.31007099999999999</v>
      </c>
      <c r="AJ27" s="97">
        <v>147</v>
      </c>
      <c r="AK27">
        <v>6</v>
      </c>
      <c r="AL27" s="60">
        <f>ROUND(AJ27*AK27*100,0)</f>
        <v>88200</v>
      </c>
      <c r="AM27" s="97">
        <v>0</v>
      </c>
      <c r="AN27">
        <v>0</v>
      </c>
      <c r="AO27" s="60">
        <f>ROUND(AM27*AN27*100,0)</f>
        <v>0</v>
      </c>
      <c r="AP27" s="60">
        <f t="shared" ref="AP27:AP90" si="12">ROUND(Y27*AI27*$AP$21,0)</f>
        <v>1293489</v>
      </c>
      <c r="AQ27" s="60">
        <f>SUM(AL27+AO27+AP27)</f>
        <v>1381689</v>
      </c>
      <c r="AR27" s="103">
        <v>2331185</v>
      </c>
      <c r="AS27" s="103">
        <f>IF(C27=1, MAX(AR27, AQ27,#REF!), AQ27)</f>
        <v>1381689</v>
      </c>
      <c r="AT27" s="97">
        <v>2004782</v>
      </c>
      <c r="AU27" s="60">
        <f>ABS(AQ27-AT27)</f>
        <v>623093</v>
      </c>
      <c r="AV27" s="104" t="str">
        <f>IF(AQ27&gt;AT27,"Yes","No")</f>
        <v>No</v>
      </c>
      <c r="AW27" s="103">
        <f>IF(AV27="Yes",+AU27*$L$9,+AU27*$L$10)</f>
        <v>0</v>
      </c>
      <c r="AX27" s="105">
        <f>IF(AV27="Yes",AT27+AW27,AT27- AW27)</f>
        <v>2004782</v>
      </c>
      <c r="AY27" s="106">
        <f>IF(C27=1,MAX(AX27,AR27,AT27),AX27)</f>
        <v>2004782</v>
      </c>
      <c r="AZ27" s="107">
        <f>AY27-AT27</f>
        <v>0</v>
      </c>
      <c r="BA27" s="60"/>
      <c r="BD27" s="108"/>
      <c r="BE27" s="108"/>
      <c r="BF27" s="108"/>
      <c r="BG27" s="108"/>
      <c r="BH27" s="108"/>
    </row>
    <row r="28" spans="1:60" x14ac:dyDescent="0.2">
      <c r="A28" s="43" t="s">
        <v>1904</v>
      </c>
      <c r="B28" s="109">
        <v>1</v>
      </c>
      <c r="C28" s="74">
        <v>1</v>
      </c>
      <c r="D28" s="74">
        <v>1</v>
      </c>
      <c r="E28" s="74"/>
      <c r="F28" s="39">
        <v>10</v>
      </c>
      <c r="G28">
        <v>10</v>
      </c>
      <c r="H28" s="43">
        <v>2</v>
      </c>
      <c r="I28" s="39" t="s">
        <v>30</v>
      </c>
      <c r="J28" s="94"/>
      <c r="K28" s="95">
        <v>2490.13</v>
      </c>
      <c r="L28" s="110"/>
      <c r="M28" s="97">
        <v>1586</v>
      </c>
      <c r="N28" s="98">
        <f t="shared" ref="N28:N91" si="13">ROUND(M28*0.3,2)</f>
        <v>475.8</v>
      </c>
      <c r="O28" s="98">
        <f t="shared" ref="O28:O91" si="14">ROUND(K28*0.6,2)</f>
        <v>1494.08</v>
      </c>
      <c r="P28" s="98">
        <f t="shared" ref="P28:P91" si="15">MAX(M28-O28,0)</f>
        <v>91.920000000000073</v>
      </c>
      <c r="Q28" s="98">
        <f t="shared" ref="Q28:Q91" si="16">ROUND(P28*0.15,2)</f>
        <v>13.79</v>
      </c>
      <c r="R28" s="99">
        <f t="shared" ref="R28:R91" si="17">ROUND(M28/K28,2)</f>
        <v>0.64</v>
      </c>
      <c r="S28" s="99">
        <f t="shared" si="5"/>
        <v>4.0000000000000036E-2</v>
      </c>
      <c r="T28" s="98">
        <f t="shared" si="6"/>
        <v>99.61</v>
      </c>
      <c r="U28" s="98">
        <f t="shared" ref="U28:U91" si="18">ROUND(T28*0.15,2)</f>
        <v>14.94</v>
      </c>
      <c r="V28" s="97">
        <v>190</v>
      </c>
      <c r="W28" s="98">
        <f t="shared" ref="W28:W91" si="19">ROUND(V28*0.25,2)</f>
        <v>47.5</v>
      </c>
      <c r="X28" s="61">
        <f t="shared" ref="X28:X91" si="20">ROUND(M28*$X$2,2)</f>
        <v>475.8</v>
      </c>
      <c r="Y28" s="48">
        <f t="shared" ref="Y28:Y91" si="21">+K28+N28+Q28+W28</f>
        <v>3027.2200000000003</v>
      </c>
      <c r="Z28" s="95">
        <v>2023466985.6700001</v>
      </c>
      <c r="AA28" s="97">
        <v>18923</v>
      </c>
      <c r="AB28" s="61">
        <f t="shared" si="7"/>
        <v>106931.62</v>
      </c>
      <c r="AC28" s="47">
        <f t="shared" si="8"/>
        <v>0.41686800000000002</v>
      </c>
      <c r="AD28" s="97">
        <v>67474</v>
      </c>
      <c r="AE28" s="47">
        <f t="shared" si="9"/>
        <v>0.48917300000000002</v>
      </c>
      <c r="AF28" s="47">
        <f>ROUND(1-((AC28*$L$4)+(AE28*$L$5)),6)</f>
        <v>0.56144099999999997</v>
      </c>
      <c r="AG28" s="100">
        <f t="shared" si="10"/>
        <v>0.56144099999999997</v>
      </c>
      <c r="AH28" s="101">
        <f t="shared" si="11"/>
        <v>0.05</v>
      </c>
      <c r="AI28" s="102">
        <f t="shared" ref="AI28:AI91" si="22">+AH28+AG28</f>
        <v>0.61144100000000001</v>
      </c>
      <c r="AJ28" s="97">
        <v>0</v>
      </c>
      <c r="AK28">
        <v>0</v>
      </c>
      <c r="AL28" s="60">
        <f t="shared" ref="AL28:AL91" si="23">ROUND(AJ28*AK28*100,0)</f>
        <v>0</v>
      </c>
      <c r="AM28" s="97">
        <v>0</v>
      </c>
      <c r="AN28">
        <v>0</v>
      </c>
      <c r="AO28" s="60">
        <f t="shared" ref="AO28:AO91" si="24">ROUND(AM28*AN28*100,0)</f>
        <v>0</v>
      </c>
      <c r="AP28" s="60">
        <f t="shared" si="12"/>
        <v>21332388</v>
      </c>
      <c r="AQ28" s="60">
        <f t="shared" ref="AQ28:AQ91" si="25">SUM(AL28+AO28+AP28)</f>
        <v>21332388</v>
      </c>
      <c r="AR28" s="103">
        <v>16473543</v>
      </c>
      <c r="AS28" s="103">
        <f>IF(C28=1, MAX(AR28, AQ28, AT27), AQ28)</f>
        <v>21332388</v>
      </c>
      <c r="AT28" s="97">
        <v>20315782</v>
      </c>
      <c r="AU28" s="60">
        <f>ABS(AQ28-AT28)</f>
        <v>1016606</v>
      </c>
      <c r="AV28" s="104" t="str">
        <f>IF(AQ28&gt;AT28,"Yes","No")</f>
        <v>Yes</v>
      </c>
      <c r="AW28" s="103">
        <f t="shared" ref="AW28:AW91" si="26">IF(AV28="Yes",+AU28*$L$9,+AU28*$L$10)</f>
        <v>1016606</v>
      </c>
      <c r="AX28" s="105">
        <f t="shared" ref="AX28:AX91" si="27">IF(AV28="Yes",AT28+AW28,AT28- AW28)</f>
        <v>21332388</v>
      </c>
      <c r="AY28" s="106">
        <f>IF(C28=1,MAX(AX28,AR28,AT28),AX28)</f>
        <v>21332388</v>
      </c>
      <c r="AZ28" s="107">
        <f t="shared" ref="AZ28:AZ91" si="28">AY28-AT28</f>
        <v>1016606</v>
      </c>
      <c r="BA28" s="60"/>
      <c r="BD28" s="108"/>
      <c r="BE28" s="108"/>
      <c r="BF28" s="108"/>
      <c r="BG28" s="108"/>
      <c r="BH28" s="108"/>
    </row>
    <row r="29" spans="1:60" x14ac:dyDescent="0.2">
      <c r="A29" s="43" t="s">
        <v>1905</v>
      </c>
      <c r="B29" s="43"/>
      <c r="C29" s="74"/>
      <c r="D29" s="74"/>
      <c r="E29" s="74"/>
      <c r="F29" s="39">
        <v>8</v>
      </c>
      <c r="G29">
        <v>0</v>
      </c>
      <c r="H29" s="43">
        <v>3</v>
      </c>
      <c r="I29" s="39" t="s">
        <v>32</v>
      </c>
      <c r="J29" s="94"/>
      <c r="K29" s="95">
        <v>483.88</v>
      </c>
      <c r="L29" s="96"/>
      <c r="M29" s="97">
        <v>186</v>
      </c>
      <c r="N29" s="98">
        <f t="shared" si="13"/>
        <v>55.8</v>
      </c>
      <c r="O29" s="98">
        <f t="shared" si="14"/>
        <v>290.33</v>
      </c>
      <c r="P29" s="98">
        <f t="shared" si="15"/>
        <v>0</v>
      </c>
      <c r="Q29" s="98">
        <f t="shared" si="16"/>
        <v>0</v>
      </c>
      <c r="R29" s="99">
        <f t="shared" si="17"/>
        <v>0.38</v>
      </c>
      <c r="S29" s="99">
        <f t="shared" si="5"/>
        <v>0</v>
      </c>
      <c r="T29" s="98">
        <f t="shared" si="6"/>
        <v>0</v>
      </c>
      <c r="U29" s="98">
        <f t="shared" si="18"/>
        <v>0</v>
      </c>
      <c r="V29" s="97">
        <v>4</v>
      </c>
      <c r="W29" s="98">
        <f t="shared" si="19"/>
        <v>1</v>
      </c>
      <c r="X29" s="61">
        <f t="shared" si="20"/>
        <v>55.8</v>
      </c>
      <c r="Y29" s="48">
        <f t="shared" si="21"/>
        <v>540.67999999999995</v>
      </c>
      <c r="Z29" s="95">
        <v>576586459</v>
      </c>
      <c r="AA29" s="97">
        <v>4222</v>
      </c>
      <c r="AB29" s="61">
        <f t="shared" si="7"/>
        <v>136567.14000000001</v>
      </c>
      <c r="AC29" s="47">
        <f t="shared" si="8"/>
        <v>0.53239999999999998</v>
      </c>
      <c r="AD29" s="97">
        <v>94778</v>
      </c>
      <c r="AE29" s="47">
        <f t="shared" si="9"/>
        <v>0.68712099999999998</v>
      </c>
      <c r="AF29" s="47">
        <f t="shared" ref="AF29:AF92" si="29">ROUND(1-((AC29*$L$4)+(AE29*$L$5)),6)</f>
        <v>0.421184</v>
      </c>
      <c r="AG29" s="100">
        <f t="shared" si="10"/>
        <v>0.421184</v>
      </c>
      <c r="AH29" s="101">
        <f t="shared" si="11"/>
        <v>0</v>
      </c>
      <c r="AI29" s="102">
        <f t="shared" si="22"/>
        <v>0.421184</v>
      </c>
      <c r="AJ29" s="97">
        <v>153</v>
      </c>
      <c r="AK29">
        <v>4</v>
      </c>
      <c r="AL29" s="60">
        <f t="shared" si="23"/>
        <v>61200</v>
      </c>
      <c r="AM29" s="97">
        <v>0</v>
      </c>
      <c r="AN29">
        <v>0</v>
      </c>
      <c r="AO29" s="60">
        <f t="shared" si="24"/>
        <v>0</v>
      </c>
      <c r="AP29" s="60">
        <f t="shared" si="12"/>
        <v>2624539</v>
      </c>
      <c r="AQ29" s="60">
        <f t="shared" si="25"/>
        <v>2685739</v>
      </c>
      <c r="AR29" s="103">
        <v>3859564</v>
      </c>
      <c r="AS29" s="103">
        <f t="shared" ref="AS29:AS92" si="30">IF(C29=1, MAX(AR29, AQ29, AT29), AQ29)</f>
        <v>2685739</v>
      </c>
      <c r="AT29" s="97">
        <v>3459062</v>
      </c>
      <c r="AU29" s="60">
        <f t="shared" ref="AU29:AU92" si="31">ABS(AQ29-AT29)</f>
        <v>773323</v>
      </c>
      <c r="AV29" s="104" t="str">
        <f>IF(AQ29&gt;AT29,"Yes","No")</f>
        <v>No</v>
      </c>
      <c r="AW29" s="103">
        <f t="shared" si="26"/>
        <v>0</v>
      </c>
      <c r="AX29" s="105">
        <f t="shared" si="27"/>
        <v>3459062</v>
      </c>
      <c r="AY29" s="106">
        <f t="shared" ref="AY29:AY92" si="32">IF(C29=1,MAX(AX29,AR29,AT29),AX29)</f>
        <v>3459062</v>
      </c>
      <c r="AZ29" s="107">
        <f t="shared" si="28"/>
        <v>0</v>
      </c>
      <c r="BA29" s="60"/>
      <c r="BD29" s="108"/>
      <c r="BE29" s="108"/>
      <c r="BF29" s="108"/>
      <c r="BG29" s="108"/>
      <c r="BH29" s="108"/>
    </row>
    <row r="30" spans="1:60" x14ac:dyDescent="0.2">
      <c r="A30" s="43" t="s">
        <v>1906</v>
      </c>
      <c r="B30" s="43"/>
      <c r="C30" s="74"/>
      <c r="D30" s="74"/>
      <c r="E30" s="74"/>
      <c r="F30" s="39">
        <v>2</v>
      </c>
      <c r="G30">
        <v>0</v>
      </c>
      <c r="H30" s="43">
        <v>4</v>
      </c>
      <c r="I30" s="39" t="s">
        <v>33</v>
      </c>
      <c r="J30" s="94"/>
      <c r="K30" s="95">
        <v>3059.62</v>
      </c>
      <c r="L30" s="96"/>
      <c r="M30" s="97">
        <v>331</v>
      </c>
      <c r="N30" s="98">
        <f t="shared" si="13"/>
        <v>99.3</v>
      </c>
      <c r="O30" s="98">
        <f t="shared" si="14"/>
        <v>1835.77</v>
      </c>
      <c r="P30" s="98">
        <f t="shared" si="15"/>
        <v>0</v>
      </c>
      <c r="Q30" s="98">
        <f t="shared" si="16"/>
        <v>0</v>
      </c>
      <c r="R30" s="99">
        <f t="shared" si="17"/>
        <v>0.11</v>
      </c>
      <c r="S30" s="99">
        <f t="shared" si="5"/>
        <v>0</v>
      </c>
      <c r="T30" s="98">
        <f t="shared" si="6"/>
        <v>0</v>
      </c>
      <c r="U30" s="98">
        <f t="shared" si="18"/>
        <v>0</v>
      </c>
      <c r="V30" s="97">
        <v>94</v>
      </c>
      <c r="W30" s="98">
        <f t="shared" si="19"/>
        <v>23.5</v>
      </c>
      <c r="X30" s="61">
        <f t="shared" si="20"/>
        <v>99.3</v>
      </c>
      <c r="Y30" s="48">
        <f t="shared" si="21"/>
        <v>3182.42</v>
      </c>
      <c r="Z30" s="95">
        <v>4682064723</v>
      </c>
      <c r="AA30" s="97">
        <v>18871</v>
      </c>
      <c r="AB30" s="61">
        <f t="shared" si="7"/>
        <v>248108.99</v>
      </c>
      <c r="AC30" s="47">
        <f t="shared" si="8"/>
        <v>0.96724100000000002</v>
      </c>
      <c r="AD30" s="97">
        <v>146153</v>
      </c>
      <c r="AE30" s="47">
        <f t="shared" si="9"/>
        <v>1.05958</v>
      </c>
      <c r="AF30" s="47">
        <f t="shared" si="29"/>
        <v>5.0569999999999999E-3</v>
      </c>
      <c r="AG30" s="100">
        <f t="shared" si="10"/>
        <v>0.01</v>
      </c>
      <c r="AH30" s="101">
        <f t="shared" si="11"/>
        <v>0</v>
      </c>
      <c r="AI30" s="102">
        <f t="shared" si="22"/>
        <v>0.01</v>
      </c>
      <c r="AJ30" s="97">
        <v>0</v>
      </c>
      <c r="AK30">
        <v>0</v>
      </c>
      <c r="AL30" s="60">
        <f t="shared" si="23"/>
        <v>0</v>
      </c>
      <c r="AM30" s="97">
        <v>0</v>
      </c>
      <c r="AN30">
        <v>0</v>
      </c>
      <c r="AO30" s="60">
        <f t="shared" si="24"/>
        <v>0</v>
      </c>
      <c r="AP30" s="60">
        <f t="shared" si="12"/>
        <v>366774</v>
      </c>
      <c r="AQ30" s="60">
        <f t="shared" si="25"/>
        <v>366774</v>
      </c>
      <c r="AR30" s="103">
        <v>731456</v>
      </c>
      <c r="AS30" s="103">
        <f t="shared" si="30"/>
        <v>366774</v>
      </c>
      <c r="AT30" s="97">
        <v>909358</v>
      </c>
      <c r="AU30" s="60">
        <f t="shared" si="31"/>
        <v>542584</v>
      </c>
      <c r="AV30" s="104" t="str">
        <f t="shared" ref="AV30:AV93" si="33">IF(AQ30&gt;AT30,"Yes","No")</f>
        <v>No</v>
      </c>
      <c r="AW30" s="103">
        <f t="shared" si="26"/>
        <v>0</v>
      </c>
      <c r="AX30" s="105">
        <f t="shared" si="27"/>
        <v>909358</v>
      </c>
      <c r="AY30" s="106">
        <f t="shared" si="32"/>
        <v>909358</v>
      </c>
      <c r="AZ30" s="107">
        <f t="shared" si="28"/>
        <v>0</v>
      </c>
      <c r="BA30" s="60"/>
      <c r="BD30" s="108"/>
      <c r="BE30" s="108"/>
      <c r="BF30" s="108"/>
      <c r="BG30" s="108"/>
      <c r="BH30" s="108"/>
    </row>
    <row r="31" spans="1:60" x14ac:dyDescent="0.2">
      <c r="A31" s="43" t="s">
        <v>1903</v>
      </c>
      <c r="B31" s="43"/>
      <c r="C31" s="74"/>
      <c r="D31" s="74"/>
      <c r="E31" s="74"/>
      <c r="F31" s="39">
        <v>5</v>
      </c>
      <c r="G31">
        <v>0</v>
      </c>
      <c r="H31" s="43">
        <v>5</v>
      </c>
      <c r="I31" s="39" t="s">
        <v>34</v>
      </c>
      <c r="J31" s="94"/>
      <c r="K31" s="95">
        <v>420.32</v>
      </c>
      <c r="L31" s="96"/>
      <c r="M31" s="97">
        <v>106</v>
      </c>
      <c r="N31" s="98">
        <f t="shared" si="13"/>
        <v>31.8</v>
      </c>
      <c r="O31" s="98">
        <f t="shared" si="14"/>
        <v>252.19</v>
      </c>
      <c r="P31" s="98">
        <f t="shared" si="15"/>
        <v>0</v>
      </c>
      <c r="Q31" s="98">
        <f t="shared" si="16"/>
        <v>0</v>
      </c>
      <c r="R31" s="99">
        <f t="shared" si="17"/>
        <v>0.25</v>
      </c>
      <c r="S31" s="99">
        <f t="shared" si="5"/>
        <v>0</v>
      </c>
      <c r="T31" s="98">
        <f t="shared" si="6"/>
        <v>0</v>
      </c>
      <c r="U31" s="98">
        <f t="shared" si="18"/>
        <v>0</v>
      </c>
      <c r="V31" s="97">
        <v>7</v>
      </c>
      <c r="W31" s="98">
        <f t="shared" si="19"/>
        <v>1.75</v>
      </c>
      <c r="X31" s="61">
        <f t="shared" si="20"/>
        <v>31.8</v>
      </c>
      <c r="Y31" s="48">
        <f t="shared" si="21"/>
        <v>453.87</v>
      </c>
      <c r="Z31" s="95">
        <v>698475938.33000004</v>
      </c>
      <c r="AA31" s="97">
        <v>3667</v>
      </c>
      <c r="AB31" s="61">
        <f t="shared" si="7"/>
        <v>190476.12</v>
      </c>
      <c r="AC31" s="47">
        <f t="shared" si="8"/>
        <v>0.74256200000000006</v>
      </c>
      <c r="AD31" s="97">
        <v>120125</v>
      </c>
      <c r="AE31" s="47">
        <f t="shared" si="9"/>
        <v>0.87088200000000004</v>
      </c>
      <c r="AF31" s="47">
        <f t="shared" si="29"/>
        <v>0.218942</v>
      </c>
      <c r="AG31" s="100">
        <f t="shared" si="10"/>
        <v>0.218942</v>
      </c>
      <c r="AH31" s="101">
        <f t="shared" si="11"/>
        <v>0</v>
      </c>
      <c r="AI31" s="102">
        <f t="shared" si="22"/>
        <v>0.218942</v>
      </c>
      <c r="AJ31" s="97">
        <v>197</v>
      </c>
      <c r="AK31">
        <v>6</v>
      </c>
      <c r="AL31" s="60">
        <f t="shared" si="23"/>
        <v>118200</v>
      </c>
      <c r="AM31" s="97">
        <v>0</v>
      </c>
      <c r="AN31">
        <v>0</v>
      </c>
      <c r="AO31" s="60">
        <f t="shared" si="24"/>
        <v>0</v>
      </c>
      <c r="AP31" s="60">
        <f t="shared" si="12"/>
        <v>1145253</v>
      </c>
      <c r="AQ31" s="60">
        <f t="shared" si="25"/>
        <v>1263453</v>
      </c>
      <c r="AR31" s="103">
        <v>1633686</v>
      </c>
      <c r="AS31" s="103">
        <f t="shared" si="30"/>
        <v>1263453</v>
      </c>
      <c r="AT31" s="97">
        <v>1494242</v>
      </c>
      <c r="AU31" s="60">
        <f t="shared" si="31"/>
        <v>230789</v>
      </c>
      <c r="AV31" s="104" t="str">
        <f t="shared" si="33"/>
        <v>No</v>
      </c>
      <c r="AW31" s="103">
        <f t="shared" si="26"/>
        <v>0</v>
      </c>
      <c r="AX31" s="105">
        <f t="shared" si="27"/>
        <v>1494242</v>
      </c>
      <c r="AY31" s="106">
        <f t="shared" si="32"/>
        <v>1494242</v>
      </c>
      <c r="AZ31" s="107">
        <f t="shared" si="28"/>
        <v>0</v>
      </c>
      <c r="BA31" s="60"/>
      <c r="BD31" s="108"/>
      <c r="BE31" s="108"/>
      <c r="BF31" s="108"/>
      <c r="BG31" s="108"/>
      <c r="BH31" s="108"/>
    </row>
    <row r="32" spans="1:60" x14ac:dyDescent="0.2">
      <c r="A32" s="43" t="s">
        <v>1905</v>
      </c>
      <c r="B32" s="43"/>
      <c r="C32" s="74"/>
      <c r="D32" s="74"/>
      <c r="E32" s="74"/>
      <c r="F32" s="39">
        <v>7</v>
      </c>
      <c r="G32">
        <v>0</v>
      </c>
      <c r="H32" s="43">
        <v>6</v>
      </c>
      <c r="I32" s="39" t="s">
        <v>35</v>
      </c>
      <c r="J32" s="94"/>
      <c r="K32" s="95">
        <v>687.14</v>
      </c>
      <c r="L32" s="111"/>
      <c r="M32" s="97">
        <v>225</v>
      </c>
      <c r="N32" s="98">
        <f t="shared" si="13"/>
        <v>67.5</v>
      </c>
      <c r="O32" s="98">
        <f t="shared" si="14"/>
        <v>412.28</v>
      </c>
      <c r="P32" s="98">
        <f t="shared" si="15"/>
        <v>0</v>
      </c>
      <c r="Q32" s="98">
        <f t="shared" si="16"/>
        <v>0</v>
      </c>
      <c r="R32" s="99">
        <f t="shared" si="17"/>
        <v>0.33</v>
      </c>
      <c r="S32" s="99">
        <f t="shared" si="5"/>
        <v>0</v>
      </c>
      <c r="T32" s="98">
        <f t="shared" si="6"/>
        <v>0</v>
      </c>
      <c r="U32" s="98">
        <f t="shared" si="18"/>
        <v>0</v>
      </c>
      <c r="V32" s="97">
        <v>18</v>
      </c>
      <c r="W32" s="98">
        <f t="shared" si="19"/>
        <v>4.5</v>
      </c>
      <c r="X32" s="61">
        <f t="shared" si="20"/>
        <v>67.5</v>
      </c>
      <c r="Y32" s="48">
        <f t="shared" si="21"/>
        <v>759.14</v>
      </c>
      <c r="Z32" s="95">
        <v>994097731.33000004</v>
      </c>
      <c r="AA32" s="97">
        <v>6126</v>
      </c>
      <c r="AB32" s="61">
        <f t="shared" si="7"/>
        <v>162275.18</v>
      </c>
      <c r="AC32" s="47">
        <f t="shared" si="8"/>
        <v>0.63262200000000002</v>
      </c>
      <c r="AD32" s="97">
        <v>98042</v>
      </c>
      <c r="AE32" s="47">
        <f t="shared" si="9"/>
        <v>0.710785</v>
      </c>
      <c r="AF32" s="47">
        <f t="shared" si="29"/>
        <v>0.34392899999999998</v>
      </c>
      <c r="AG32" s="100">
        <f t="shared" si="10"/>
        <v>0.34392899999999998</v>
      </c>
      <c r="AH32" s="101">
        <f t="shared" si="11"/>
        <v>0</v>
      </c>
      <c r="AI32" s="102">
        <f t="shared" si="22"/>
        <v>0.34392899999999998</v>
      </c>
      <c r="AJ32" s="97">
        <v>686</v>
      </c>
      <c r="AK32">
        <v>13</v>
      </c>
      <c r="AL32" s="60">
        <f t="shared" si="23"/>
        <v>891800</v>
      </c>
      <c r="AM32" s="97">
        <v>0</v>
      </c>
      <c r="AN32">
        <v>0</v>
      </c>
      <c r="AO32" s="60">
        <f t="shared" si="24"/>
        <v>0</v>
      </c>
      <c r="AP32" s="60">
        <f t="shared" si="12"/>
        <v>3009065</v>
      </c>
      <c r="AQ32" s="60">
        <f t="shared" si="25"/>
        <v>3900865</v>
      </c>
      <c r="AR32" s="103">
        <v>4067920</v>
      </c>
      <c r="AS32" s="103">
        <f t="shared" si="30"/>
        <v>3900865</v>
      </c>
      <c r="AT32" s="97">
        <v>4080374</v>
      </c>
      <c r="AU32" s="60">
        <f t="shared" si="31"/>
        <v>179509</v>
      </c>
      <c r="AV32" s="104" t="str">
        <f t="shared" si="33"/>
        <v>No</v>
      </c>
      <c r="AW32" s="103">
        <f t="shared" si="26"/>
        <v>0</v>
      </c>
      <c r="AX32" s="105">
        <f t="shared" si="27"/>
        <v>4080374</v>
      </c>
      <c r="AY32" s="106">
        <f t="shared" si="32"/>
        <v>4080374</v>
      </c>
      <c r="AZ32" s="107">
        <f t="shared" si="28"/>
        <v>0</v>
      </c>
      <c r="BA32" s="60"/>
      <c r="BD32" s="108"/>
      <c r="BE32" s="108"/>
      <c r="BF32" s="108"/>
      <c r="BG32" s="108"/>
      <c r="BH32" s="108"/>
    </row>
    <row r="33" spans="1:60" x14ac:dyDescent="0.2">
      <c r="A33" s="43" t="s">
        <v>1907</v>
      </c>
      <c r="B33" s="43"/>
      <c r="C33" s="74"/>
      <c r="D33" s="74"/>
      <c r="E33" s="74"/>
      <c r="F33" s="39">
        <v>4</v>
      </c>
      <c r="G33">
        <v>0</v>
      </c>
      <c r="H33" s="43">
        <v>7</v>
      </c>
      <c r="I33" s="39" t="s">
        <v>36</v>
      </c>
      <c r="J33" s="94"/>
      <c r="K33" s="95">
        <v>2623.08</v>
      </c>
      <c r="L33" s="96"/>
      <c r="M33" s="97">
        <v>583</v>
      </c>
      <c r="N33" s="98">
        <f t="shared" si="13"/>
        <v>174.9</v>
      </c>
      <c r="O33" s="98">
        <f t="shared" si="14"/>
        <v>1573.85</v>
      </c>
      <c r="P33" s="98">
        <f t="shared" si="15"/>
        <v>0</v>
      </c>
      <c r="Q33" s="98">
        <f t="shared" si="16"/>
        <v>0</v>
      </c>
      <c r="R33" s="99">
        <f t="shared" si="17"/>
        <v>0.22</v>
      </c>
      <c r="S33" s="99">
        <f t="shared" si="5"/>
        <v>0</v>
      </c>
      <c r="T33" s="98">
        <f t="shared" si="6"/>
        <v>0</v>
      </c>
      <c r="U33" s="98">
        <f t="shared" si="18"/>
        <v>0</v>
      </c>
      <c r="V33" s="97">
        <v>104</v>
      </c>
      <c r="W33" s="98">
        <f t="shared" si="19"/>
        <v>26</v>
      </c>
      <c r="X33" s="61">
        <f t="shared" si="20"/>
        <v>174.9</v>
      </c>
      <c r="Y33" s="48">
        <f t="shared" si="21"/>
        <v>2823.98</v>
      </c>
      <c r="Z33" s="95">
        <v>4044593634.6700001</v>
      </c>
      <c r="AA33" s="97">
        <v>20197</v>
      </c>
      <c r="AB33" s="61">
        <f t="shared" si="7"/>
        <v>200257.15</v>
      </c>
      <c r="AC33" s="47">
        <f t="shared" si="8"/>
        <v>0.78069299999999997</v>
      </c>
      <c r="AD33" s="97">
        <v>106272</v>
      </c>
      <c r="AE33" s="47">
        <f t="shared" si="9"/>
        <v>0.77044999999999997</v>
      </c>
      <c r="AF33" s="47">
        <f t="shared" si="29"/>
        <v>0.22237999999999999</v>
      </c>
      <c r="AG33" s="100">
        <f t="shared" si="10"/>
        <v>0.22237999999999999</v>
      </c>
      <c r="AH33" s="101">
        <f t="shared" si="11"/>
        <v>0</v>
      </c>
      <c r="AI33" s="102">
        <f t="shared" si="22"/>
        <v>0.22237999999999999</v>
      </c>
      <c r="AJ33" s="97">
        <v>0</v>
      </c>
      <c r="AK33">
        <v>0</v>
      </c>
      <c r="AL33" s="60">
        <f t="shared" si="23"/>
        <v>0</v>
      </c>
      <c r="AM33" s="97">
        <v>0</v>
      </c>
      <c r="AN33">
        <v>0</v>
      </c>
      <c r="AO33" s="60">
        <f t="shared" si="24"/>
        <v>0</v>
      </c>
      <c r="AP33" s="60">
        <f t="shared" si="12"/>
        <v>7237662</v>
      </c>
      <c r="AQ33" s="60">
        <f t="shared" si="25"/>
        <v>7237662</v>
      </c>
      <c r="AR33" s="103">
        <v>6215712</v>
      </c>
      <c r="AS33" s="103">
        <f t="shared" si="30"/>
        <v>7237662</v>
      </c>
      <c r="AT33" s="97">
        <v>6106646</v>
      </c>
      <c r="AU33" s="60">
        <f t="shared" si="31"/>
        <v>1131016</v>
      </c>
      <c r="AV33" s="104" t="str">
        <f t="shared" si="33"/>
        <v>Yes</v>
      </c>
      <c r="AW33" s="103">
        <f t="shared" si="26"/>
        <v>1131016</v>
      </c>
      <c r="AX33" s="105">
        <f t="shared" si="27"/>
        <v>7237662</v>
      </c>
      <c r="AY33" s="106">
        <f t="shared" si="32"/>
        <v>7237662</v>
      </c>
      <c r="AZ33" s="107">
        <f t="shared" si="28"/>
        <v>1131016</v>
      </c>
      <c r="BA33" s="60"/>
      <c r="BD33" s="108"/>
      <c r="BE33" s="108"/>
      <c r="BF33" s="108"/>
      <c r="BG33" s="108"/>
      <c r="BH33" s="108"/>
    </row>
    <row r="34" spans="1:60" x14ac:dyDescent="0.2">
      <c r="A34" s="43" t="s">
        <v>1903</v>
      </c>
      <c r="B34" s="43"/>
      <c r="C34" s="74"/>
      <c r="D34" s="74"/>
      <c r="E34" s="74"/>
      <c r="F34" s="39">
        <v>3</v>
      </c>
      <c r="G34">
        <v>0</v>
      </c>
      <c r="H34" s="43">
        <v>8</v>
      </c>
      <c r="I34" s="39" t="s">
        <v>37</v>
      </c>
      <c r="J34" s="94"/>
      <c r="K34" s="95">
        <v>772.91</v>
      </c>
      <c r="L34" s="96"/>
      <c r="M34" s="97">
        <v>111</v>
      </c>
      <c r="N34" s="98">
        <f t="shared" si="13"/>
        <v>33.299999999999997</v>
      </c>
      <c r="O34" s="98">
        <f t="shared" si="14"/>
        <v>463.75</v>
      </c>
      <c r="P34" s="98">
        <f t="shared" si="15"/>
        <v>0</v>
      </c>
      <c r="Q34" s="98">
        <f t="shared" si="16"/>
        <v>0</v>
      </c>
      <c r="R34" s="99">
        <f t="shared" si="17"/>
        <v>0.14000000000000001</v>
      </c>
      <c r="S34" s="99">
        <f t="shared" si="5"/>
        <v>0</v>
      </c>
      <c r="T34" s="98">
        <f t="shared" si="6"/>
        <v>0</v>
      </c>
      <c r="U34" s="98">
        <f t="shared" si="18"/>
        <v>0</v>
      </c>
      <c r="V34" s="97">
        <v>27</v>
      </c>
      <c r="W34" s="98">
        <f t="shared" si="19"/>
        <v>6.75</v>
      </c>
      <c r="X34" s="61">
        <f t="shared" si="20"/>
        <v>33.299999999999997</v>
      </c>
      <c r="Y34" s="48">
        <f t="shared" si="21"/>
        <v>812.95999999999992</v>
      </c>
      <c r="Z34" s="95">
        <v>1158134622.3299999</v>
      </c>
      <c r="AA34" s="97">
        <v>5277</v>
      </c>
      <c r="AB34" s="61">
        <f t="shared" si="7"/>
        <v>219468.38</v>
      </c>
      <c r="AC34" s="47">
        <f t="shared" si="8"/>
        <v>0.85558699999999999</v>
      </c>
      <c r="AD34" s="97">
        <v>141000</v>
      </c>
      <c r="AE34" s="47">
        <f t="shared" si="9"/>
        <v>1.022221</v>
      </c>
      <c r="AF34" s="47">
        <f t="shared" si="29"/>
        <v>9.4423000000000007E-2</v>
      </c>
      <c r="AG34" s="100">
        <f t="shared" si="10"/>
        <v>9.4423000000000007E-2</v>
      </c>
      <c r="AH34" s="101">
        <f t="shared" si="11"/>
        <v>0</v>
      </c>
      <c r="AI34" s="102">
        <f t="shared" si="22"/>
        <v>9.4423000000000007E-2</v>
      </c>
      <c r="AJ34" s="97">
        <v>342</v>
      </c>
      <c r="AK34">
        <v>6</v>
      </c>
      <c r="AL34" s="60">
        <f t="shared" si="23"/>
        <v>205200</v>
      </c>
      <c r="AM34" s="97">
        <v>0</v>
      </c>
      <c r="AN34">
        <v>0</v>
      </c>
      <c r="AO34" s="60">
        <f t="shared" si="24"/>
        <v>0</v>
      </c>
      <c r="AP34" s="60">
        <f t="shared" si="12"/>
        <v>884683</v>
      </c>
      <c r="AQ34" s="60">
        <f t="shared" si="25"/>
        <v>1089883</v>
      </c>
      <c r="AR34" s="103">
        <v>2000209</v>
      </c>
      <c r="AS34" s="103">
        <f t="shared" si="30"/>
        <v>1089883</v>
      </c>
      <c r="AT34" s="97">
        <v>1764574</v>
      </c>
      <c r="AU34" s="60">
        <f t="shared" si="31"/>
        <v>674691</v>
      </c>
      <c r="AV34" s="104" t="str">
        <f t="shared" si="33"/>
        <v>No</v>
      </c>
      <c r="AW34" s="103">
        <f t="shared" si="26"/>
        <v>0</v>
      </c>
      <c r="AX34" s="105">
        <f t="shared" si="27"/>
        <v>1764574</v>
      </c>
      <c r="AY34" s="106">
        <f t="shared" si="32"/>
        <v>1764574</v>
      </c>
      <c r="AZ34" s="107">
        <f t="shared" si="28"/>
        <v>0</v>
      </c>
      <c r="BA34" s="60"/>
      <c r="BD34" s="108"/>
      <c r="BE34" s="108"/>
      <c r="BF34" s="108"/>
      <c r="BG34" s="108"/>
      <c r="BH34" s="108"/>
    </row>
    <row r="35" spans="1:60" x14ac:dyDescent="0.2">
      <c r="A35" s="43" t="s">
        <v>1907</v>
      </c>
      <c r="B35" s="43"/>
      <c r="C35" s="74"/>
      <c r="D35" s="74"/>
      <c r="E35" s="74"/>
      <c r="F35" s="39">
        <v>4</v>
      </c>
      <c r="G35">
        <v>0</v>
      </c>
      <c r="H35" s="43">
        <v>9</v>
      </c>
      <c r="I35" s="39" t="s">
        <v>38</v>
      </c>
      <c r="J35" s="94"/>
      <c r="K35" s="95">
        <v>3189.66</v>
      </c>
      <c r="L35" s="96"/>
      <c r="M35" s="97">
        <v>1077</v>
      </c>
      <c r="N35" s="98">
        <f t="shared" si="13"/>
        <v>323.10000000000002</v>
      </c>
      <c r="O35" s="98">
        <f t="shared" si="14"/>
        <v>1913.8</v>
      </c>
      <c r="P35" s="98">
        <f t="shared" si="15"/>
        <v>0</v>
      </c>
      <c r="Q35" s="98">
        <f t="shared" si="16"/>
        <v>0</v>
      </c>
      <c r="R35" s="99">
        <f t="shared" si="17"/>
        <v>0.34</v>
      </c>
      <c r="S35" s="99">
        <f t="shared" si="5"/>
        <v>0</v>
      </c>
      <c r="T35" s="98">
        <f t="shared" si="6"/>
        <v>0</v>
      </c>
      <c r="U35" s="98">
        <f t="shared" si="18"/>
        <v>0</v>
      </c>
      <c r="V35" s="97">
        <v>265</v>
      </c>
      <c r="W35" s="98">
        <f t="shared" si="19"/>
        <v>66.25</v>
      </c>
      <c r="X35" s="61">
        <f t="shared" si="20"/>
        <v>323.10000000000002</v>
      </c>
      <c r="Y35" s="48">
        <f t="shared" si="21"/>
        <v>3579.0099999999998</v>
      </c>
      <c r="Z35" s="95">
        <v>3946565046</v>
      </c>
      <c r="AA35" s="97">
        <v>20684</v>
      </c>
      <c r="AB35" s="61">
        <f t="shared" si="7"/>
        <v>190802.8</v>
      </c>
      <c r="AC35" s="47">
        <f t="shared" si="8"/>
        <v>0.74383500000000002</v>
      </c>
      <c r="AD35" s="97">
        <v>108382</v>
      </c>
      <c r="AE35" s="47">
        <f t="shared" si="9"/>
        <v>0.78574699999999997</v>
      </c>
      <c r="AF35" s="47">
        <f t="shared" si="29"/>
        <v>0.243591</v>
      </c>
      <c r="AG35" s="100">
        <f t="shared" si="10"/>
        <v>0.243591</v>
      </c>
      <c r="AH35" s="101">
        <f t="shared" si="11"/>
        <v>0</v>
      </c>
      <c r="AI35" s="102">
        <f t="shared" si="22"/>
        <v>0.243591</v>
      </c>
      <c r="AJ35" s="97">
        <v>0</v>
      </c>
      <c r="AK35">
        <v>0</v>
      </c>
      <c r="AL35" s="60">
        <f t="shared" si="23"/>
        <v>0</v>
      </c>
      <c r="AM35" s="97">
        <v>0</v>
      </c>
      <c r="AN35">
        <v>0</v>
      </c>
      <c r="AO35" s="60">
        <f t="shared" si="24"/>
        <v>0</v>
      </c>
      <c r="AP35" s="60">
        <f t="shared" si="12"/>
        <v>10047664</v>
      </c>
      <c r="AQ35" s="60">
        <f t="shared" si="25"/>
        <v>10047664</v>
      </c>
      <c r="AR35" s="103">
        <v>8087732</v>
      </c>
      <c r="AS35" s="103">
        <f t="shared" si="30"/>
        <v>10047664</v>
      </c>
      <c r="AT35" s="97">
        <v>8661580</v>
      </c>
      <c r="AU35" s="60">
        <f t="shared" si="31"/>
        <v>1386084</v>
      </c>
      <c r="AV35" s="104" t="str">
        <f t="shared" si="33"/>
        <v>Yes</v>
      </c>
      <c r="AW35" s="103">
        <f t="shared" si="26"/>
        <v>1386084</v>
      </c>
      <c r="AX35" s="105">
        <f t="shared" si="27"/>
        <v>10047664</v>
      </c>
      <c r="AY35" s="106">
        <f t="shared" si="32"/>
        <v>10047664</v>
      </c>
      <c r="AZ35" s="107">
        <f t="shared" si="28"/>
        <v>1386084</v>
      </c>
      <c r="BA35" s="60"/>
      <c r="BD35" s="108"/>
      <c r="BE35" s="108"/>
      <c r="BF35" s="108"/>
      <c r="BG35" s="108"/>
      <c r="BH35" s="108"/>
    </row>
    <row r="36" spans="1:60" x14ac:dyDescent="0.2">
      <c r="A36" s="43" t="s">
        <v>1903</v>
      </c>
      <c r="B36" s="43"/>
      <c r="C36" s="74"/>
      <c r="D36" s="74"/>
      <c r="E36" s="74"/>
      <c r="F36" s="39">
        <v>5</v>
      </c>
      <c r="G36">
        <v>0</v>
      </c>
      <c r="H36" s="43">
        <v>10</v>
      </c>
      <c r="I36" s="39" t="s">
        <v>39</v>
      </c>
      <c r="J36" s="94"/>
      <c r="K36" s="95">
        <v>347.88</v>
      </c>
      <c r="L36" s="96"/>
      <c r="M36" s="97">
        <v>82</v>
      </c>
      <c r="N36" s="98">
        <f t="shared" si="13"/>
        <v>24.6</v>
      </c>
      <c r="O36" s="98">
        <f t="shared" si="14"/>
        <v>208.73</v>
      </c>
      <c r="P36" s="98">
        <f t="shared" si="15"/>
        <v>0</v>
      </c>
      <c r="Q36" s="98">
        <f t="shared" si="16"/>
        <v>0</v>
      </c>
      <c r="R36" s="99">
        <f t="shared" si="17"/>
        <v>0.24</v>
      </c>
      <c r="S36" s="99">
        <f t="shared" si="5"/>
        <v>0</v>
      </c>
      <c r="T36" s="98">
        <f t="shared" si="6"/>
        <v>0</v>
      </c>
      <c r="U36" s="98">
        <f t="shared" si="18"/>
        <v>0</v>
      </c>
      <c r="V36" s="97">
        <v>5</v>
      </c>
      <c r="W36" s="98">
        <f t="shared" si="19"/>
        <v>1.25</v>
      </c>
      <c r="X36" s="61">
        <f t="shared" si="20"/>
        <v>24.6</v>
      </c>
      <c r="Y36" s="48">
        <f t="shared" si="21"/>
        <v>373.73</v>
      </c>
      <c r="Z36" s="95">
        <v>773924778</v>
      </c>
      <c r="AA36" s="97">
        <v>3409</v>
      </c>
      <c r="AB36" s="61">
        <f t="shared" si="7"/>
        <v>227023.99</v>
      </c>
      <c r="AC36" s="47">
        <f t="shared" si="8"/>
        <v>0.885042</v>
      </c>
      <c r="AD36" s="97">
        <v>113650</v>
      </c>
      <c r="AE36" s="47">
        <f t="shared" si="9"/>
        <v>0.82393899999999998</v>
      </c>
      <c r="AF36" s="47">
        <f t="shared" si="29"/>
        <v>0.13328899999999999</v>
      </c>
      <c r="AG36" s="100">
        <f t="shared" si="10"/>
        <v>0.13328899999999999</v>
      </c>
      <c r="AH36" s="101">
        <f t="shared" si="11"/>
        <v>0</v>
      </c>
      <c r="AI36" s="102">
        <f t="shared" si="22"/>
        <v>0.13328899999999999</v>
      </c>
      <c r="AJ36" s="97">
        <v>348</v>
      </c>
      <c r="AK36">
        <v>13</v>
      </c>
      <c r="AL36" s="60">
        <f t="shared" si="23"/>
        <v>452400</v>
      </c>
      <c r="AM36" s="97">
        <v>0</v>
      </c>
      <c r="AN36">
        <v>0</v>
      </c>
      <c r="AO36" s="60">
        <f t="shared" si="24"/>
        <v>0</v>
      </c>
      <c r="AP36" s="60">
        <f t="shared" si="12"/>
        <v>574107</v>
      </c>
      <c r="AQ36" s="60">
        <f t="shared" si="25"/>
        <v>1026507</v>
      </c>
      <c r="AR36" s="103">
        <v>1278838</v>
      </c>
      <c r="AS36" s="103">
        <f t="shared" si="30"/>
        <v>1026507</v>
      </c>
      <c r="AT36" s="97">
        <v>1218610</v>
      </c>
      <c r="AU36" s="60">
        <f t="shared" si="31"/>
        <v>192103</v>
      </c>
      <c r="AV36" s="104" t="str">
        <f t="shared" si="33"/>
        <v>No</v>
      </c>
      <c r="AW36" s="103">
        <f t="shared" si="26"/>
        <v>0</v>
      </c>
      <c r="AX36" s="105">
        <f t="shared" si="27"/>
        <v>1218610</v>
      </c>
      <c r="AY36" s="106">
        <f t="shared" si="32"/>
        <v>1218610</v>
      </c>
      <c r="AZ36" s="107">
        <f t="shared" si="28"/>
        <v>0</v>
      </c>
      <c r="BA36" s="60"/>
      <c r="BD36" s="108"/>
      <c r="BE36" s="108"/>
      <c r="BF36" s="108"/>
      <c r="BG36" s="108"/>
      <c r="BH36" s="108"/>
    </row>
    <row r="37" spans="1:60" x14ac:dyDescent="0.2">
      <c r="A37" s="43" t="s">
        <v>1908</v>
      </c>
      <c r="B37" s="43"/>
      <c r="C37" s="74">
        <v>1</v>
      </c>
      <c r="D37" s="74">
        <v>1</v>
      </c>
      <c r="E37" s="74"/>
      <c r="F37" s="39">
        <v>6</v>
      </c>
      <c r="G37">
        <v>27</v>
      </c>
      <c r="H37" s="43">
        <v>11</v>
      </c>
      <c r="I37" s="39" t="s">
        <v>40</v>
      </c>
      <c r="J37" s="94"/>
      <c r="K37" s="95">
        <v>2273.58</v>
      </c>
      <c r="L37" s="110"/>
      <c r="M37" s="97">
        <v>1222</v>
      </c>
      <c r="N37" s="98">
        <f t="shared" si="13"/>
        <v>366.6</v>
      </c>
      <c r="O37" s="98">
        <f t="shared" si="14"/>
        <v>1364.15</v>
      </c>
      <c r="P37" s="98">
        <f t="shared" si="15"/>
        <v>0</v>
      </c>
      <c r="Q37" s="98">
        <f t="shared" si="16"/>
        <v>0</v>
      </c>
      <c r="R37" s="99">
        <f t="shared" si="17"/>
        <v>0.54</v>
      </c>
      <c r="S37" s="99">
        <f t="shared" si="5"/>
        <v>0</v>
      </c>
      <c r="T37" s="98">
        <f t="shared" si="6"/>
        <v>0</v>
      </c>
      <c r="U37" s="98">
        <f t="shared" si="18"/>
        <v>0</v>
      </c>
      <c r="V37" s="97">
        <v>98</v>
      </c>
      <c r="W37" s="98">
        <f t="shared" si="19"/>
        <v>24.5</v>
      </c>
      <c r="X37" s="61">
        <f t="shared" si="20"/>
        <v>366.6</v>
      </c>
      <c r="Y37" s="48">
        <f t="shared" si="21"/>
        <v>2664.68</v>
      </c>
      <c r="Z37" s="95">
        <v>4359819492.6700001</v>
      </c>
      <c r="AA37" s="97">
        <v>21560</v>
      </c>
      <c r="AB37" s="61">
        <f t="shared" si="7"/>
        <v>202217.97</v>
      </c>
      <c r="AC37" s="47">
        <f t="shared" si="8"/>
        <v>0.78833699999999995</v>
      </c>
      <c r="AD37" s="97">
        <v>90061</v>
      </c>
      <c r="AE37" s="47">
        <f t="shared" si="9"/>
        <v>0.65292399999999995</v>
      </c>
      <c r="AF37" s="47">
        <f t="shared" si="29"/>
        <v>0.25228699999999998</v>
      </c>
      <c r="AG37" s="100">
        <f t="shared" si="10"/>
        <v>0.25228699999999998</v>
      </c>
      <c r="AH37" s="101">
        <f t="shared" si="11"/>
        <v>0</v>
      </c>
      <c r="AI37" s="102">
        <f t="shared" si="22"/>
        <v>0.25228699999999998</v>
      </c>
      <c r="AJ37" s="97">
        <v>0</v>
      </c>
      <c r="AK37">
        <v>0</v>
      </c>
      <c r="AL37" s="60">
        <f t="shared" si="23"/>
        <v>0</v>
      </c>
      <c r="AM37" s="97">
        <v>0</v>
      </c>
      <c r="AN37">
        <v>0</v>
      </c>
      <c r="AO37" s="60">
        <f t="shared" si="24"/>
        <v>0</v>
      </c>
      <c r="AP37" s="60">
        <f t="shared" si="12"/>
        <v>7747844</v>
      </c>
      <c r="AQ37" s="60">
        <f t="shared" si="25"/>
        <v>7747844</v>
      </c>
      <c r="AR37" s="103">
        <v>6160837</v>
      </c>
      <c r="AS37" s="103">
        <f t="shared" si="30"/>
        <v>8047852</v>
      </c>
      <c r="AT37" s="97">
        <v>8047852</v>
      </c>
      <c r="AU37" s="60">
        <f>ABS(AQ37-AT37)</f>
        <v>300008</v>
      </c>
      <c r="AV37" s="104" t="str">
        <f t="shared" si="33"/>
        <v>No</v>
      </c>
      <c r="AW37" s="103">
        <f t="shared" si="26"/>
        <v>0</v>
      </c>
      <c r="AX37" s="105">
        <f t="shared" si="27"/>
        <v>8047852</v>
      </c>
      <c r="AY37" s="106">
        <f t="shared" si="32"/>
        <v>8047852</v>
      </c>
      <c r="AZ37" s="107">
        <f t="shared" si="28"/>
        <v>0</v>
      </c>
      <c r="BA37" s="60"/>
      <c r="BD37" s="108"/>
      <c r="BE37" s="108"/>
      <c r="BF37" s="108"/>
      <c r="BG37" s="108"/>
      <c r="BH37" s="108"/>
    </row>
    <row r="38" spans="1:60" x14ac:dyDescent="0.2">
      <c r="A38" s="43" t="s">
        <v>1903</v>
      </c>
      <c r="B38" s="43"/>
      <c r="C38" s="74"/>
      <c r="D38" s="74"/>
      <c r="E38" s="74"/>
      <c r="F38" s="39">
        <v>5</v>
      </c>
      <c r="G38">
        <v>0</v>
      </c>
      <c r="H38" s="43">
        <v>12</v>
      </c>
      <c r="I38" s="39" t="s">
        <v>41</v>
      </c>
      <c r="J38" s="94"/>
      <c r="K38" s="95">
        <v>679.37</v>
      </c>
      <c r="L38" s="96"/>
      <c r="M38" s="97">
        <v>132</v>
      </c>
      <c r="N38" s="98">
        <f t="shared" si="13"/>
        <v>39.6</v>
      </c>
      <c r="O38" s="98">
        <f t="shared" si="14"/>
        <v>407.62</v>
      </c>
      <c r="P38" s="98">
        <f t="shared" si="15"/>
        <v>0</v>
      </c>
      <c r="Q38" s="98">
        <f t="shared" si="16"/>
        <v>0</v>
      </c>
      <c r="R38" s="99">
        <f t="shared" si="17"/>
        <v>0.19</v>
      </c>
      <c r="S38" s="99">
        <f t="shared" si="5"/>
        <v>0</v>
      </c>
      <c r="T38" s="98">
        <f t="shared" si="6"/>
        <v>0</v>
      </c>
      <c r="U38" s="98">
        <f t="shared" si="18"/>
        <v>0</v>
      </c>
      <c r="V38" s="97">
        <v>4</v>
      </c>
      <c r="W38" s="98">
        <f t="shared" si="19"/>
        <v>1</v>
      </c>
      <c r="X38" s="61">
        <f t="shared" si="20"/>
        <v>39.6</v>
      </c>
      <c r="Y38" s="48">
        <f t="shared" si="21"/>
        <v>719.97</v>
      </c>
      <c r="Z38" s="95">
        <v>823575866.66999996</v>
      </c>
      <c r="AA38" s="97">
        <v>4834</v>
      </c>
      <c r="AB38" s="61">
        <f t="shared" si="7"/>
        <v>170371.51</v>
      </c>
      <c r="AC38" s="47">
        <f t="shared" si="8"/>
        <v>0.66418500000000003</v>
      </c>
      <c r="AD38" s="97">
        <v>114948</v>
      </c>
      <c r="AE38" s="47">
        <f t="shared" si="9"/>
        <v>0.83335000000000004</v>
      </c>
      <c r="AF38" s="47">
        <f t="shared" si="29"/>
        <v>0.28506599999999999</v>
      </c>
      <c r="AG38" s="100">
        <f t="shared" si="10"/>
        <v>0.28506599999999999</v>
      </c>
      <c r="AH38" s="101">
        <f t="shared" si="11"/>
        <v>0</v>
      </c>
      <c r="AI38" s="102">
        <f t="shared" si="22"/>
        <v>0.28506599999999999</v>
      </c>
      <c r="AJ38" s="97">
        <v>0</v>
      </c>
      <c r="AK38">
        <v>0</v>
      </c>
      <c r="AL38" s="60">
        <f t="shared" si="23"/>
        <v>0</v>
      </c>
      <c r="AM38" s="97">
        <v>0</v>
      </c>
      <c r="AN38">
        <v>0</v>
      </c>
      <c r="AO38" s="60">
        <f t="shared" si="24"/>
        <v>0</v>
      </c>
      <c r="AP38" s="60">
        <f t="shared" si="12"/>
        <v>2365379</v>
      </c>
      <c r="AQ38" s="60">
        <f t="shared" si="25"/>
        <v>2365379</v>
      </c>
      <c r="AR38" s="103">
        <v>2983350</v>
      </c>
      <c r="AS38" s="103">
        <f t="shared" si="30"/>
        <v>2365379</v>
      </c>
      <c r="AT38" s="97">
        <v>2683216</v>
      </c>
      <c r="AU38" s="60">
        <f t="shared" si="31"/>
        <v>317837</v>
      </c>
      <c r="AV38" s="104" t="str">
        <f t="shared" si="33"/>
        <v>No</v>
      </c>
      <c r="AW38" s="103">
        <f t="shared" si="26"/>
        <v>0</v>
      </c>
      <c r="AX38" s="105">
        <f t="shared" si="27"/>
        <v>2683216</v>
      </c>
      <c r="AY38" s="106">
        <f t="shared" si="32"/>
        <v>2683216</v>
      </c>
      <c r="AZ38" s="107">
        <f t="shared" si="28"/>
        <v>0</v>
      </c>
      <c r="BA38" s="60"/>
      <c r="BD38" s="108"/>
      <c r="BE38" s="108"/>
      <c r="BF38" s="108"/>
      <c r="BG38" s="108"/>
      <c r="BH38" s="108"/>
    </row>
    <row r="39" spans="1:60" x14ac:dyDescent="0.2">
      <c r="A39" s="43" t="s">
        <v>1905</v>
      </c>
      <c r="B39" s="43"/>
      <c r="C39" s="74"/>
      <c r="D39" s="74"/>
      <c r="E39" s="74"/>
      <c r="F39" s="39">
        <v>7</v>
      </c>
      <c r="G39">
        <v>0</v>
      </c>
      <c r="H39" s="43">
        <v>13</v>
      </c>
      <c r="I39" s="39" t="s">
        <v>42</v>
      </c>
      <c r="J39" s="94"/>
      <c r="K39" s="95">
        <v>254.33</v>
      </c>
      <c r="L39" s="96"/>
      <c r="M39" s="97">
        <v>83</v>
      </c>
      <c r="N39" s="98">
        <f t="shared" si="13"/>
        <v>24.9</v>
      </c>
      <c r="O39" s="98">
        <f t="shared" si="14"/>
        <v>152.6</v>
      </c>
      <c r="P39" s="98">
        <f t="shared" si="15"/>
        <v>0</v>
      </c>
      <c r="Q39" s="98">
        <f t="shared" si="16"/>
        <v>0</v>
      </c>
      <c r="R39" s="99">
        <f t="shared" si="17"/>
        <v>0.33</v>
      </c>
      <c r="S39" s="99">
        <f t="shared" si="5"/>
        <v>0</v>
      </c>
      <c r="T39" s="98">
        <f t="shared" si="6"/>
        <v>0</v>
      </c>
      <c r="U39" s="98">
        <f t="shared" si="18"/>
        <v>0</v>
      </c>
      <c r="V39" s="97">
        <v>3</v>
      </c>
      <c r="W39" s="98">
        <f t="shared" si="19"/>
        <v>0.75</v>
      </c>
      <c r="X39" s="61">
        <f t="shared" si="20"/>
        <v>24.9</v>
      </c>
      <c r="Y39" s="48">
        <f t="shared" si="21"/>
        <v>279.98</v>
      </c>
      <c r="Z39" s="95">
        <v>484392984.32999998</v>
      </c>
      <c r="AA39" s="97">
        <v>2420</v>
      </c>
      <c r="AB39" s="61">
        <f t="shared" si="7"/>
        <v>200162.39</v>
      </c>
      <c r="AC39" s="47">
        <f t="shared" si="8"/>
        <v>0.78032299999999999</v>
      </c>
      <c r="AD39" s="97">
        <v>102440</v>
      </c>
      <c r="AE39" s="47">
        <f t="shared" si="9"/>
        <v>0.74266900000000002</v>
      </c>
      <c r="AF39" s="47">
        <f t="shared" si="29"/>
        <v>0.23097300000000001</v>
      </c>
      <c r="AG39" s="100">
        <f t="shared" si="10"/>
        <v>0.23097300000000001</v>
      </c>
      <c r="AH39" s="101">
        <f t="shared" si="11"/>
        <v>0</v>
      </c>
      <c r="AI39" s="102">
        <f t="shared" si="22"/>
        <v>0.23097300000000001</v>
      </c>
      <c r="AJ39" s="97">
        <v>0</v>
      </c>
      <c r="AK39">
        <v>0</v>
      </c>
      <c r="AL39" s="60">
        <f t="shared" si="23"/>
        <v>0</v>
      </c>
      <c r="AM39" s="97">
        <v>42</v>
      </c>
      <c r="AN39">
        <v>4</v>
      </c>
      <c r="AO39" s="60">
        <f t="shared" si="24"/>
        <v>16800</v>
      </c>
      <c r="AP39" s="60">
        <f t="shared" si="12"/>
        <v>745297</v>
      </c>
      <c r="AQ39" s="60">
        <f t="shared" si="25"/>
        <v>762097</v>
      </c>
      <c r="AR39" s="103">
        <v>1223830</v>
      </c>
      <c r="AS39" s="103">
        <f t="shared" si="30"/>
        <v>762097</v>
      </c>
      <c r="AT39" s="97">
        <v>1190095</v>
      </c>
      <c r="AU39" s="60">
        <f t="shared" si="31"/>
        <v>427998</v>
      </c>
      <c r="AV39" s="104" t="str">
        <f t="shared" si="33"/>
        <v>No</v>
      </c>
      <c r="AW39" s="103">
        <f t="shared" si="26"/>
        <v>0</v>
      </c>
      <c r="AX39" s="105">
        <f t="shared" si="27"/>
        <v>1190095</v>
      </c>
      <c r="AY39" s="106">
        <f t="shared" si="32"/>
        <v>1190095</v>
      </c>
      <c r="AZ39" s="107">
        <f t="shared" si="28"/>
        <v>0</v>
      </c>
      <c r="BA39" s="60"/>
      <c r="BD39" s="108"/>
      <c r="BE39" s="108"/>
      <c r="BF39" s="108"/>
      <c r="BG39" s="108"/>
      <c r="BH39" s="108"/>
    </row>
    <row r="40" spans="1:60" x14ac:dyDescent="0.2">
      <c r="A40" s="43" t="s">
        <v>1907</v>
      </c>
      <c r="B40" s="43"/>
      <c r="C40" s="74"/>
      <c r="D40" s="74"/>
      <c r="E40" s="74"/>
      <c r="F40" s="39">
        <v>4</v>
      </c>
      <c r="G40">
        <v>0</v>
      </c>
      <c r="H40" s="43">
        <v>14</v>
      </c>
      <c r="I40" s="39" t="s">
        <v>43</v>
      </c>
      <c r="J40" s="94"/>
      <c r="K40" s="95">
        <v>2591.44</v>
      </c>
      <c r="L40" s="96"/>
      <c r="M40" s="97">
        <v>940</v>
      </c>
      <c r="N40" s="98">
        <f t="shared" si="13"/>
        <v>282</v>
      </c>
      <c r="O40" s="98">
        <f t="shared" si="14"/>
        <v>1554.86</v>
      </c>
      <c r="P40" s="98">
        <f t="shared" si="15"/>
        <v>0</v>
      </c>
      <c r="Q40" s="98">
        <f t="shared" si="16"/>
        <v>0</v>
      </c>
      <c r="R40" s="99">
        <f t="shared" si="17"/>
        <v>0.36</v>
      </c>
      <c r="S40" s="99">
        <f t="shared" si="5"/>
        <v>0</v>
      </c>
      <c r="T40" s="98">
        <f t="shared" si="6"/>
        <v>0</v>
      </c>
      <c r="U40" s="98">
        <f t="shared" si="18"/>
        <v>0</v>
      </c>
      <c r="V40" s="97">
        <v>191</v>
      </c>
      <c r="W40" s="98">
        <f t="shared" si="19"/>
        <v>47.75</v>
      </c>
      <c r="X40" s="61">
        <f t="shared" si="20"/>
        <v>282</v>
      </c>
      <c r="Y40" s="48">
        <f t="shared" si="21"/>
        <v>2921.19</v>
      </c>
      <c r="Z40" s="95">
        <v>7314429914.6700001</v>
      </c>
      <c r="AA40" s="97">
        <v>28148</v>
      </c>
      <c r="AB40" s="61">
        <f t="shared" si="7"/>
        <v>259856.11</v>
      </c>
      <c r="AC40" s="47">
        <f t="shared" si="8"/>
        <v>1.013036</v>
      </c>
      <c r="AD40" s="97">
        <v>94750</v>
      </c>
      <c r="AE40" s="47">
        <f t="shared" si="9"/>
        <v>0.68691800000000003</v>
      </c>
      <c r="AF40" s="47">
        <f t="shared" si="29"/>
        <v>8.4798999999999999E-2</v>
      </c>
      <c r="AG40" s="100">
        <f t="shared" si="10"/>
        <v>8.4798999999999999E-2</v>
      </c>
      <c r="AH40" s="101">
        <f t="shared" si="11"/>
        <v>0</v>
      </c>
      <c r="AI40" s="102">
        <f t="shared" si="22"/>
        <v>8.4798999999999999E-2</v>
      </c>
      <c r="AJ40" s="97">
        <v>0</v>
      </c>
      <c r="AK40">
        <v>0</v>
      </c>
      <c r="AL40" s="60">
        <f t="shared" si="23"/>
        <v>0</v>
      </c>
      <c r="AM40" s="97">
        <v>0</v>
      </c>
      <c r="AN40">
        <v>0</v>
      </c>
      <c r="AO40" s="60">
        <f t="shared" si="24"/>
        <v>0</v>
      </c>
      <c r="AP40" s="60">
        <f t="shared" si="12"/>
        <v>2854904</v>
      </c>
      <c r="AQ40" s="60">
        <f t="shared" si="25"/>
        <v>2854904</v>
      </c>
      <c r="AR40" s="103">
        <v>2211848</v>
      </c>
      <c r="AS40" s="103">
        <f t="shared" si="30"/>
        <v>2854904</v>
      </c>
      <c r="AT40" s="97">
        <v>3772866</v>
      </c>
      <c r="AU40" s="60">
        <f t="shared" si="31"/>
        <v>917962</v>
      </c>
      <c r="AV40" s="104" t="str">
        <f t="shared" si="33"/>
        <v>No</v>
      </c>
      <c r="AW40" s="103">
        <f t="shared" si="26"/>
        <v>0</v>
      </c>
      <c r="AX40" s="105">
        <f t="shared" si="27"/>
        <v>3772866</v>
      </c>
      <c r="AY40" s="106">
        <f t="shared" si="32"/>
        <v>3772866</v>
      </c>
      <c r="AZ40" s="107">
        <f t="shared" si="28"/>
        <v>0</v>
      </c>
      <c r="BA40" s="60"/>
      <c r="BD40" s="108"/>
      <c r="BE40" s="108"/>
      <c r="BF40" s="108"/>
      <c r="BG40" s="108"/>
      <c r="BH40" s="108"/>
    </row>
    <row r="41" spans="1:60" x14ac:dyDescent="0.2">
      <c r="A41" s="43" t="s">
        <v>1909</v>
      </c>
      <c r="B41" s="43">
        <v>1</v>
      </c>
      <c r="C41" s="74">
        <v>1</v>
      </c>
      <c r="D41" s="74">
        <v>0</v>
      </c>
      <c r="E41" s="74">
        <v>1</v>
      </c>
      <c r="F41" s="39">
        <v>10</v>
      </c>
      <c r="G41">
        <v>4</v>
      </c>
      <c r="H41" s="43">
        <v>15</v>
      </c>
      <c r="I41" s="39" t="s">
        <v>1</v>
      </c>
      <c r="J41" s="94"/>
      <c r="K41" s="95">
        <v>19751.77</v>
      </c>
      <c r="L41" s="110"/>
      <c r="M41" s="97">
        <v>17254</v>
      </c>
      <c r="N41" s="98">
        <f t="shared" si="13"/>
        <v>5176.2</v>
      </c>
      <c r="O41" s="98">
        <f t="shared" si="14"/>
        <v>11851.06</v>
      </c>
      <c r="P41" s="98">
        <f t="shared" si="15"/>
        <v>5402.9400000000005</v>
      </c>
      <c r="Q41" s="98">
        <f t="shared" si="16"/>
        <v>810.44</v>
      </c>
      <c r="R41" s="99">
        <f t="shared" si="17"/>
        <v>0.87</v>
      </c>
      <c r="S41" s="99">
        <f t="shared" si="5"/>
        <v>0.27</v>
      </c>
      <c r="T41" s="98">
        <f t="shared" si="6"/>
        <v>5332.98</v>
      </c>
      <c r="U41" s="98">
        <f t="shared" si="18"/>
        <v>799.95</v>
      </c>
      <c r="V41" s="97">
        <v>6263</v>
      </c>
      <c r="W41" s="98">
        <f t="shared" si="19"/>
        <v>1565.75</v>
      </c>
      <c r="X41" s="61">
        <f t="shared" si="20"/>
        <v>5176.2</v>
      </c>
      <c r="Y41" s="48">
        <f t="shared" si="21"/>
        <v>27304.16</v>
      </c>
      <c r="Z41" s="95">
        <v>14428521408.33</v>
      </c>
      <c r="AA41" s="97">
        <v>148377</v>
      </c>
      <c r="AB41" s="61">
        <f t="shared" si="7"/>
        <v>97242.3</v>
      </c>
      <c r="AC41" s="47">
        <f t="shared" si="8"/>
        <v>0.37909399999999999</v>
      </c>
      <c r="AD41" s="97">
        <v>54440</v>
      </c>
      <c r="AE41" s="47">
        <f t="shared" si="9"/>
        <v>0.394679</v>
      </c>
      <c r="AF41" s="47">
        <f t="shared" si="29"/>
        <v>0.61623099999999997</v>
      </c>
      <c r="AG41" s="100">
        <f t="shared" si="10"/>
        <v>0.61623099999999997</v>
      </c>
      <c r="AH41" s="101">
        <f t="shared" si="11"/>
        <v>0.06</v>
      </c>
      <c r="AI41" s="102">
        <f t="shared" si="22"/>
        <v>0.67623100000000003</v>
      </c>
      <c r="AJ41" s="97">
        <v>0</v>
      </c>
      <c r="AK41">
        <v>0</v>
      </c>
      <c r="AL41" s="60">
        <f t="shared" si="23"/>
        <v>0</v>
      </c>
      <c r="AM41" s="97">
        <v>0</v>
      </c>
      <c r="AN41">
        <v>0</v>
      </c>
      <c r="AO41" s="60">
        <f t="shared" si="24"/>
        <v>0</v>
      </c>
      <c r="AP41" s="60">
        <f t="shared" si="12"/>
        <v>212796671</v>
      </c>
      <c r="AQ41" s="60">
        <f t="shared" si="25"/>
        <v>212796671</v>
      </c>
      <c r="AR41" s="103">
        <v>181105390</v>
      </c>
      <c r="AS41" s="103">
        <f t="shared" si="30"/>
        <v>212796671</v>
      </c>
      <c r="AT41" s="97">
        <v>201710496</v>
      </c>
      <c r="AU41" s="60">
        <f t="shared" si="31"/>
        <v>11086175</v>
      </c>
      <c r="AV41" s="104" t="str">
        <f t="shared" si="33"/>
        <v>Yes</v>
      </c>
      <c r="AW41" s="103">
        <f t="shared" si="26"/>
        <v>11086175</v>
      </c>
      <c r="AX41" s="105">
        <f t="shared" si="27"/>
        <v>212796671</v>
      </c>
      <c r="AY41" s="106">
        <f t="shared" si="32"/>
        <v>212796671</v>
      </c>
      <c r="AZ41" s="107">
        <f t="shared" si="28"/>
        <v>11086175</v>
      </c>
      <c r="BA41" s="60"/>
      <c r="BD41" s="108"/>
      <c r="BE41" s="108"/>
      <c r="BF41" s="108"/>
      <c r="BG41" s="108"/>
      <c r="BH41" s="108"/>
    </row>
    <row r="42" spans="1:60" x14ac:dyDescent="0.2">
      <c r="A42" s="43" t="s">
        <v>1903</v>
      </c>
      <c r="B42" s="43"/>
      <c r="C42" s="74"/>
      <c r="D42" s="74"/>
      <c r="E42" s="74"/>
      <c r="F42" s="39">
        <v>2</v>
      </c>
      <c r="G42">
        <v>0</v>
      </c>
      <c r="H42" s="43">
        <v>16</v>
      </c>
      <c r="I42" s="39" t="s">
        <v>44</v>
      </c>
      <c r="J42" s="94"/>
      <c r="K42" s="95">
        <v>133.88</v>
      </c>
      <c r="L42" s="96"/>
      <c r="M42" s="97">
        <v>19</v>
      </c>
      <c r="N42" s="98">
        <f t="shared" si="13"/>
        <v>5.7</v>
      </c>
      <c r="O42" s="98">
        <f t="shared" si="14"/>
        <v>80.33</v>
      </c>
      <c r="P42" s="98">
        <f t="shared" si="15"/>
        <v>0</v>
      </c>
      <c r="Q42" s="98">
        <f t="shared" si="16"/>
        <v>0</v>
      </c>
      <c r="R42" s="99">
        <f t="shared" si="17"/>
        <v>0.14000000000000001</v>
      </c>
      <c r="S42" s="99">
        <f t="shared" si="5"/>
        <v>0</v>
      </c>
      <c r="T42" s="98">
        <f t="shared" si="6"/>
        <v>0</v>
      </c>
      <c r="U42" s="98">
        <f t="shared" si="18"/>
        <v>0</v>
      </c>
      <c r="V42" s="97">
        <v>1</v>
      </c>
      <c r="W42" s="98">
        <f t="shared" si="19"/>
        <v>0.25</v>
      </c>
      <c r="X42" s="61">
        <f t="shared" si="20"/>
        <v>5.7</v>
      </c>
      <c r="Y42" s="48">
        <f t="shared" si="21"/>
        <v>139.82999999999998</v>
      </c>
      <c r="Z42" s="95">
        <v>694446783</v>
      </c>
      <c r="AA42" s="97">
        <v>1652</v>
      </c>
      <c r="AB42" s="61">
        <f t="shared" si="7"/>
        <v>420367.3</v>
      </c>
      <c r="AC42" s="47">
        <f t="shared" si="8"/>
        <v>1.638781</v>
      </c>
      <c r="AD42" s="97">
        <v>149643</v>
      </c>
      <c r="AE42" s="47">
        <f t="shared" si="9"/>
        <v>1.084881</v>
      </c>
      <c r="AF42" s="47">
        <f t="shared" si="29"/>
        <v>-0.472611</v>
      </c>
      <c r="AG42" s="100">
        <f t="shared" si="10"/>
        <v>0.01</v>
      </c>
      <c r="AH42" s="101">
        <f t="shared" si="11"/>
        <v>0</v>
      </c>
      <c r="AI42" s="102">
        <f t="shared" si="22"/>
        <v>0.01</v>
      </c>
      <c r="AJ42" s="97">
        <v>132</v>
      </c>
      <c r="AK42">
        <v>13</v>
      </c>
      <c r="AL42" s="60">
        <f t="shared" si="23"/>
        <v>171600</v>
      </c>
      <c r="AM42" s="97">
        <v>0</v>
      </c>
      <c r="AN42">
        <v>0</v>
      </c>
      <c r="AO42" s="60">
        <f t="shared" si="24"/>
        <v>0</v>
      </c>
      <c r="AP42" s="60">
        <f t="shared" si="12"/>
        <v>16115</v>
      </c>
      <c r="AQ42" s="60">
        <f t="shared" si="25"/>
        <v>187715</v>
      </c>
      <c r="AR42" s="103">
        <v>23014</v>
      </c>
      <c r="AS42" s="103">
        <f t="shared" si="30"/>
        <v>187715</v>
      </c>
      <c r="AT42" s="97">
        <v>137375</v>
      </c>
      <c r="AU42" s="60">
        <f t="shared" si="31"/>
        <v>50340</v>
      </c>
      <c r="AV42" s="104" t="str">
        <f t="shared" si="33"/>
        <v>Yes</v>
      </c>
      <c r="AW42" s="103">
        <f t="shared" si="26"/>
        <v>50340</v>
      </c>
      <c r="AX42" s="105">
        <f t="shared" si="27"/>
        <v>187715</v>
      </c>
      <c r="AY42" s="106">
        <f t="shared" si="32"/>
        <v>187715</v>
      </c>
      <c r="AZ42" s="107">
        <f t="shared" si="28"/>
        <v>50340</v>
      </c>
      <c r="BA42" s="60"/>
      <c r="BD42" s="108"/>
      <c r="BE42" s="108"/>
      <c r="BF42" s="108"/>
      <c r="BG42" s="108"/>
      <c r="BH42" s="108"/>
    </row>
    <row r="43" spans="1:60" x14ac:dyDescent="0.2">
      <c r="A43" s="43" t="s">
        <v>1908</v>
      </c>
      <c r="B43" s="43"/>
      <c r="C43" s="74">
        <v>1</v>
      </c>
      <c r="D43" s="74">
        <v>1</v>
      </c>
      <c r="E43" s="74"/>
      <c r="F43" s="39">
        <v>9</v>
      </c>
      <c r="G43">
        <v>17</v>
      </c>
      <c r="H43" s="43">
        <v>17</v>
      </c>
      <c r="I43" s="39" t="s">
        <v>45</v>
      </c>
      <c r="J43" s="94"/>
      <c r="K43" s="95">
        <v>7903.53</v>
      </c>
      <c r="L43" s="110"/>
      <c r="M43" s="97">
        <v>4390</v>
      </c>
      <c r="N43" s="98">
        <f t="shared" si="13"/>
        <v>1317</v>
      </c>
      <c r="O43" s="98">
        <f t="shared" si="14"/>
        <v>4742.12</v>
      </c>
      <c r="P43" s="98">
        <f t="shared" si="15"/>
        <v>0</v>
      </c>
      <c r="Q43" s="98">
        <f t="shared" si="16"/>
        <v>0</v>
      </c>
      <c r="R43" s="99">
        <f t="shared" si="17"/>
        <v>0.56000000000000005</v>
      </c>
      <c r="S43" s="99">
        <f t="shared" si="5"/>
        <v>0</v>
      </c>
      <c r="T43" s="98">
        <f t="shared" si="6"/>
        <v>0</v>
      </c>
      <c r="U43" s="98">
        <f t="shared" si="18"/>
        <v>0</v>
      </c>
      <c r="V43" s="97">
        <v>578</v>
      </c>
      <c r="W43" s="98">
        <f t="shared" si="19"/>
        <v>144.5</v>
      </c>
      <c r="X43" s="61">
        <f t="shared" si="20"/>
        <v>1317</v>
      </c>
      <c r="Y43" s="48">
        <f t="shared" si="21"/>
        <v>9365.0299999999988</v>
      </c>
      <c r="Z43" s="95">
        <v>7661802339.3299999</v>
      </c>
      <c r="AA43" s="97">
        <v>61330</v>
      </c>
      <c r="AB43" s="61">
        <f t="shared" si="7"/>
        <v>124927.48</v>
      </c>
      <c r="AC43" s="47">
        <f t="shared" si="8"/>
        <v>0.48702400000000001</v>
      </c>
      <c r="AD43" s="97">
        <v>82094</v>
      </c>
      <c r="AE43" s="47">
        <f t="shared" si="9"/>
        <v>0.59516500000000006</v>
      </c>
      <c r="AF43" s="47">
        <f t="shared" si="29"/>
        <v>0.48053400000000002</v>
      </c>
      <c r="AG43" s="100">
        <f t="shared" si="10"/>
        <v>0.48053400000000002</v>
      </c>
      <c r="AH43" s="101">
        <f t="shared" si="11"/>
        <v>0.03</v>
      </c>
      <c r="AI43" s="102">
        <f t="shared" si="22"/>
        <v>0.51053400000000004</v>
      </c>
      <c r="AJ43" s="97">
        <v>0</v>
      </c>
      <c r="AK43">
        <v>0</v>
      </c>
      <c r="AL43" s="60">
        <f t="shared" si="23"/>
        <v>0</v>
      </c>
      <c r="AM43" s="97">
        <v>0</v>
      </c>
      <c r="AN43">
        <v>0</v>
      </c>
      <c r="AO43" s="60">
        <f t="shared" si="24"/>
        <v>0</v>
      </c>
      <c r="AP43" s="60">
        <f t="shared" si="12"/>
        <v>55102941</v>
      </c>
      <c r="AQ43" s="60">
        <f t="shared" si="25"/>
        <v>55102941</v>
      </c>
      <c r="AR43" s="103">
        <v>44853676</v>
      </c>
      <c r="AS43" s="103">
        <f t="shared" si="30"/>
        <v>55102941</v>
      </c>
      <c r="AT43" s="97">
        <v>53867287</v>
      </c>
      <c r="AU43" s="60">
        <f t="shared" si="31"/>
        <v>1235654</v>
      </c>
      <c r="AV43" s="104" t="str">
        <f t="shared" si="33"/>
        <v>Yes</v>
      </c>
      <c r="AW43" s="103">
        <f t="shared" si="26"/>
        <v>1235654</v>
      </c>
      <c r="AX43" s="105">
        <f t="shared" si="27"/>
        <v>55102941</v>
      </c>
      <c r="AY43" s="106">
        <f t="shared" si="32"/>
        <v>55102941</v>
      </c>
      <c r="AZ43" s="107">
        <f t="shared" si="28"/>
        <v>1235654</v>
      </c>
      <c r="BA43" s="60"/>
      <c r="BD43" s="108"/>
      <c r="BE43" s="108"/>
      <c r="BF43" s="108"/>
      <c r="BG43" s="108"/>
      <c r="BH43" s="108"/>
    </row>
    <row r="44" spans="1:60" x14ac:dyDescent="0.2">
      <c r="A44" s="43" t="s">
        <v>1906</v>
      </c>
      <c r="B44" s="43"/>
      <c r="C44" s="74"/>
      <c r="D44" s="74"/>
      <c r="E44" s="74"/>
      <c r="F44" s="39">
        <v>2</v>
      </c>
      <c r="G44">
        <v>0</v>
      </c>
      <c r="H44" s="43">
        <v>18</v>
      </c>
      <c r="I44" s="39" t="s">
        <v>46</v>
      </c>
      <c r="J44" s="94"/>
      <c r="K44" s="95">
        <v>2586.67</v>
      </c>
      <c r="L44" s="96"/>
      <c r="M44" s="97">
        <v>620</v>
      </c>
      <c r="N44" s="98">
        <f t="shared" si="13"/>
        <v>186</v>
      </c>
      <c r="O44" s="98">
        <f t="shared" si="14"/>
        <v>1552</v>
      </c>
      <c r="P44" s="98">
        <f t="shared" si="15"/>
        <v>0</v>
      </c>
      <c r="Q44" s="98">
        <f t="shared" si="16"/>
        <v>0</v>
      </c>
      <c r="R44" s="99">
        <f t="shared" si="17"/>
        <v>0.24</v>
      </c>
      <c r="S44" s="99">
        <f t="shared" si="5"/>
        <v>0</v>
      </c>
      <c r="T44" s="98">
        <f t="shared" si="6"/>
        <v>0</v>
      </c>
      <c r="U44" s="98">
        <f t="shared" si="18"/>
        <v>0</v>
      </c>
      <c r="V44" s="97">
        <v>120</v>
      </c>
      <c r="W44" s="98">
        <f t="shared" si="19"/>
        <v>30</v>
      </c>
      <c r="X44" s="61">
        <f t="shared" si="20"/>
        <v>186</v>
      </c>
      <c r="Y44" s="48">
        <f t="shared" si="21"/>
        <v>2802.67</v>
      </c>
      <c r="Z44" s="95">
        <v>4295207887</v>
      </c>
      <c r="AA44" s="97">
        <v>17543</v>
      </c>
      <c r="AB44" s="61">
        <f t="shared" si="7"/>
        <v>244838.85</v>
      </c>
      <c r="AC44" s="47">
        <f t="shared" si="8"/>
        <v>0.95449200000000001</v>
      </c>
      <c r="AD44" s="97">
        <v>132950</v>
      </c>
      <c r="AE44" s="47">
        <f t="shared" si="9"/>
        <v>0.96386000000000005</v>
      </c>
      <c r="AF44" s="47">
        <f t="shared" si="29"/>
        <v>4.2698E-2</v>
      </c>
      <c r="AG44" s="100">
        <f t="shared" si="10"/>
        <v>4.2698E-2</v>
      </c>
      <c r="AH44" s="101">
        <f t="shared" si="11"/>
        <v>0</v>
      </c>
      <c r="AI44" s="102">
        <f t="shared" si="22"/>
        <v>4.2698E-2</v>
      </c>
      <c r="AJ44" s="97">
        <v>0</v>
      </c>
      <c r="AK44">
        <v>0</v>
      </c>
      <c r="AL44" s="60">
        <f t="shared" si="23"/>
        <v>0</v>
      </c>
      <c r="AM44" s="97">
        <v>0</v>
      </c>
      <c r="AN44">
        <v>0</v>
      </c>
      <c r="AO44" s="60">
        <f t="shared" si="24"/>
        <v>0</v>
      </c>
      <c r="AP44" s="60">
        <f t="shared" si="12"/>
        <v>1379178</v>
      </c>
      <c r="AQ44" s="60">
        <f t="shared" si="25"/>
        <v>1379178</v>
      </c>
      <c r="AR44" s="103">
        <v>1417583</v>
      </c>
      <c r="AS44" s="103">
        <f t="shared" si="30"/>
        <v>1379178</v>
      </c>
      <c r="AT44" s="97">
        <v>1136390</v>
      </c>
      <c r="AU44" s="60">
        <f t="shared" si="31"/>
        <v>242788</v>
      </c>
      <c r="AV44" s="104" t="str">
        <f t="shared" si="33"/>
        <v>Yes</v>
      </c>
      <c r="AW44" s="103">
        <f t="shared" si="26"/>
        <v>242788</v>
      </c>
      <c r="AX44" s="105">
        <f t="shared" si="27"/>
        <v>1379178</v>
      </c>
      <c r="AY44" s="106">
        <f t="shared" si="32"/>
        <v>1379178</v>
      </c>
      <c r="AZ44" s="107">
        <f t="shared" si="28"/>
        <v>242788</v>
      </c>
      <c r="BA44" s="60"/>
      <c r="BD44" s="108"/>
      <c r="BE44" s="108"/>
      <c r="BF44" s="108"/>
      <c r="BG44" s="108"/>
      <c r="BH44" s="108"/>
    </row>
    <row r="45" spans="1:60" x14ac:dyDescent="0.2">
      <c r="A45" s="43" t="s">
        <v>1905</v>
      </c>
      <c r="B45" s="43"/>
      <c r="C45" s="74"/>
      <c r="D45" s="74"/>
      <c r="E45" s="74"/>
      <c r="F45" s="39">
        <v>9</v>
      </c>
      <c r="G45">
        <v>37</v>
      </c>
      <c r="H45" s="43">
        <v>19</v>
      </c>
      <c r="I45" s="39" t="s">
        <v>47</v>
      </c>
      <c r="J45" s="94"/>
      <c r="K45" s="95">
        <v>1136.3</v>
      </c>
      <c r="L45" s="111"/>
      <c r="M45" s="97">
        <v>378</v>
      </c>
      <c r="N45" s="98">
        <f t="shared" si="13"/>
        <v>113.4</v>
      </c>
      <c r="O45" s="98">
        <f t="shared" si="14"/>
        <v>681.78</v>
      </c>
      <c r="P45" s="98">
        <f t="shared" si="15"/>
        <v>0</v>
      </c>
      <c r="Q45" s="98">
        <f t="shared" si="16"/>
        <v>0</v>
      </c>
      <c r="R45" s="99">
        <f t="shared" si="17"/>
        <v>0.33</v>
      </c>
      <c r="S45" s="99">
        <f t="shared" si="5"/>
        <v>0</v>
      </c>
      <c r="T45" s="98">
        <f t="shared" si="6"/>
        <v>0</v>
      </c>
      <c r="U45" s="98">
        <f t="shared" si="18"/>
        <v>0</v>
      </c>
      <c r="V45" s="97">
        <v>18</v>
      </c>
      <c r="W45" s="98">
        <f t="shared" si="19"/>
        <v>4.5</v>
      </c>
      <c r="X45" s="61">
        <f t="shared" si="20"/>
        <v>113.4</v>
      </c>
      <c r="Y45" s="48">
        <f t="shared" si="21"/>
        <v>1254.2</v>
      </c>
      <c r="Z45" s="95">
        <v>1170730658.3299999</v>
      </c>
      <c r="AA45" s="97">
        <v>8502</v>
      </c>
      <c r="AB45" s="61">
        <f t="shared" si="7"/>
        <v>137700.62</v>
      </c>
      <c r="AC45" s="47">
        <f t="shared" si="8"/>
        <v>0.53681900000000005</v>
      </c>
      <c r="AD45" s="97">
        <v>84816</v>
      </c>
      <c r="AE45" s="47">
        <f t="shared" si="9"/>
        <v>0.61489899999999997</v>
      </c>
      <c r="AF45" s="47">
        <f t="shared" si="29"/>
        <v>0.43975700000000001</v>
      </c>
      <c r="AG45" s="100">
        <f t="shared" si="10"/>
        <v>0.43975700000000001</v>
      </c>
      <c r="AH45" s="101">
        <f t="shared" si="11"/>
        <v>0</v>
      </c>
      <c r="AI45" s="102">
        <f t="shared" si="22"/>
        <v>0.43975700000000001</v>
      </c>
      <c r="AJ45" s="97">
        <v>0</v>
      </c>
      <c r="AK45">
        <v>0</v>
      </c>
      <c r="AL45" s="60">
        <f t="shared" si="23"/>
        <v>0</v>
      </c>
      <c r="AM45" s="97">
        <v>222</v>
      </c>
      <c r="AN45">
        <v>4</v>
      </c>
      <c r="AO45" s="60">
        <f t="shared" si="24"/>
        <v>88800</v>
      </c>
      <c r="AP45" s="60">
        <f t="shared" si="12"/>
        <v>6356536</v>
      </c>
      <c r="AQ45" s="60">
        <f t="shared" si="25"/>
        <v>6445336</v>
      </c>
      <c r="AR45" s="103">
        <v>6975373</v>
      </c>
      <c r="AS45" s="103">
        <f t="shared" si="30"/>
        <v>6445336</v>
      </c>
      <c r="AT45" s="97">
        <v>6969690</v>
      </c>
      <c r="AU45" s="60">
        <f t="shared" si="31"/>
        <v>524354</v>
      </c>
      <c r="AV45" s="104" t="str">
        <f t="shared" si="33"/>
        <v>No</v>
      </c>
      <c r="AW45" s="103">
        <f t="shared" si="26"/>
        <v>0</v>
      </c>
      <c r="AX45" s="105">
        <f t="shared" si="27"/>
        <v>6969690</v>
      </c>
      <c r="AY45" s="106">
        <f t="shared" si="32"/>
        <v>6969690</v>
      </c>
      <c r="AZ45" s="107">
        <f t="shared" si="28"/>
        <v>0</v>
      </c>
      <c r="BA45" s="60"/>
      <c r="BD45" s="108"/>
      <c r="BE45" s="108"/>
      <c r="BF45" s="108"/>
      <c r="BG45" s="108"/>
      <c r="BH45" s="108"/>
    </row>
    <row r="46" spans="1:60" x14ac:dyDescent="0.2">
      <c r="A46" s="43" t="s">
        <v>1903</v>
      </c>
      <c r="B46" s="43"/>
      <c r="C46" s="74"/>
      <c r="D46" s="74"/>
      <c r="E46" s="74"/>
      <c r="F46" s="39">
        <v>3</v>
      </c>
      <c r="G46">
        <v>0</v>
      </c>
      <c r="H46" s="43">
        <v>20</v>
      </c>
      <c r="I46" s="39" t="s">
        <v>48</v>
      </c>
      <c r="J46" s="94"/>
      <c r="K46" s="95">
        <v>1456.6</v>
      </c>
      <c r="L46" s="96"/>
      <c r="M46" s="97">
        <v>199</v>
      </c>
      <c r="N46" s="98">
        <f t="shared" si="13"/>
        <v>59.7</v>
      </c>
      <c r="O46" s="98">
        <f t="shared" si="14"/>
        <v>873.96</v>
      </c>
      <c r="P46" s="98">
        <f t="shared" si="15"/>
        <v>0</v>
      </c>
      <c r="Q46" s="98">
        <f t="shared" si="16"/>
        <v>0</v>
      </c>
      <c r="R46" s="99">
        <f t="shared" si="17"/>
        <v>0.14000000000000001</v>
      </c>
      <c r="S46" s="99">
        <f t="shared" si="5"/>
        <v>0</v>
      </c>
      <c r="T46" s="98">
        <f t="shared" si="6"/>
        <v>0</v>
      </c>
      <c r="U46" s="98">
        <f t="shared" si="18"/>
        <v>0</v>
      </c>
      <c r="V46" s="97">
        <v>28</v>
      </c>
      <c r="W46" s="98">
        <f t="shared" si="19"/>
        <v>7</v>
      </c>
      <c r="X46" s="61">
        <f t="shared" si="20"/>
        <v>59.7</v>
      </c>
      <c r="Y46" s="48">
        <f t="shared" si="21"/>
        <v>1523.3</v>
      </c>
      <c r="Z46" s="95">
        <v>1838927079</v>
      </c>
      <c r="AA46" s="97">
        <v>9710</v>
      </c>
      <c r="AB46" s="61">
        <f t="shared" si="7"/>
        <v>189384.87</v>
      </c>
      <c r="AC46" s="47">
        <f t="shared" si="8"/>
        <v>0.73830799999999996</v>
      </c>
      <c r="AD46" s="97">
        <v>148696</v>
      </c>
      <c r="AE46" s="47">
        <f t="shared" si="9"/>
        <v>1.0780160000000001</v>
      </c>
      <c r="AF46" s="47">
        <f t="shared" si="29"/>
        <v>0.15978000000000001</v>
      </c>
      <c r="AG46" s="100">
        <f t="shared" si="10"/>
        <v>0.15978000000000001</v>
      </c>
      <c r="AH46" s="101">
        <f t="shared" si="11"/>
        <v>0</v>
      </c>
      <c r="AI46" s="102">
        <f t="shared" si="22"/>
        <v>0.15978000000000001</v>
      </c>
      <c r="AJ46" s="97">
        <v>1457</v>
      </c>
      <c r="AK46">
        <v>13</v>
      </c>
      <c r="AL46" s="60">
        <f t="shared" si="23"/>
        <v>1894100</v>
      </c>
      <c r="AM46" s="97">
        <v>0</v>
      </c>
      <c r="AN46">
        <v>0</v>
      </c>
      <c r="AO46" s="60">
        <f t="shared" si="24"/>
        <v>0</v>
      </c>
      <c r="AP46" s="60">
        <f t="shared" si="12"/>
        <v>2805103</v>
      </c>
      <c r="AQ46" s="60">
        <f t="shared" si="25"/>
        <v>4699203</v>
      </c>
      <c r="AR46" s="103">
        <v>4359350</v>
      </c>
      <c r="AS46" s="103">
        <f t="shared" si="30"/>
        <v>4699203</v>
      </c>
      <c r="AT46" s="97">
        <v>4474557</v>
      </c>
      <c r="AU46" s="60">
        <f t="shared" si="31"/>
        <v>224646</v>
      </c>
      <c r="AV46" s="104" t="str">
        <f t="shared" si="33"/>
        <v>Yes</v>
      </c>
      <c r="AW46" s="103">
        <f t="shared" si="26"/>
        <v>224646</v>
      </c>
      <c r="AX46" s="105">
        <f t="shared" si="27"/>
        <v>4699203</v>
      </c>
      <c r="AY46" s="106">
        <f t="shared" si="32"/>
        <v>4699203</v>
      </c>
      <c r="AZ46" s="107">
        <f t="shared" si="28"/>
        <v>224646</v>
      </c>
      <c r="BA46" s="60"/>
      <c r="BD46" s="108"/>
      <c r="BE46" s="108"/>
      <c r="BF46" s="108"/>
      <c r="BG46" s="108"/>
      <c r="BH46" s="108"/>
    </row>
    <row r="47" spans="1:60" x14ac:dyDescent="0.2">
      <c r="A47" s="43" t="s">
        <v>1905</v>
      </c>
      <c r="B47" s="43"/>
      <c r="C47" s="74"/>
      <c r="D47" s="74"/>
      <c r="E47" s="74"/>
      <c r="F47" s="39">
        <v>4</v>
      </c>
      <c r="G47">
        <v>0</v>
      </c>
      <c r="H47" s="43">
        <v>21</v>
      </c>
      <c r="I47" s="39" t="s">
        <v>49</v>
      </c>
      <c r="J47" s="94"/>
      <c r="K47" s="95">
        <v>92.6</v>
      </c>
      <c r="L47" s="96"/>
      <c r="M47" s="97">
        <v>31</v>
      </c>
      <c r="N47" s="98">
        <f t="shared" si="13"/>
        <v>9.3000000000000007</v>
      </c>
      <c r="O47" s="98">
        <f t="shared" si="14"/>
        <v>55.56</v>
      </c>
      <c r="P47" s="98">
        <f t="shared" si="15"/>
        <v>0</v>
      </c>
      <c r="Q47" s="98">
        <f t="shared" si="16"/>
        <v>0</v>
      </c>
      <c r="R47" s="99">
        <f t="shared" si="17"/>
        <v>0.33</v>
      </c>
      <c r="S47" s="99">
        <f t="shared" si="5"/>
        <v>0</v>
      </c>
      <c r="T47" s="98">
        <f t="shared" si="6"/>
        <v>0</v>
      </c>
      <c r="U47" s="98">
        <f t="shared" si="18"/>
        <v>0</v>
      </c>
      <c r="V47" s="97">
        <v>2</v>
      </c>
      <c r="W47" s="98">
        <f t="shared" si="19"/>
        <v>0.5</v>
      </c>
      <c r="X47" s="61">
        <f t="shared" si="20"/>
        <v>9.3000000000000007</v>
      </c>
      <c r="Y47" s="48">
        <f t="shared" si="21"/>
        <v>102.39999999999999</v>
      </c>
      <c r="Z47" s="95">
        <v>332983303</v>
      </c>
      <c r="AA47" s="97">
        <v>1081</v>
      </c>
      <c r="AB47" s="61">
        <f t="shared" si="7"/>
        <v>308032.65999999997</v>
      </c>
      <c r="AC47" s="47">
        <f t="shared" si="8"/>
        <v>1.20085</v>
      </c>
      <c r="AD47" s="97">
        <v>89318</v>
      </c>
      <c r="AE47" s="47">
        <f t="shared" si="9"/>
        <v>0.64753700000000003</v>
      </c>
      <c r="AF47" s="47">
        <f t="shared" si="29"/>
        <v>-3.4855999999999998E-2</v>
      </c>
      <c r="AG47" s="100">
        <f t="shared" si="10"/>
        <v>0.01</v>
      </c>
      <c r="AH47" s="101">
        <f t="shared" si="11"/>
        <v>0</v>
      </c>
      <c r="AI47" s="102">
        <f t="shared" si="22"/>
        <v>0.01</v>
      </c>
      <c r="AJ47" s="97">
        <v>29</v>
      </c>
      <c r="AK47">
        <v>4</v>
      </c>
      <c r="AL47" s="60">
        <f t="shared" si="23"/>
        <v>11600</v>
      </c>
      <c r="AM47" s="97">
        <v>0</v>
      </c>
      <c r="AN47">
        <v>0</v>
      </c>
      <c r="AO47" s="60">
        <f t="shared" si="24"/>
        <v>0</v>
      </c>
      <c r="AP47" s="60">
        <f t="shared" si="12"/>
        <v>11802</v>
      </c>
      <c r="AQ47" s="60">
        <f t="shared" si="25"/>
        <v>23402</v>
      </c>
      <c r="AR47" s="103">
        <v>177216</v>
      </c>
      <c r="AS47" s="103">
        <f t="shared" si="30"/>
        <v>23402</v>
      </c>
      <c r="AT47" s="97">
        <v>125752</v>
      </c>
      <c r="AU47" s="60">
        <f t="shared" si="31"/>
        <v>102350</v>
      </c>
      <c r="AV47" s="104" t="str">
        <f t="shared" si="33"/>
        <v>No</v>
      </c>
      <c r="AW47" s="103">
        <f t="shared" si="26"/>
        <v>0</v>
      </c>
      <c r="AX47" s="105">
        <f t="shared" si="27"/>
        <v>125752</v>
      </c>
      <c r="AY47" s="106">
        <f t="shared" si="32"/>
        <v>125752</v>
      </c>
      <c r="AZ47" s="107">
        <f t="shared" si="28"/>
        <v>0</v>
      </c>
      <c r="BA47" s="60"/>
      <c r="BD47" s="108"/>
      <c r="BE47" s="108"/>
      <c r="BF47" s="108"/>
      <c r="BG47" s="108"/>
      <c r="BH47" s="108"/>
    </row>
    <row r="48" spans="1:60" x14ac:dyDescent="0.2">
      <c r="A48" s="43" t="s">
        <v>1910</v>
      </c>
      <c r="B48" s="43"/>
      <c r="C48" s="74"/>
      <c r="D48" s="74"/>
      <c r="E48" s="74"/>
      <c r="F48" s="39">
        <v>8</v>
      </c>
      <c r="G48">
        <v>0</v>
      </c>
      <c r="H48" s="43">
        <v>22</v>
      </c>
      <c r="I48" s="39" t="s">
        <v>50</v>
      </c>
      <c r="J48" s="94"/>
      <c r="K48" s="95">
        <v>636.36</v>
      </c>
      <c r="L48" s="96"/>
      <c r="M48" s="97">
        <v>199</v>
      </c>
      <c r="N48" s="98">
        <f t="shared" si="13"/>
        <v>59.7</v>
      </c>
      <c r="O48" s="98">
        <f t="shared" si="14"/>
        <v>381.82</v>
      </c>
      <c r="P48" s="98">
        <f t="shared" si="15"/>
        <v>0</v>
      </c>
      <c r="Q48" s="98">
        <f t="shared" si="16"/>
        <v>0</v>
      </c>
      <c r="R48" s="99">
        <f t="shared" si="17"/>
        <v>0.31</v>
      </c>
      <c r="S48" s="99">
        <f t="shared" si="5"/>
        <v>0</v>
      </c>
      <c r="T48" s="98">
        <f t="shared" si="6"/>
        <v>0</v>
      </c>
      <c r="U48" s="98">
        <f t="shared" si="18"/>
        <v>0</v>
      </c>
      <c r="V48" s="97">
        <v>13</v>
      </c>
      <c r="W48" s="98">
        <f t="shared" si="19"/>
        <v>3.25</v>
      </c>
      <c r="X48" s="61">
        <f t="shared" si="20"/>
        <v>59.7</v>
      </c>
      <c r="Y48" s="48">
        <f t="shared" si="21"/>
        <v>699.31000000000006</v>
      </c>
      <c r="Z48" s="95">
        <v>765221701</v>
      </c>
      <c r="AA48" s="97">
        <v>5102</v>
      </c>
      <c r="AB48" s="61">
        <f t="shared" si="7"/>
        <v>149984.65</v>
      </c>
      <c r="AC48" s="47">
        <f t="shared" si="8"/>
        <v>0.58470800000000001</v>
      </c>
      <c r="AD48" s="97">
        <v>96121</v>
      </c>
      <c r="AE48" s="47">
        <f t="shared" si="9"/>
        <v>0.69685799999999998</v>
      </c>
      <c r="AF48" s="47">
        <f t="shared" si="29"/>
        <v>0.38164700000000001</v>
      </c>
      <c r="AG48" s="100">
        <f t="shared" si="10"/>
        <v>0.38164700000000001</v>
      </c>
      <c r="AH48" s="101">
        <f t="shared" si="11"/>
        <v>0</v>
      </c>
      <c r="AI48" s="102">
        <f t="shared" si="22"/>
        <v>0.38164700000000001</v>
      </c>
      <c r="AJ48" s="97">
        <v>0</v>
      </c>
      <c r="AK48">
        <v>0</v>
      </c>
      <c r="AL48" s="60">
        <f t="shared" si="23"/>
        <v>0</v>
      </c>
      <c r="AM48" s="97">
        <v>122</v>
      </c>
      <c r="AN48">
        <v>4</v>
      </c>
      <c r="AO48" s="60">
        <f t="shared" si="24"/>
        <v>48800</v>
      </c>
      <c r="AP48" s="60">
        <f t="shared" si="12"/>
        <v>3075902</v>
      </c>
      <c r="AQ48" s="60">
        <f t="shared" si="25"/>
        <v>3124702</v>
      </c>
      <c r="AR48" s="103">
        <v>4665608</v>
      </c>
      <c r="AS48" s="103">
        <f t="shared" si="30"/>
        <v>3124702</v>
      </c>
      <c r="AT48" s="97">
        <v>4004835</v>
      </c>
      <c r="AU48" s="60">
        <f t="shared" si="31"/>
        <v>880133</v>
      </c>
      <c r="AV48" s="104" t="str">
        <f t="shared" si="33"/>
        <v>No</v>
      </c>
      <c r="AW48" s="103">
        <f t="shared" si="26"/>
        <v>0</v>
      </c>
      <c r="AX48" s="105">
        <f t="shared" si="27"/>
        <v>4004835</v>
      </c>
      <c r="AY48" s="106">
        <f t="shared" si="32"/>
        <v>4004835</v>
      </c>
      <c r="AZ48" s="107">
        <f t="shared" si="28"/>
        <v>0</v>
      </c>
      <c r="BA48" s="60"/>
      <c r="BD48" s="108"/>
      <c r="BE48" s="108"/>
      <c r="BF48" s="108"/>
      <c r="BG48" s="108"/>
      <c r="BH48" s="108"/>
    </row>
    <row r="49" spans="1:60" x14ac:dyDescent="0.2">
      <c r="A49" s="43" t="s">
        <v>1903</v>
      </c>
      <c r="B49" s="43"/>
      <c r="C49" s="74"/>
      <c r="D49" s="74"/>
      <c r="E49" s="74"/>
      <c r="F49" s="39">
        <v>4</v>
      </c>
      <c r="G49">
        <v>0</v>
      </c>
      <c r="H49" s="43">
        <v>23</v>
      </c>
      <c r="I49" s="39" t="s">
        <v>51</v>
      </c>
      <c r="J49" s="94"/>
      <c r="K49" s="95">
        <v>1445.61</v>
      </c>
      <c r="L49" s="96"/>
      <c r="M49" s="97">
        <v>224</v>
      </c>
      <c r="N49" s="98">
        <f t="shared" si="13"/>
        <v>67.2</v>
      </c>
      <c r="O49" s="98">
        <f t="shared" si="14"/>
        <v>867.37</v>
      </c>
      <c r="P49" s="98">
        <f t="shared" si="15"/>
        <v>0</v>
      </c>
      <c r="Q49" s="98">
        <f t="shared" si="16"/>
        <v>0</v>
      </c>
      <c r="R49" s="99">
        <f t="shared" si="17"/>
        <v>0.15</v>
      </c>
      <c r="S49" s="99">
        <f t="shared" si="5"/>
        <v>0</v>
      </c>
      <c r="T49" s="98">
        <f t="shared" si="6"/>
        <v>0</v>
      </c>
      <c r="U49" s="98">
        <f t="shared" si="18"/>
        <v>0</v>
      </c>
      <c r="V49" s="97">
        <v>10</v>
      </c>
      <c r="W49" s="98">
        <f t="shared" si="19"/>
        <v>2.5</v>
      </c>
      <c r="X49" s="61">
        <f t="shared" si="20"/>
        <v>67.2</v>
      </c>
      <c r="Y49" s="48">
        <f t="shared" si="21"/>
        <v>1515.31</v>
      </c>
      <c r="Z49" s="95">
        <v>2004435480</v>
      </c>
      <c r="AA49" s="97">
        <v>10091</v>
      </c>
      <c r="AB49" s="61">
        <f t="shared" si="7"/>
        <v>198635.96</v>
      </c>
      <c r="AC49" s="47">
        <f t="shared" si="8"/>
        <v>0.77437199999999995</v>
      </c>
      <c r="AD49" s="97">
        <v>108059</v>
      </c>
      <c r="AE49" s="47">
        <f t="shared" si="9"/>
        <v>0.78340600000000005</v>
      </c>
      <c r="AF49" s="47">
        <f t="shared" si="29"/>
        <v>0.22291800000000001</v>
      </c>
      <c r="AG49" s="100">
        <f t="shared" si="10"/>
        <v>0.22291800000000001</v>
      </c>
      <c r="AH49" s="101">
        <f t="shared" si="11"/>
        <v>0</v>
      </c>
      <c r="AI49" s="102">
        <f t="shared" si="22"/>
        <v>0.22291800000000001</v>
      </c>
      <c r="AJ49" s="97">
        <v>0</v>
      </c>
      <c r="AK49">
        <v>0</v>
      </c>
      <c r="AL49" s="60">
        <f t="shared" si="23"/>
        <v>0</v>
      </c>
      <c r="AM49" s="97">
        <v>0</v>
      </c>
      <c r="AN49">
        <v>0</v>
      </c>
      <c r="AO49" s="60">
        <f t="shared" si="24"/>
        <v>0</v>
      </c>
      <c r="AP49" s="60">
        <f t="shared" si="12"/>
        <v>3893028</v>
      </c>
      <c r="AQ49" s="60">
        <f t="shared" si="25"/>
        <v>3893028</v>
      </c>
      <c r="AR49" s="103">
        <v>3403900</v>
      </c>
      <c r="AS49" s="103">
        <f t="shared" si="30"/>
        <v>3893028</v>
      </c>
      <c r="AT49" s="97">
        <v>4068515</v>
      </c>
      <c r="AU49" s="60">
        <f t="shared" si="31"/>
        <v>175487</v>
      </c>
      <c r="AV49" s="104" t="str">
        <f t="shared" si="33"/>
        <v>No</v>
      </c>
      <c r="AW49" s="103">
        <f t="shared" si="26"/>
        <v>0</v>
      </c>
      <c r="AX49" s="105">
        <f t="shared" si="27"/>
        <v>4068515</v>
      </c>
      <c r="AY49" s="106">
        <f t="shared" si="32"/>
        <v>4068515</v>
      </c>
      <c r="AZ49" s="107">
        <f t="shared" si="28"/>
        <v>0</v>
      </c>
      <c r="BA49" s="60"/>
      <c r="BD49" s="108"/>
      <c r="BE49" s="108"/>
      <c r="BF49" s="108"/>
      <c r="BG49" s="108"/>
      <c r="BH49" s="108"/>
    </row>
    <row r="50" spans="1:60" x14ac:dyDescent="0.2">
      <c r="A50" s="43" t="s">
        <v>1905</v>
      </c>
      <c r="B50" s="43"/>
      <c r="C50" s="74"/>
      <c r="D50" s="74"/>
      <c r="E50" s="74"/>
      <c r="F50" s="39">
        <v>9</v>
      </c>
      <c r="G50">
        <v>30</v>
      </c>
      <c r="H50" s="43">
        <v>24</v>
      </c>
      <c r="I50" s="39" t="s">
        <v>52</v>
      </c>
      <c r="J50" s="94"/>
      <c r="K50" s="95">
        <v>253.83</v>
      </c>
      <c r="L50" s="110"/>
      <c r="M50" s="97">
        <v>114</v>
      </c>
      <c r="N50" s="98">
        <f t="shared" si="13"/>
        <v>34.200000000000003</v>
      </c>
      <c r="O50" s="98">
        <f t="shared" si="14"/>
        <v>152.30000000000001</v>
      </c>
      <c r="P50" s="98">
        <f t="shared" si="15"/>
        <v>0</v>
      </c>
      <c r="Q50" s="98">
        <f t="shared" si="16"/>
        <v>0</v>
      </c>
      <c r="R50" s="99">
        <f t="shared" si="17"/>
        <v>0.45</v>
      </c>
      <c r="S50" s="99">
        <f t="shared" si="5"/>
        <v>0</v>
      </c>
      <c r="T50" s="98">
        <f t="shared" si="6"/>
        <v>0</v>
      </c>
      <c r="U50" s="98">
        <f t="shared" si="18"/>
        <v>0</v>
      </c>
      <c r="V50" s="97">
        <v>2</v>
      </c>
      <c r="W50" s="98">
        <f t="shared" si="19"/>
        <v>0.5</v>
      </c>
      <c r="X50" s="61">
        <f t="shared" si="20"/>
        <v>34.200000000000003</v>
      </c>
      <c r="Y50" s="48">
        <f t="shared" si="21"/>
        <v>288.53000000000003</v>
      </c>
      <c r="Z50" s="95">
        <v>360414995.67000002</v>
      </c>
      <c r="AA50" s="97">
        <v>2156</v>
      </c>
      <c r="AB50" s="61">
        <f t="shared" si="7"/>
        <v>167168.37</v>
      </c>
      <c r="AC50" s="47">
        <f t="shared" si="8"/>
        <v>0.651698</v>
      </c>
      <c r="AD50" s="97">
        <v>83750</v>
      </c>
      <c r="AE50" s="47">
        <f t="shared" si="9"/>
        <v>0.60716999999999999</v>
      </c>
      <c r="AF50" s="47">
        <f t="shared" si="29"/>
        <v>0.36165999999999998</v>
      </c>
      <c r="AG50" s="100">
        <f t="shared" si="10"/>
        <v>0.36165999999999998</v>
      </c>
      <c r="AH50" s="101">
        <f t="shared" si="11"/>
        <v>0</v>
      </c>
      <c r="AI50" s="102">
        <f t="shared" si="22"/>
        <v>0.36165999999999998</v>
      </c>
      <c r="AJ50" s="97">
        <v>107</v>
      </c>
      <c r="AK50">
        <v>6</v>
      </c>
      <c r="AL50" s="60">
        <f t="shared" si="23"/>
        <v>64200</v>
      </c>
      <c r="AM50" s="97">
        <v>0</v>
      </c>
      <c r="AN50">
        <v>0</v>
      </c>
      <c r="AO50" s="60">
        <f t="shared" si="24"/>
        <v>0</v>
      </c>
      <c r="AP50" s="60">
        <f t="shared" si="12"/>
        <v>1202631</v>
      </c>
      <c r="AQ50" s="60">
        <f t="shared" si="25"/>
        <v>1266831</v>
      </c>
      <c r="AR50" s="103">
        <v>1856992</v>
      </c>
      <c r="AS50" s="103">
        <f t="shared" si="30"/>
        <v>1266831</v>
      </c>
      <c r="AT50" s="97">
        <v>1652147</v>
      </c>
      <c r="AU50" s="60">
        <f t="shared" si="31"/>
        <v>385316</v>
      </c>
      <c r="AV50" s="104" t="str">
        <f t="shared" si="33"/>
        <v>No</v>
      </c>
      <c r="AW50" s="103">
        <f t="shared" si="26"/>
        <v>0</v>
      </c>
      <c r="AX50" s="105">
        <f t="shared" si="27"/>
        <v>1652147</v>
      </c>
      <c r="AY50" s="106">
        <f t="shared" si="32"/>
        <v>1652147</v>
      </c>
      <c r="AZ50" s="107">
        <f t="shared" si="28"/>
        <v>0</v>
      </c>
      <c r="BA50" s="60"/>
      <c r="BD50" s="108"/>
      <c r="BE50" s="108"/>
      <c r="BF50" s="108"/>
      <c r="BG50" s="108"/>
      <c r="BH50" s="108"/>
    </row>
    <row r="51" spans="1:60" x14ac:dyDescent="0.2">
      <c r="A51" s="43" t="s">
        <v>1906</v>
      </c>
      <c r="B51" s="43"/>
      <c r="C51" s="74"/>
      <c r="D51" s="74"/>
      <c r="E51" s="74"/>
      <c r="F51" s="39">
        <v>4</v>
      </c>
      <c r="G51">
        <v>0</v>
      </c>
      <c r="H51" s="43">
        <v>25</v>
      </c>
      <c r="I51" s="39" t="s">
        <v>53</v>
      </c>
      <c r="J51" s="94"/>
      <c r="K51" s="95">
        <v>4238.7299999999996</v>
      </c>
      <c r="L51" s="96"/>
      <c r="M51" s="97">
        <v>737</v>
      </c>
      <c r="N51" s="98">
        <f t="shared" si="13"/>
        <v>221.1</v>
      </c>
      <c r="O51" s="98">
        <f t="shared" si="14"/>
        <v>2543.2399999999998</v>
      </c>
      <c r="P51" s="98">
        <f t="shared" si="15"/>
        <v>0</v>
      </c>
      <c r="Q51" s="98">
        <f t="shared" si="16"/>
        <v>0</v>
      </c>
      <c r="R51" s="99">
        <f t="shared" si="17"/>
        <v>0.17</v>
      </c>
      <c r="S51" s="99">
        <f t="shared" si="5"/>
        <v>0</v>
      </c>
      <c r="T51" s="98">
        <f t="shared" si="6"/>
        <v>0</v>
      </c>
      <c r="U51" s="98">
        <f t="shared" si="18"/>
        <v>0</v>
      </c>
      <c r="V51" s="97">
        <v>158</v>
      </c>
      <c r="W51" s="98">
        <f t="shared" si="19"/>
        <v>39.5</v>
      </c>
      <c r="X51" s="61">
        <f t="shared" si="20"/>
        <v>221.1</v>
      </c>
      <c r="Y51" s="48">
        <f t="shared" si="21"/>
        <v>4499.33</v>
      </c>
      <c r="Z51" s="95">
        <v>5632141245.6700001</v>
      </c>
      <c r="AA51" s="97">
        <v>28994</v>
      </c>
      <c r="AB51" s="61">
        <f t="shared" si="7"/>
        <v>194251.96</v>
      </c>
      <c r="AC51" s="47">
        <f t="shared" si="8"/>
        <v>0.75728200000000001</v>
      </c>
      <c r="AD51" s="97">
        <v>147969</v>
      </c>
      <c r="AE51" s="47">
        <f t="shared" si="9"/>
        <v>1.0727450000000001</v>
      </c>
      <c r="AF51" s="47">
        <f t="shared" si="29"/>
        <v>0.14807899999999999</v>
      </c>
      <c r="AG51" s="100">
        <f t="shared" si="10"/>
        <v>0.14807899999999999</v>
      </c>
      <c r="AH51" s="101">
        <f t="shared" si="11"/>
        <v>0</v>
      </c>
      <c r="AI51" s="102">
        <f t="shared" si="22"/>
        <v>0.14807899999999999</v>
      </c>
      <c r="AJ51" s="97">
        <v>0</v>
      </c>
      <c r="AK51">
        <v>0</v>
      </c>
      <c r="AL51" s="60">
        <f t="shared" si="23"/>
        <v>0</v>
      </c>
      <c r="AM51" s="97">
        <v>0</v>
      </c>
      <c r="AN51">
        <v>0</v>
      </c>
      <c r="AO51" s="60">
        <f t="shared" si="24"/>
        <v>0</v>
      </c>
      <c r="AP51" s="60">
        <f t="shared" si="12"/>
        <v>7678604</v>
      </c>
      <c r="AQ51" s="60">
        <f t="shared" si="25"/>
        <v>7678604</v>
      </c>
      <c r="AR51" s="103">
        <v>9436665</v>
      </c>
      <c r="AS51" s="103">
        <f t="shared" si="30"/>
        <v>7678604</v>
      </c>
      <c r="AT51" s="97">
        <v>9439993</v>
      </c>
      <c r="AU51" s="60">
        <f t="shared" si="31"/>
        <v>1761389</v>
      </c>
      <c r="AV51" s="104" t="str">
        <f t="shared" si="33"/>
        <v>No</v>
      </c>
      <c r="AW51" s="103">
        <f t="shared" si="26"/>
        <v>0</v>
      </c>
      <c r="AX51" s="105">
        <f t="shared" si="27"/>
        <v>9439993</v>
      </c>
      <c r="AY51" s="106">
        <f t="shared" si="32"/>
        <v>9439993</v>
      </c>
      <c r="AZ51" s="107">
        <f t="shared" si="28"/>
        <v>0</v>
      </c>
      <c r="BA51" s="60"/>
      <c r="BD51" s="108"/>
      <c r="BE51" s="108"/>
      <c r="BF51" s="108"/>
      <c r="BG51" s="108"/>
      <c r="BH51" s="108"/>
    </row>
    <row r="52" spans="1:60" x14ac:dyDescent="0.2">
      <c r="A52" s="43" t="s">
        <v>1905</v>
      </c>
      <c r="B52" s="43"/>
      <c r="C52" s="74"/>
      <c r="D52" s="74"/>
      <c r="E52" s="74"/>
      <c r="F52" s="39">
        <v>4</v>
      </c>
      <c r="G52">
        <v>0</v>
      </c>
      <c r="H52" s="43">
        <v>26</v>
      </c>
      <c r="I52" s="39" t="s">
        <v>54</v>
      </c>
      <c r="J52" s="94"/>
      <c r="K52" s="95">
        <v>387.43</v>
      </c>
      <c r="L52" s="96"/>
      <c r="M52" s="97">
        <v>105</v>
      </c>
      <c r="N52" s="98">
        <f t="shared" si="13"/>
        <v>31.5</v>
      </c>
      <c r="O52" s="98">
        <f t="shared" si="14"/>
        <v>232.46</v>
      </c>
      <c r="P52" s="98">
        <f t="shared" si="15"/>
        <v>0</v>
      </c>
      <c r="Q52" s="98">
        <f t="shared" si="16"/>
        <v>0</v>
      </c>
      <c r="R52" s="99">
        <f t="shared" si="17"/>
        <v>0.27</v>
      </c>
      <c r="S52" s="99">
        <f t="shared" si="5"/>
        <v>0</v>
      </c>
      <c r="T52" s="98">
        <f t="shared" si="6"/>
        <v>0</v>
      </c>
      <c r="U52" s="98">
        <f t="shared" si="18"/>
        <v>0</v>
      </c>
      <c r="V52" s="97">
        <v>6</v>
      </c>
      <c r="W52" s="98">
        <f t="shared" si="19"/>
        <v>1.5</v>
      </c>
      <c r="X52" s="61">
        <f t="shared" si="20"/>
        <v>31.5</v>
      </c>
      <c r="Y52" s="48">
        <f t="shared" si="21"/>
        <v>420.43</v>
      </c>
      <c r="Z52" s="95">
        <v>852636052.66999996</v>
      </c>
      <c r="AA52" s="97">
        <v>3757</v>
      </c>
      <c r="AB52" s="61">
        <f t="shared" si="7"/>
        <v>226945.98</v>
      </c>
      <c r="AC52" s="47">
        <f t="shared" si="8"/>
        <v>0.88473800000000002</v>
      </c>
      <c r="AD52" s="97">
        <v>90929</v>
      </c>
      <c r="AE52" s="47">
        <f t="shared" si="9"/>
        <v>0.65921700000000005</v>
      </c>
      <c r="AF52" s="47">
        <f t="shared" si="29"/>
        <v>0.182918</v>
      </c>
      <c r="AG52" s="100">
        <f t="shared" si="10"/>
        <v>0.182918</v>
      </c>
      <c r="AH52" s="101">
        <f t="shared" si="11"/>
        <v>0</v>
      </c>
      <c r="AI52" s="102">
        <f t="shared" si="22"/>
        <v>0.182918</v>
      </c>
      <c r="AJ52" s="97">
        <v>176</v>
      </c>
      <c r="AK52">
        <v>6</v>
      </c>
      <c r="AL52" s="60">
        <f t="shared" si="23"/>
        <v>105600</v>
      </c>
      <c r="AM52" s="97">
        <v>0</v>
      </c>
      <c r="AN52">
        <v>0</v>
      </c>
      <c r="AO52" s="60">
        <f t="shared" si="24"/>
        <v>0</v>
      </c>
      <c r="AP52" s="60">
        <f t="shared" si="12"/>
        <v>886321</v>
      </c>
      <c r="AQ52" s="60">
        <f t="shared" si="25"/>
        <v>991921</v>
      </c>
      <c r="AR52" s="103">
        <v>659216</v>
      </c>
      <c r="AS52" s="103">
        <f t="shared" si="30"/>
        <v>991921</v>
      </c>
      <c r="AT52" s="97">
        <v>947013</v>
      </c>
      <c r="AU52" s="60">
        <f t="shared" si="31"/>
        <v>44908</v>
      </c>
      <c r="AV52" s="104" t="str">
        <f t="shared" si="33"/>
        <v>Yes</v>
      </c>
      <c r="AW52" s="103">
        <f t="shared" si="26"/>
        <v>44908</v>
      </c>
      <c r="AX52" s="105">
        <f t="shared" si="27"/>
        <v>991921</v>
      </c>
      <c r="AY52" s="106">
        <f t="shared" si="32"/>
        <v>991921</v>
      </c>
      <c r="AZ52" s="107">
        <f t="shared" si="28"/>
        <v>44908</v>
      </c>
      <c r="BA52" s="60"/>
      <c r="BD52" s="108"/>
      <c r="BE52" s="108"/>
      <c r="BF52" s="108"/>
      <c r="BG52" s="108"/>
      <c r="BH52" s="108"/>
    </row>
    <row r="53" spans="1:60" x14ac:dyDescent="0.2">
      <c r="A53" s="43" t="s">
        <v>1907</v>
      </c>
      <c r="B53" s="43"/>
      <c r="C53" s="74"/>
      <c r="D53" s="74"/>
      <c r="E53" s="74"/>
      <c r="F53" s="39">
        <v>5</v>
      </c>
      <c r="G53">
        <v>0</v>
      </c>
      <c r="H53" s="43">
        <v>27</v>
      </c>
      <c r="I53" s="39" t="s">
        <v>55</v>
      </c>
      <c r="J53" s="94"/>
      <c r="K53" s="95">
        <v>1416.62</v>
      </c>
      <c r="L53" s="96"/>
      <c r="M53" s="97">
        <v>591</v>
      </c>
      <c r="N53" s="98">
        <f t="shared" si="13"/>
        <v>177.3</v>
      </c>
      <c r="O53" s="98">
        <f t="shared" si="14"/>
        <v>849.97</v>
      </c>
      <c r="P53" s="98">
        <f t="shared" si="15"/>
        <v>0</v>
      </c>
      <c r="Q53" s="98">
        <f t="shared" si="16"/>
        <v>0</v>
      </c>
      <c r="R53" s="99">
        <f t="shared" si="17"/>
        <v>0.42</v>
      </c>
      <c r="S53" s="99">
        <f t="shared" si="5"/>
        <v>0</v>
      </c>
      <c r="T53" s="98">
        <f t="shared" si="6"/>
        <v>0</v>
      </c>
      <c r="U53" s="98">
        <f t="shared" si="18"/>
        <v>0</v>
      </c>
      <c r="V53" s="97">
        <v>176</v>
      </c>
      <c r="W53" s="98">
        <f t="shared" si="19"/>
        <v>44</v>
      </c>
      <c r="X53" s="61">
        <f t="shared" si="20"/>
        <v>177.3</v>
      </c>
      <c r="Y53" s="48">
        <f t="shared" si="21"/>
        <v>1637.9199999999998</v>
      </c>
      <c r="Z53" s="95">
        <v>3065867522.6700001</v>
      </c>
      <c r="AA53" s="97">
        <v>13399</v>
      </c>
      <c r="AB53" s="61">
        <f t="shared" si="7"/>
        <v>228813.16</v>
      </c>
      <c r="AC53" s="47">
        <f t="shared" si="8"/>
        <v>0.89201699999999995</v>
      </c>
      <c r="AD53" s="97">
        <v>110556</v>
      </c>
      <c r="AE53" s="47">
        <f t="shared" si="9"/>
        <v>0.80150900000000003</v>
      </c>
      <c r="AF53" s="47">
        <f t="shared" si="29"/>
        <v>0.13513500000000001</v>
      </c>
      <c r="AG53" s="100">
        <f t="shared" si="10"/>
        <v>0.13513500000000001</v>
      </c>
      <c r="AH53" s="101">
        <f t="shared" si="11"/>
        <v>0</v>
      </c>
      <c r="AI53" s="102">
        <f t="shared" si="22"/>
        <v>0.13513500000000001</v>
      </c>
      <c r="AJ53" s="97">
        <v>0</v>
      </c>
      <c r="AK53">
        <v>0</v>
      </c>
      <c r="AL53" s="60">
        <f t="shared" si="23"/>
        <v>0</v>
      </c>
      <c r="AM53" s="97">
        <v>0</v>
      </c>
      <c r="AN53">
        <v>0</v>
      </c>
      <c r="AO53" s="60">
        <f t="shared" si="24"/>
        <v>0</v>
      </c>
      <c r="AP53" s="60">
        <f t="shared" si="12"/>
        <v>2550947</v>
      </c>
      <c r="AQ53" s="60">
        <f t="shared" si="25"/>
        <v>2550947</v>
      </c>
      <c r="AR53" s="103">
        <v>6326998</v>
      </c>
      <c r="AS53" s="103">
        <f t="shared" si="30"/>
        <v>2550947</v>
      </c>
      <c r="AT53" s="97">
        <v>5192084</v>
      </c>
      <c r="AU53" s="60">
        <f t="shared" si="31"/>
        <v>2641137</v>
      </c>
      <c r="AV53" s="104" t="str">
        <f t="shared" si="33"/>
        <v>No</v>
      </c>
      <c r="AW53" s="103">
        <f t="shared" si="26"/>
        <v>0</v>
      </c>
      <c r="AX53" s="105">
        <f t="shared" si="27"/>
        <v>5192084</v>
      </c>
      <c r="AY53" s="106">
        <f t="shared" si="32"/>
        <v>5192084</v>
      </c>
      <c r="AZ53" s="107">
        <f t="shared" si="28"/>
        <v>0</v>
      </c>
      <c r="BA53" s="60"/>
      <c r="BD53" s="108"/>
      <c r="BE53" s="108"/>
      <c r="BF53" s="108"/>
      <c r="BG53" s="108"/>
      <c r="BH53" s="108"/>
    </row>
    <row r="54" spans="1:60" x14ac:dyDescent="0.2">
      <c r="A54" s="43" t="s">
        <v>1907</v>
      </c>
      <c r="B54" s="43"/>
      <c r="C54" s="74"/>
      <c r="D54" s="74"/>
      <c r="E54" s="74"/>
      <c r="F54" s="39">
        <v>6</v>
      </c>
      <c r="G54">
        <v>0</v>
      </c>
      <c r="H54" s="43">
        <v>28</v>
      </c>
      <c r="I54" s="39" t="s">
        <v>56</v>
      </c>
      <c r="J54" s="94"/>
      <c r="K54" s="95">
        <v>2059.41</v>
      </c>
      <c r="L54" s="96"/>
      <c r="M54" s="97">
        <v>515</v>
      </c>
      <c r="N54" s="98">
        <f t="shared" si="13"/>
        <v>154.5</v>
      </c>
      <c r="O54" s="98">
        <f t="shared" si="14"/>
        <v>1235.6500000000001</v>
      </c>
      <c r="P54" s="98">
        <f t="shared" si="15"/>
        <v>0</v>
      </c>
      <c r="Q54" s="98">
        <f t="shared" si="16"/>
        <v>0</v>
      </c>
      <c r="R54" s="99">
        <f t="shared" si="17"/>
        <v>0.25</v>
      </c>
      <c r="S54" s="99">
        <f t="shared" si="5"/>
        <v>0</v>
      </c>
      <c r="T54" s="98">
        <f t="shared" si="6"/>
        <v>0</v>
      </c>
      <c r="U54" s="98">
        <f t="shared" si="18"/>
        <v>0</v>
      </c>
      <c r="V54" s="97">
        <v>43</v>
      </c>
      <c r="W54" s="98">
        <f t="shared" si="19"/>
        <v>10.75</v>
      </c>
      <c r="X54" s="61">
        <f t="shared" si="20"/>
        <v>154.5</v>
      </c>
      <c r="Y54" s="48">
        <f t="shared" si="21"/>
        <v>2224.66</v>
      </c>
      <c r="Z54" s="95">
        <v>2412272603</v>
      </c>
      <c r="AA54" s="97">
        <v>15572</v>
      </c>
      <c r="AB54" s="61">
        <f t="shared" si="7"/>
        <v>154910.9</v>
      </c>
      <c r="AC54" s="47">
        <f t="shared" si="8"/>
        <v>0.60391300000000003</v>
      </c>
      <c r="AD54" s="97">
        <v>114505</v>
      </c>
      <c r="AE54" s="47">
        <f t="shared" si="9"/>
        <v>0.83013800000000004</v>
      </c>
      <c r="AF54" s="47">
        <f t="shared" si="29"/>
        <v>0.32822000000000001</v>
      </c>
      <c r="AG54" s="100">
        <f t="shared" si="10"/>
        <v>0.32822000000000001</v>
      </c>
      <c r="AH54" s="101">
        <f t="shared" si="11"/>
        <v>0</v>
      </c>
      <c r="AI54" s="102">
        <f t="shared" si="22"/>
        <v>0.32822000000000001</v>
      </c>
      <c r="AJ54" s="97">
        <v>0</v>
      </c>
      <c r="AK54">
        <v>0</v>
      </c>
      <c r="AL54" s="60">
        <f t="shared" si="23"/>
        <v>0</v>
      </c>
      <c r="AM54" s="97">
        <v>0</v>
      </c>
      <c r="AN54">
        <v>0</v>
      </c>
      <c r="AO54" s="60">
        <f t="shared" si="24"/>
        <v>0</v>
      </c>
      <c r="AP54" s="60">
        <f t="shared" si="12"/>
        <v>8415300</v>
      </c>
      <c r="AQ54" s="60">
        <f t="shared" si="25"/>
        <v>8415300</v>
      </c>
      <c r="AR54" s="103">
        <v>13503310</v>
      </c>
      <c r="AS54" s="103">
        <f t="shared" si="30"/>
        <v>8415300</v>
      </c>
      <c r="AT54" s="97">
        <v>12040218</v>
      </c>
      <c r="AU54" s="60">
        <f t="shared" si="31"/>
        <v>3624918</v>
      </c>
      <c r="AV54" s="104" t="str">
        <f t="shared" si="33"/>
        <v>No</v>
      </c>
      <c r="AW54" s="103">
        <f t="shared" si="26"/>
        <v>0</v>
      </c>
      <c r="AX54" s="105">
        <f t="shared" si="27"/>
        <v>12040218</v>
      </c>
      <c r="AY54" s="106">
        <f t="shared" si="32"/>
        <v>12040218</v>
      </c>
      <c r="AZ54" s="107">
        <f t="shared" si="28"/>
        <v>0</v>
      </c>
      <c r="BA54" s="60"/>
      <c r="BD54" s="108"/>
      <c r="BE54" s="108"/>
      <c r="BF54" s="108"/>
      <c r="BG54" s="108"/>
      <c r="BH54" s="108"/>
    </row>
    <row r="55" spans="1:60" x14ac:dyDescent="0.2">
      <c r="A55" s="43" t="s">
        <v>1905</v>
      </c>
      <c r="B55" s="43"/>
      <c r="C55" s="74"/>
      <c r="D55" s="74"/>
      <c r="E55" s="74"/>
      <c r="F55" s="39">
        <v>5</v>
      </c>
      <c r="G55">
        <v>0</v>
      </c>
      <c r="H55" s="43">
        <v>29</v>
      </c>
      <c r="I55" s="39" t="s">
        <v>57</v>
      </c>
      <c r="J55" s="94"/>
      <c r="K55" s="95">
        <v>144.68</v>
      </c>
      <c r="L55" s="111"/>
      <c r="M55" s="97">
        <v>42</v>
      </c>
      <c r="N55" s="98">
        <f t="shared" si="13"/>
        <v>12.6</v>
      </c>
      <c r="O55" s="98">
        <f t="shared" si="14"/>
        <v>86.81</v>
      </c>
      <c r="P55" s="98">
        <f t="shared" si="15"/>
        <v>0</v>
      </c>
      <c r="Q55" s="98">
        <f t="shared" si="16"/>
        <v>0</v>
      </c>
      <c r="R55" s="99">
        <f t="shared" si="17"/>
        <v>0.28999999999999998</v>
      </c>
      <c r="S55" s="99">
        <f t="shared" si="5"/>
        <v>0</v>
      </c>
      <c r="T55" s="98">
        <f t="shared" si="6"/>
        <v>0</v>
      </c>
      <c r="U55" s="98">
        <f t="shared" si="18"/>
        <v>0</v>
      </c>
      <c r="V55" s="97">
        <v>0</v>
      </c>
      <c r="W55" s="98">
        <f t="shared" si="19"/>
        <v>0</v>
      </c>
      <c r="X55" s="61">
        <f t="shared" si="20"/>
        <v>12.6</v>
      </c>
      <c r="Y55" s="48">
        <f t="shared" si="21"/>
        <v>157.28</v>
      </c>
      <c r="Z55" s="95">
        <v>348296693.67000002</v>
      </c>
      <c r="AA55" s="97">
        <v>1369</v>
      </c>
      <c r="AB55" s="61">
        <f t="shared" si="7"/>
        <v>254416.87</v>
      </c>
      <c r="AC55" s="47">
        <f t="shared" si="8"/>
        <v>0.99183200000000005</v>
      </c>
      <c r="AD55" s="97">
        <v>120625</v>
      </c>
      <c r="AE55" s="47">
        <f t="shared" si="9"/>
        <v>0.87450700000000003</v>
      </c>
      <c r="AF55" s="47">
        <f t="shared" si="29"/>
        <v>4.3366000000000002E-2</v>
      </c>
      <c r="AG55" s="100">
        <f t="shared" si="10"/>
        <v>4.3366000000000002E-2</v>
      </c>
      <c r="AH55" s="101">
        <f t="shared" si="11"/>
        <v>0</v>
      </c>
      <c r="AI55" s="102">
        <f t="shared" si="22"/>
        <v>4.3366000000000002E-2</v>
      </c>
      <c r="AJ55" s="97">
        <v>79</v>
      </c>
      <c r="AK55">
        <v>6</v>
      </c>
      <c r="AL55" s="60">
        <f t="shared" si="23"/>
        <v>47400</v>
      </c>
      <c r="AM55" s="97">
        <v>0</v>
      </c>
      <c r="AN55">
        <v>0</v>
      </c>
      <c r="AO55" s="60">
        <f t="shared" si="24"/>
        <v>0</v>
      </c>
      <c r="AP55" s="60">
        <f t="shared" si="12"/>
        <v>78607</v>
      </c>
      <c r="AQ55" s="60">
        <f t="shared" si="25"/>
        <v>126007</v>
      </c>
      <c r="AR55" s="103">
        <v>491388</v>
      </c>
      <c r="AS55" s="103">
        <f t="shared" si="30"/>
        <v>126007</v>
      </c>
      <c r="AT55" s="97">
        <v>403912</v>
      </c>
      <c r="AU55" s="60">
        <f t="shared" si="31"/>
        <v>277905</v>
      </c>
      <c r="AV55" s="104" t="str">
        <f t="shared" si="33"/>
        <v>No</v>
      </c>
      <c r="AW55" s="103">
        <f t="shared" si="26"/>
        <v>0</v>
      </c>
      <c r="AX55" s="105">
        <f t="shared" si="27"/>
        <v>403912</v>
      </c>
      <c r="AY55" s="106">
        <f t="shared" si="32"/>
        <v>403912</v>
      </c>
      <c r="AZ55" s="107">
        <f t="shared" si="28"/>
        <v>0</v>
      </c>
      <c r="BA55" s="60"/>
      <c r="BD55" s="108"/>
      <c r="BE55" s="108"/>
      <c r="BF55" s="108"/>
      <c r="BG55" s="108"/>
      <c r="BH55" s="108"/>
    </row>
    <row r="56" spans="1:60" x14ac:dyDescent="0.2">
      <c r="A56" s="43" t="s">
        <v>1903</v>
      </c>
      <c r="B56" s="43"/>
      <c r="C56" s="74"/>
      <c r="D56" s="74"/>
      <c r="E56" s="74"/>
      <c r="F56" s="39">
        <v>6</v>
      </c>
      <c r="G56">
        <v>0</v>
      </c>
      <c r="H56" s="43">
        <v>30</v>
      </c>
      <c r="I56" s="39" t="s">
        <v>58</v>
      </c>
      <c r="J56" s="94"/>
      <c r="K56" s="95">
        <v>594.46</v>
      </c>
      <c r="L56" s="96"/>
      <c r="M56" s="97">
        <v>136</v>
      </c>
      <c r="N56" s="98">
        <f t="shared" si="13"/>
        <v>40.799999999999997</v>
      </c>
      <c r="O56" s="98">
        <f t="shared" si="14"/>
        <v>356.68</v>
      </c>
      <c r="P56" s="98">
        <f t="shared" si="15"/>
        <v>0</v>
      </c>
      <c r="Q56" s="98">
        <f t="shared" si="16"/>
        <v>0</v>
      </c>
      <c r="R56" s="99">
        <f t="shared" si="17"/>
        <v>0.23</v>
      </c>
      <c r="S56" s="99">
        <f t="shared" si="5"/>
        <v>0</v>
      </c>
      <c r="T56" s="98">
        <f t="shared" si="6"/>
        <v>0</v>
      </c>
      <c r="U56" s="98">
        <f t="shared" si="18"/>
        <v>0</v>
      </c>
      <c r="V56" s="97">
        <v>4</v>
      </c>
      <c r="W56" s="98">
        <f t="shared" si="19"/>
        <v>1</v>
      </c>
      <c r="X56" s="61">
        <f t="shared" si="20"/>
        <v>40.799999999999997</v>
      </c>
      <c r="Y56" s="48">
        <f t="shared" si="21"/>
        <v>636.26</v>
      </c>
      <c r="Z56" s="95">
        <v>934944951</v>
      </c>
      <c r="AA56" s="97">
        <v>5258</v>
      </c>
      <c r="AB56" s="61">
        <f t="shared" si="7"/>
        <v>177813.8</v>
      </c>
      <c r="AC56" s="47">
        <f t="shared" si="8"/>
        <v>0.69319799999999998</v>
      </c>
      <c r="AD56" s="97">
        <v>124311</v>
      </c>
      <c r="AE56" s="47">
        <f t="shared" si="9"/>
        <v>0.90122899999999995</v>
      </c>
      <c r="AF56" s="47">
        <f t="shared" si="29"/>
        <v>0.244393</v>
      </c>
      <c r="AG56" s="100">
        <f t="shared" si="10"/>
        <v>0.244393</v>
      </c>
      <c r="AH56" s="101">
        <f t="shared" si="11"/>
        <v>0</v>
      </c>
      <c r="AI56" s="102">
        <f t="shared" si="22"/>
        <v>0.244393</v>
      </c>
      <c r="AJ56" s="97">
        <v>0</v>
      </c>
      <c r="AK56">
        <v>0</v>
      </c>
      <c r="AL56" s="60">
        <f t="shared" si="23"/>
        <v>0</v>
      </c>
      <c r="AM56" s="97">
        <v>0</v>
      </c>
      <c r="AN56">
        <v>0</v>
      </c>
      <c r="AO56" s="60">
        <f t="shared" si="24"/>
        <v>0</v>
      </c>
      <c r="AP56" s="60">
        <f t="shared" si="12"/>
        <v>1792109</v>
      </c>
      <c r="AQ56" s="60">
        <f t="shared" si="25"/>
        <v>1792109</v>
      </c>
      <c r="AR56" s="103">
        <v>2523462</v>
      </c>
      <c r="AS56" s="103">
        <f t="shared" si="30"/>
        <v>1792109</v>
      </c>
      <c r="AT56" s="97">
        <v>2316189</v>
      </c>
      <c r="AU56" s="60">
        <f t="shared" si="31"/>
        <v>524080</v>
      </c>
      <c r="AV56" s="104" t="str">
        <f t="shared" si="33"/>
        <v>No</v>
      </c>
      <c r="AW56" s="103">
        <f t="shared" si="26"/>
        <v>0</v>
      </c>
      <c r="AX56" s="105">
        <f t="shared" si="27"/>
        <v>2316189</v>
      </c>
      <c r="AY56" s="106">
        <f t="shared" si="32"/>
        <v>2316189</v>
      </c>
      <c r="AZ56" s="107">
        <f t="shared" si="28"/>
        <v>0</v>
      </c>
      <c r="BA56" s="60"/>
      <c r="BD56" s="108"/>
      <c r="BE56" s="108"/>
      <c r="BF56" s="108"/>
      <c r="BG56" s="108"/>
      <c r="BH56" s="108"/>
    </row>
    <row r="57" spans="1:60" x14ac:dyDescent="0.2">
      <c r="A57" s="43" t="s">
        <v>1903</v>
      </c>
      <c r="B57" s="43"/>
      <c r="C57" s="74"/>
      <c r="D57" s="74"/>
      <c r="E57" s="74"/>
      <c r="F57" s="39">
        <v>1</v>
      </c>
      <c r="G57">
        <v>0</v>
      </c>
      <c r="H57" s="43">
        <v>31</v>
      </c>
      <c r="I57" s="39" t="s">
        <v>59</v>
      </c>
      <c r="J57" s="94"/>
      <c r="K57" s="95">
        <v>118.04</v>
      </c>
      <c r="L57" s="96"/>
      <c r="M57" s="97">
        <v>50</v>
      </c>
      <c r="N57" s="98">
        <f t="shared" si="13"/>
        <v>15</v>
      </c>
      <c r="O57" s="98">
        <f t="shared" si="14"/>
        <v>70.819999999999993</v>
      </c>
      <c r="P57" s="98">
        <f t="shared" si="15"/>
        <v>0</v>
      </c>
      <c r="Q57" s="98">
        <f t="shared" si="16"/>
        <v>0</v>
      </c>
      <c r="R57" s="99">
        <f t="shared" si="17"/>
        <v>0.42</v>
      </c>
      <c r="S57" s="99">
        <f t="shared" si="5"/>
        <v>0</v>
      </c>
      <c r="T57" s="98">
        <f t="shared" si="6"/>
        <v>0</v>
      </c>
      <c r="U57" s="98">
        <f t="shared" si="18"/>
        <v>0</v>
      </c>
      <c r="V57" s="97">
        <v>2</v>
      </c>
      <c r="W57" s="98">
        <f t="shared" si="19"/>
        <v>0.5</v>
      </c>
      <c r="X57" s="61">
        <f t="shared" si="20"/>
        <v>15</v>
      </c>
      <c r="Y57" s="48">
        <f t="shared" si="21"/>
        <v>133.54000000000002</v>
      </c>
      <c r="Z57" s="95">
        <v>690771254</v>
      </c>
      <c r="AA57" s="97">
        <v>1573</v>
      </c>
      <c r="AB57" s="61">
        <f t="shared" si="7"/>
        <v>439142.56</v>
      </c>
      <c r="AC57" s="47">
        <f t="shared" si="8"/>
        <v>1.7119759999999999</v>
      </c>
      <c r="AD57" s="97">
        <v>99922</v>
      </c>
      <c r="AE57" s="47">
        <f t="shared" si="9"/>
        <v>0.724414</v>
      </c>
      <c r="AF57" s="47">
        <f t="shared" si="29"/>
        <v>-0.41570699999999999</v>
      </c>
      <c r="AG57" s="100">
        <f t="shared" si="10"/>
        <v>0.01</v>
      </c>
      <c r="AH57" s="101">
        <f t="shared" si="11"/>
        <v>0</v>
      </c>
      <c r="AI57" s="102">
        <f t="shared" si="22"/>
        <v>0.01</v>
      </c>
      <c r="AJ57" s="97">
        <v>42</v>
      </c>
      <c r="AK57">
        <v>4</v>
      </c>
      <c r="AL57" s="60">
        <f t="shared" si="23"/>
        <v>16800</v>
      </c>
      <c r="AM57" s="97">
        <v>0</v>
      </c>
      <c r="AN57">
        <v>0</v>
      </c>
      <c r="AO57" s="60">
        <f t="shared" si="24"/>
        <v>0</v>
      </c>
      <c r="AP57" s="60">
        <f t="shared" si="12"/>
        <v>15390</v>
      </c>
      <c r="AQ57" s="60">
        <f t="shared" si="25"/>
        <v>32190</v>
      </c>
      <c r="AR57" s="103">
        <v>6976</v>
      </c>
      <c r="AS57" s="103">
        <f t="shared" si="30"/>
        <v>32190</v>
      </c>
      <c r="AT57" s="97">
        <v>25057</v>
      </c>
      <c r="AU57" s="60">
        <f t="shared" si="31"/>
        <v>7133</v>
      </c>
      <c r="AV57" s="104" t="str">
        <f t="shared" si="33"/>
        <v>Yes</v>
      </c>
      <c r="AW57" s="103">
        <f t="shared" si="26"/>
        <v>7133</v>
      </c>
      <c r="AX57" s="105">
        <f t="shared" si="27"/>
        <v>32190</v>
      </c>
      <c r="AY57" s="106">
        <f t="shared" si="32"/>
        <v>32190</v>
      </c>
      <c r="AZ57" s="107">
        <f t="shared" si="28"/>
        <v>7133</v>
      </c>
      <c r="BA57" s="60"/>
      <c r="BD57" s="108"/>
      <c r="BE57" s="108"/>
      <c r="BF57" s="108"/>
      <c r="BG57" s="108"/>
      <c r="BH57" s="108"/>
    </row>
    <row r="58" spans="1:60" x14ac:dyDescent="0.2">
      <c r="A58" s="43" t="s">
        <v>1905</v>
      </c>
      <c r="B58" s="43"/>
      <c r="C58" s="74"/>
      <c r="D58" s="74"/>
      <c r="E58" s="74"/>
      <c r="F58" s="39">
        <v>7</v>
      </c>
      <c r="G58">
        <v>0</v>
      </c>
      <c r="H58" s="43">
        <v>32</v>
      </c>
      <c r="I58" s="39" t="s">
        <v>60</v>
      </c>
      <c r="J58" s="94"/>
      <c r="K58" s="95">
        <v>1586.87</v>
      </c>
      <c r="L58" s="96"/>
      <c r="M58" s="97">
        <v>429</v>
      </c>
      <c r="N58" s="98">
        <f t="shared" si="13"/>
        <v>128.69999999999999</v>
      </c>
      <c r="O58" s="98">
        <f t="shared" si="14"/>
        <v>952.12</v>
      </c>
      <c r="P58" s="98">
        <f t="shared" si="15"/>
        <v>0</v>
      </c>
      <c r="Q58" s="98">
        <f t="shared" si="16"/>
        <v>0</v>
      </c>
      <c r="R58" s="99">
        <f t="shared" si="17"/>
        <v>0.27</v>
      </c>
      <c r="S58" s="99">
        <f t="shared" si="5"/>
        <v>0</v>
      </c>
      <c r="T58" s="98">
        <f t="shared" si="6"/>
        <v>0</v>
      </c>
      <c r="U58" s="98">
        <f t="shared" si="18"/>
        <v>0</v>
      </c>
      <c r="V58" s="97">
        <v>20</v>
      </c>
      <c r="W58" s="98">
        <f t="shared" si="19"/>
        <v>5</v>
      </c>
      <c r="X58" s="61">
        <f t="shared" si="20"/>
        <v>128.69999999999999</v>
      </c>
      <c r="Y58" s="48">
        <f t="shared" si="21"/>
        <v>1720.57</v>
      </c>
      <c r="Z58" s="95">
        <v>1966026459.3299999</v>
      </c>
      <c r="AA58" s="97">
        <v>12285</v>
      </c>
      <c r="AB58" s="61">
        <f t="shared" si="7"/>
        <v>160034.71</v>
      </c>
      <c r="AC58" s="47">
        <f t="shared" si="8"/>
        <v>0.62388699999999997</v>
      </c>
      <c r="AD58" s="97">
        <v>101916</v>
      </c>
      <c r="AE58" s="47">
        <f t="shared" si="9"/>
        <v>0.73887000000000003</v>
      </c>
      <c r="AF58" s="47">
        <f t="shared" si="29"/>
        <v>0.34161799999999998</v>
      </c>
      <c r="AG58" s="100">
        <f t="shared" si="10"/>
        <v>0.34161799999999998</v>
      </c>
      <c r="AH58" s="101">
        <f t="shared" si="11"/>
        <v>0</v>
      </c>
      <c r="AI58" s="102">
        <f t="shared" si="22"/>
        <v>0.34161799999999998</v>
      </c>
      <c r="AJ58" s="97">
        <v>0</v>
      </c>
      <c r="AK58">
        <v>0</v>
      </c>
      <c r="AL58" s="60">
        <f t="shared" si="23"/>
        <v>0</v>
      </c>
      <c r="AM58" s="97">
        <v>0</v>
      </c>
      <c r="AN58">
        <v>0</v>
      </c>
      <c r="AO58" s="60">
        <f t="shared" si="24"/>
        <v>0</v>
      </c>
      <c r="AP58" s="60">
        <f t="shared" si="12"/>
        <v>6774138</v>
      </c>
      <c r="AQ58" s="60">
        <f t="shared" si="25"/>
        <v>6774138</v>
      </c>
      <c r="AR58" s="103">
        <v>8756165</v>
      </c>
      <c r="AS58" s="103">
        <f t="shared" si="30"/>
        <v>6774138</v>
      </c>
      <c r="AT58" s="97">
        <v>7952911</v>
      </c>
      <c r="AU58" s="60">
        <f t="shared" si="31"/>
        <v>1178773</v>
      </c>
      <c r="AV58" s="104" t="str">
        <f t="shared" si="33"/>
        <v>No</v>
      </c>
      <c r="AW58" s="103">
        <f t="shared" si="26"/>
        <v>0</v>
      </c>
      <c r="AX58" s="105">
        <f t="shared" si="27"/>
        <v>7952911</v>
      </c>
      <c r="AY58" s="106">
        <f t="shared" si="32"/>
        <v>7952911</v>
      </c>
      <c r="AZ58" s="107">
        <f t="shared" si="28"/>
        <v>0</v>
      </c>
      <c r="BA58" s="60"/>
      <c r="BD58" s="108"/>
      <c r="BE58" s="108"/>
      <c r="BF58" s="108"/>
      <c r="BG58" s="108"/>
      <c r="BH58" s="108"/>
    </row>
    <row r="59" spans="1:60" x14ac:dyDescent="0.2">
      <c r="A59" s="43" t="s">
        <v>1907</v>
      </c>
      <c r="B59" s="43"/>
      <c r="C59" s="74"/>
      <c r="D59" s="74"/>
      <c r="E59" s="74"/>
      <c r="F59" s="39">
        <v>6</v>
      </c>
      <c r="G59">
        <v>0</v>
      </c>
      <c r="H59" s="43">
        <v>33</v>
      </c>
      <c r="I59" s="39" t="s">
        <v>61</v>
      </c>
      <c r="J59" s="94"/>
      <c r="K59" s="95">
        <v>1879.61</v>
      </c>
      <c r="L59" s="96"/>
      <c r="M59" s="97">
        <v>494</v>
      </c>
      <c r="N59" s="98">
        <f t="shared" si="13"/>
        <v>148.19999999999999</v>
      </c>
      <c r="O59" s="98">
        <f t="shared" si="14"/>
        <v>1127.77</v>
      </c>
      <c r="P59" s="98">
        <f t="shared" si="15"/>
        <v>0</v>
      </c>
      <c r="Q59" s="98">
        <f t="shared" si="16"/>
        <v>0</v>
      </c>
      <c r="R59" s="99">
        <f t="shared" si="17"/>
        <v>0.26</v>
      </c>
      <c r="S59" s="99">
        <f t="shared" si="5"/>
        <v>0</v>
      </c>
      <c r="T59" s="98">
        <f t="shared" si="6"/>
        <v>0</v>
      </c>
      <c r="U59" s="98">
        <f t="shared" si="18"/>
        <v>0</v>
      </c>
      <c r="V59" s="97">
        <v>107</v>
      </c>
      <c r="W59" s="98">
        <f t="shared" si="19"/>
        <v>26.75</v>
      </c>
      <c r="X59" s="61">
        <f t="shared" si="20"/>
        <v>148.19999999999999</v>
      </c>
      <c r="Y59" s="48">
        <f t="shared" si="21"/>
        <v>2054.56</v>
      </c>
      <c r="Z59" s="95">
        <v>2720359037</v>
      </c>
      <c r="AA59" s="97">
        <v>14317</v>
      </c>
      <c r="AB59" s="61">
        <f t="shared" si="7"/>
        <v>190009.01</v>
      </c>
      <c r="AC59" s="47">
        <f t="shared" si="8"/>
        <v>0.74074099999999998</v>
      </c>
      <c r="AD59" s="97">
        <v>101424</v>
      </c>
      <c r="AE59" s="47">
        <f t="shared" si="9"/>
        <v>0.73530300000000004</v>
      </c>
      <c r="AF59" s="47">
        <f t="shared" si="29"/>
        <v>0.26089000000000001</v>
      </c>
      <c r="AG59" s="100">
        <f t="shared" si="10"/>
        <v>0.26089000000000001</v>
      </c>
      <c r="AH59" s="101">
        <f t="shared" si="11"/>
        <v>0</v>
      </c>
      <c r="AI59" s="102">
        <f t="shared" si="22"/>
        <v>0.26089000000000001</v>
      </c>
      <c r="AJ59" s="97">
        <v>0</v>
      </c>
      <c r="AK59">
        <v>0</v>
      </c>
      <c r="AL59" s="60">
        <f t="shared" si="23"/>
        <v>0</v>
      </c>
      <c r="AM59" s="97">
        <v>0</v>
      </c>
      <c r="AN59">
        <v>0</v>
      </c>
      <c r="AO59" s="60">
        <f t="shared" si="24"/>
        <v>0</v>
      </c>
      <c r="AP59" s="60">
        <f t="shared" si="12"/>
        <v>6177563</v>
      </c>
      <c r="AQ59" s="60">
        <f t="shared" si="25"/>
        <v>6177563</v>
      </c>
      <c r="AR59" s="103">
        <v>4646922</v>
      </c>
      <c r="AS59" s="103">
        <f t="shared" si="30"/>
        <v>6177563</v>
      </c>
      <c r="AT59" s="97">
        <v>5631142</v>
      </c>
      <c r="AU59" s="60">
        <f t="shared" si="31"/>
        <v>546421</v>
      </c>
      <c r="AV59" s="104" t="str">
        <f t="shared" si="33"/>
        <v>Yes</v>
      </c>
      <c r="AW59" s="103">
        <f t="shared" si="26"/>
        <v>546421</v>
      </c>
      <c r="AX59" s="105">
        <f t="shared" si="27"/>
        <v>6177563</v>
      </c>
      <c r="AY59" s="106">
        <f t="shared" si="32"/>
        <v>6177563</v>
      </c>
      <c r="AZ59" s="107">
        <f t="shared" si="28"/>
        <v>546421</v>
      </c>
      <c r="BA59" s="60"/>
      <c r="BD59" s="108"/>
      <c r="BE59" s="108"/>
      <c r="BF59" s="108"/>
      <c r="BG59" s="108"/>
      <c r="BH59" s="108"/>
    </row>
    <row r="60" spans="1:60" x14ac:dyDescent="0.2">
      <c r="A60" s="43" t="s">
        <v>1904</v>
      </c>
      <c r="B60" s="43">
        <v>1</v>
      </c>
      <c r="C60" s="74">
        <v>1</v>
      </c>
      <c r="D60" s="74">
        <v>1</v>
      </c>
      <c r="E60" s="74"/>
      <c r="F60" s="39">
        <v>8</v>
      </c>
      <c r="G60">
        <v>0</v>
      </c>
      <c r="H60" s="43">
        <v>34</v>
      </c>
      <c r="I60" s="39" t="s">
        <v>62</v>
      </c>
      <c r="J60" s="94"/>
      <c r="K60" s="95">
        <v>11855.68</v>
      </c>
      <c r="L60" s="96"/>
      <c r="M60" s="97">
        <v>6695</v>
      </c>
      <c r="N60" s="98">
        <f t="shared" si="13"/>
        <v>2008.5</v>
      </c>
      <c r="O60" s="98">
        <f t="shared" si="14"/>
        <v>7113.41</v>
      </c>
      <c r="P60" s="98">
        <f t="shared" si="15"/>
        <v>0</v>
      </c>
      <c r="Q60" s="98">
        <f t="shared" si="16"/>
        <v>0</v>
      </c>
      <c r="R60" s="99">
        <f t="shared" si="17"/>
        <v>0.56000000000000005</v>
      </c>
      <c r="S60" s="99">
        <f t="shared" si="5"/>
        <v>0</v>
      </c>
      <c r="T60" s="98">
        <f t="shared" si="6"/>
        <v>0</v>
      </c>
      <c r="U60" s="98">
        <f t="shared" si="18"/>
        <v>0</v>
      </c>
      <c r="V60" s="97">
        <v>4492</v>
      </c>
      <c r="W60" s="98">
        <f t="shared" si="19"/>
        <v>1123</v>
      </c>
      <c r="X60" s="61">
        <f t="shared" si="20"/>
        <v>2008.5</v>
      </c>
      <c r="Y60" s="48">
        <f t="shared" si="21"/>
        <v>14987.18</v>
      </c>
      <c r="Z60" s="95">
        <v>14823521457.33</v>
      </c>
      <c r="AA60" s="97">
        <v>86967</v>
      </c>
      <c r="AB60" s="61">
        <f t="shared" si="7"/>
        <v>170449.96</v>
      </c>
      <c r="AC60" s="47">
        <f t="shared" si="8"/>
        <v>0.66449100000000005</v>
      </c>
      <c r="AD60" s="97">
        <v>79983</v>
      </c>
      <c r="AE60" s="47">
        <f t="shared" si="9"/>
        <v>0.57986000000000004</v>
      </c>
      <c r="AF60" s="47">
        <f t="shared" si="29"/>
        <v>0.360898</v>
      </c>
      <c r="AG60" s="100">
        <f t="shared" si="10"/>
        <v>0.360898</v>
      </c>
      <c r="AH60" s="101">
        <f t="shared" si="11"/>
        <v>0</v>
      </c>
      <c r="AI60" s="102">
        <f t="shared" si="22"/>
        <v>0.360898</v>
      </c>
      <c r="AJ60" s="97">
        <v>0</v>
      </c>
      <c r="AK60">
        <v>0</v>
      </c>
      <c r="AL60" s="60">
        <f t="shared" si="23"/>
        <v>0</v>
      </c>
      <c r="AM60" s="97">
        <v>0</v>
      </c>
      <c r="AN60">
        <v>0</v>
      </c>
      <c r="AO60" s="60">
        <f t="shared" si="24"/>
        <v>0</v>
      </c>
      <c r="AP60" s="60">
        <f t="shared" si="12"/>
        <v>62336919</v>
      </c>
      <c r="AQ60" s="60">
        <f t="shared" si="25"/>
        <v>62336919</v>
      </c>
      <c r="AR60" s="103">
        <v>31290480</v>
      </c>
      <c r="AS60" s="103">
        <f t="shared" si="30"/>
        <v>62336919</v>
      </c>
      <c r="AT60" s="97">
        <v>53201306</v>
      </c>
      <c r="AU60" s="60">
        <f t="shared" si="31"/>
        <v>9135613</v>
      </c>
      <c r="AV60" s="104" t="str">
        <f t="shared" si="33"/>
        <v>Yes</v>
      </c>
      <c r="AW60" s="103">
        <f t="shared" si="26"/>
        <v>9135613</v>
      </c>
      <c r="AX60" s="105">
        <f t="shared" si="27"/>
        <v>62336919</v>
      </c>
      <c r="AY60" s="106">
        <f t="shared" si="32"/>
        <v>62336919</v>
      </c>
      <c r="AZ60" s="107">
        <f t="shared" si="28"/>
        <v>9135613</v>
      </c>
      <c r="BA60" s="60"/>
      <c r="BD60" s="108"/>
      <c r="BE60" s="108"/>
      <c r="BF60" s="108"/>
      <c r="BG60" s="108"/>
      <c r="BH60" s="108"/>
    </row>
    <row r="61" spans="1:60" x14ac:dyDescent="0.2">
      <c r="A61" s="43" t="s">
        <v>1911</v>
      </c>
      <c r="B61" s="43"/>
      <c r="C61" s="74"/>
      <c r="D61" s="74"/>
      <c r="E61" s="74"/>
      <c r="F61" s="39">
        <v>1</v>
      </c>
      <c r="G61">
        <v>0</v>
      </c>
      <c r="H61" s="43">
        <v>35</v>
      </c>
      <c r="I61" s="39" t="s">
        <v>63</v>
      </c>
      <c r="J61" s="94"/>
      <c r="K61" s="95">
        <v>4642.8900000000003</v>
      </c>
      <c r="L61" s="96"/>
      <c r="M61" s="97">
        <v>111</v>
      </c>
      <c r="N61" s="98">
        <f t="shared" si="13"/>
        <v>33.299999999999997</v>
      </c>
      <c r="O61" s="98">
        <f t="shared" si="14"/>
        <v>2785.73</v>
      </c>
      <c r="P61" s="98">
        <f t="shared" si="15"/>
        <v>0</v>
      </c>
      <c r="Q61" s="98">
        <f t="shared" si="16"/>
        <v>0</v>
      </c>
      <c r="R61" s="99">
        <f t="shared" si="17"/>
        <v>0.02</v>
      </c>
      <c r="S61" s="99">
        <f t="shared" si="5"/>
        <v>0</v>
      </c>
      <c r="T61" s="98">
        <f t="shared" si="6"/>
        <v>0</v>
      </c>
      <c r="U61" s="98">
        <f t="shared" si="18"/>
        <v>0</v>
      </c>
      <c r="V61" s="97">
        <v>66</v>
      </c>
      <c r="W61" s="98">
        <f t="shared" si="19"/>
        <v>16.5</v>
      </c>
      <c r="X61" s="61">
        <f t="shared" si="20"/>
        <v>33.299999999999997</v>
      </c>
      <c r="Y61" s="48">
        <f t="shared" si="21"/>
        <v>4692.6900000000005</v>
      </c>
      <c r="Z61" s="95">
        <v>16019983955.33</v>
      </c>
      <c r="AA61" s="97">
        <v>21926</v>
      </c>
      <c r="AB61" s="61">
        <f t="shared" si="7"/>
        <v>730638.69</v>
      </c>
      <c r="AC61" s="47">
        <f t="shared" si="8"/>
        <v>2.8483589999999999</v>
      </c>
      <c r="AD61" s="97">
        <v>250000</v>
      </c>
      <c r="AE61" s="47">
        <f t="shared" si="9"/>
        <v>1.812449</v>
      </c>
      <c r="AF61" s="47">
        <f t="shared" si="29"/>
        <v>-1.5375859999999999</v>
      </c>
      <c r="AG61" s="100">
        <f t="shared" si="10"/>
        <v>0.01</v>
      </c>
      <c r="AH61" s="101">
        <f t="shared" si="11"/>
        <v>0</v>
      </c>
      <c r="AI61" s="102">
        <f t="shared" si="22"/>
        <v>0.01</v>
      </c>
      <c r="AJ61" s="97">
        <v>0</v>
      </c>
      <c r="AK61">
        <v>0</v>
      </c>
      <c r="AL61" s="60">
        <f t="shared" si="23"/>
        <v>0</v>
      </c>
      <c r="AM61" s="97">
        <v>0</v>
      </c>
      <c r="AN61">
        <v>0</v>
      </c>
      <c r="AO61" s="60">
        <f t="shared" si="24"/>
        <v>0</v>
      </c>
      <c r="AP61" s="60">
        <f t="shared" si="12"/>
        <v>540833</v>
      </c>
      <c r="AQ61" s="60">
        <f t="shared" si="25"/>
        <v>540833</v>
      </c>
      <c r="AR61" s="103">
        <v>406683</v>
      </c>
      <c r="AS61" s="103">
        <f t="shared" si="30"/>
        <v>540833</v>
      </c>
      <c r="AT61" s="97">
        <v>515629</v>
      </c>
      <c r="AU61" s="60">
        <f t="shared" si="31"/>
        <v>25204</v>
      </c>
      <c r="AV61" s="104" t="str">
        <f t="shared" si="33"/>
        <v>Yes</v>
      </c>
      <c r="AW61" s="103">
        <f t="shared" si="26"/>
        <v>25204</v>
      </c>
      <c r="AX61" s="105">
        <f t="shared" si="27"/>
        <v>540833</v>
      </c>
      <c r="AY61" s="106">
        <f t="shared" si="32"/>
        <v>540833</v>
      </c>
      <c r="AZ61" s="107">
        <f t="shared" si="28"/>
        <v>25204</v>
      </c>
      <c r="BA61" s="60"/>
      <c r="BD61" s="108"/>
      <c r="BE61" s="108"/>
      <c r="BF61" s="108"/>
      <c r="BG61" s="108"/>
      <c r="BH61" s="108"/>
    </row>
    <row r="62" spans="1:60" x14ac:dyDescent="0.2">
      <c r="A62" s="43" t="s">
        <v>1905</v>
      </c>
      <c r="B62" s="43"/>
      <c r="C62" s="74"/>
      <c r="D62" s="74"/>
      <c r="E62" s="74"/>
      <c r="F62" s="39">
        <v>6</v>
      </c>
      <c r="G62">
        <v>0</v>
      </c>
      <c r="H62" s="43">
        <v>36</v>
      </c>
      <c r="I62" s="39" t="s">
        <v>64</v>
      </c>
      <c r="J62" s="94"/>
      <c r="K62" s="95">
        <v>442.53</v>
      </c>
      <c r="L62" s="96"/>
      <c r="M62" s="97">
        <v>141</v>
      </c>
      <c r="N62" s="98">
        <f t="shared" si="13"/>
        <v>42.3</v>
      </c>
      <c r="O62" s="98">
        <f t="shared" si="14"/>
        <v>265.52</v>
      </c>
      <c r="P62" s="98">
        <f t="shared" si="15"/>
        <v>0</v>
      </c>
      <c r="Q62" s="98">
        <f t="shared" si="16"/>
        <v>0</v>
      </c>
      <c r="R62" s="99">
        <f t="shared" si="17"/>
        <v>0.32</v>
      </c>
      <c r="S62" s="99">
        <f t="shared" si="5"/>
        <v>0</v>
      </c>
      <c r="T62" s="98">
        <f t="shared" si="6"/>
        <v>0</v>
      </c>
      <c r="U62" s="98">
        <f t="shared" si="18"/>
        <v>0</v>
      </c>
      <c r="V62" s="97">
        <v>17</v>
      </c>
      <c r="W62" s="98">
        <f t="shared" si="19"/>
        <v>4.25</v>
      </c>
      <c r="X62" s="61">
        <f t="shared" si="20"/>
        <v>42.3</v>
      </c>
      <c r="Y62" s="48">
        <f t="shared" si="21"/>
        <v>489.08</v>
      </c>
      <c r="Z62" s="95">
        <v>923397709.33000004</v>
      </c>
      <c r="AA62" s="97">
        <v>4445</v>
      </c>
      <c r="AB62" s="61">
        <f t="shared" si="7"/>
        <v>207738.52</v>
      </c>
      <c r="AC62" s="47">
        <f t="shared" si="8"/>
        <v>0.80985799999999997</v>
      </c>
      <c r="AD62" s="97">
        <v>85859</v>
      </c>
      <c r="AE62" s="47">
        <f t="shared" si="9"/>
        <v>0.62246000000000001</v>
      </c>
      <c r="AF62" s="47">
        <f t="shared" si="29"/>
        <v>0.246361</v>
      </c>
      <c r="AG62" s="100">
        <f t="shared" si="10"/>
        <v>0.246361</v>
      </c>
      <c r="AH62" s="101">
        <f t="shared" si="11"/>
        <v>0</v>
      </c>
      <c r="AI62" s="102">
        <f t="shared" si="22"/>
        <v>0.246361</v>
      </c>
      <c r="AJ62" s="97">
        <v>226</v>
      </c>
      <c r="AK62">
        <v>6</v>
      </c>
      <c r="AL62" s="60">
        <f t="shared" si="23"/>
        <v>135600</v>
      </c>
      <c r="AM62" s="97">
        <v>0</v>
      </c>
      <c r="AN62">
        <v>0</v>
      </c>
      <c r="AO62" s="60">
        <f t="shared" si="24"/>
        <v>0</v>
      </c>
      <c r="AP62" s="60">
        <f t="shared" si="12"/>
        <v>1388650</v>
      </c>
      <c r="AQ62" s="60">
        <f t="shared" si="25"/>
        <v>1524250</v>
      </c>
      <c r="AR62" s="103">
        <v>1675092</v>
      </c>
      <c r="AS62" s="103">
        <f t="shared" si="30"/>
        <v>1524250</v>
      </c>
      <c r="AT62" s="97">
        <v>1676105</v>
      </c>
      <c r="AU62" s="60">
        <f t="shared" si="31"/>
        <v>151855</v>
      </c>
      <c r="AV62" s="104" t="str">
        <f t="shared" si="33"/>
        <v>No</v>
      </c>
      <c r="AW62" s="103">
        <f t="shared" si="26"/>
        <v>0</v>
      </c>
      <c r="AX62" s="105">
        <f t="shared" si="27"/>
        <v>1676105</v>
      </c>
      <c r="AY62" s="106">
        <f t="shared" si="32"/>
        <v>1676105</v>
      </c>
      <c r="AZ62" s="107">
        <f t="shared" si="28"/>
        <v>0</v>
      </c>
      <c r="BA62" s="60"/>
      <c r="BD62" s="108"/>
      <c r="BE62" s="108"/>
      <c r="BF62" s="108"/>
      <c r="BG62" s="108"/>
      <c r="BH62" s="108"/>
    </row>
    <row r="63" spans="1:60" x14ac:dyDescent="0.2">
      <c r="A63" s="43" t="s">
        <v>1904</v>
      </c>
      <c r="B63" s="74">
        <v>1</v>
      </c>
      <c r="C63" s="74">
        <v>1</v>
      </c>
      <c r="D63" s="74">
        <v>1</v>
      </c>
      <c r="E63" s="74"/>
      <c r="F63" s="39">
        <v>10</v>
      </c>
      <c r="G63">
        <v>9</v>
      </c>
      <c r="H63" s="43">
        <v>37</v>
      </c>
      <c r="I63" s="39" t="s">
        <v>65</v>
      </c>
      <c r="J63" s="94"/>
      <c r="K63" s="95">
        <v>1419.56</v>
      </c>
      <c r="L63" s="110"/>
      <c r="M63" s="97">
        <v>781</v>
      </c>
      <c r="N63" s="98">
        <f t="shared" si="13"/>
        <v>234.3</v>
      </c>
      <c r="O63" s="98">
        <f t="shared" si="14"/>
        <v>851.74</v>
      </c>
      <c r="P63" s="98">
        <f t="shared" si="15"/>
        <v>0</v>
      </c>
      <c r="Q63" s="98">
        <f t="shared" si="16"/>
        <v>0</v>
      </c>
      <c r="R63" s="99">
        <f t="shared" si="17"/>
        <v>0.55000000000000004</v>
      </c>
      <c r="S63" s="99">
        <f t="shared" si="5"/>
        <v>0</v>
      </c>
      <c r="T63" s="98">
        <f t="shared" si="6"/>
        <v>0</v>
      </c>
      <c r="U63" s="98">
        <f t="shared" si="18"/>
        <v>0</v>
      </c>
      <c r="V63" s="97">
        <v>92</v>
      </c>
      <c r="W63" s="98">
        <f t="shared" si="19"/>
        <v>23</v>
      </c>
      <c r="X63" s="61">
        <f t="shared" si="20"/>
        <v>234.3</v>
      </c>
      <c r="Y63" s="48">
        <f t="shared" si="21"/>
        <v>1676.86</v>
      </c>
      <c r="Z63" s="95">
        <v>1491792673.6700001</v>
      </c>
      <c r="AA63" s="97">
        <v>12358</v>
      </c>
      <c r="AB63" s="61">
        <f t="shared" si="7"/>
        <v>120714.73</v>
      </c>
      <c r="AC63" s="47">
        <f t="shared" si="8"/>
        <v>0.47060000000000002</v>
      </c>
      <c r="AD63" s="97">
        <v>69835</v>
      </c>
      <c r="AE63" s="47">
        <f t="shared" si="9"/>
        <v>0.50629000000000002</v>
      </c>
      <c r="AF63" s="47">
        <f t="shared" si="29"/>
        <v>0.51869299999999996</v>
      </c>
      <c r="AG63" s="100">
        <f t="shared" si="10"/>
        <v>0.51869299999999996</v>
      </c>
      <c r="AH63" s="101">
        <f t="shared" si="11"/>
        <v>0.05</v>
      </c>
      <c r="AI63" s="102">
        <f t="shared" si="22"/>
        <v>0.568693</v>
      </c>
      <c r="AJ63" s="97">
        <v>0</v>
      </c>
      <c r="AK63">
        <v>0</v>
      </c>
      <c r="AL63" s="60">
        <f t="shared" si="23"/>
        <v>0</v>
      </c>
      <c r="AM63" s="97">
        <v>0</v>
      </c>
      <c r="AN63">
        <v>0</v>
      </c>
      <c r="AO63" s="60">
        <f t="shared" si="24"/>
        <v>0</v>
      </c>
      <c r="AP63" s="60">
        <f t="shared" si="12"/>
        <v>10990454</v>
      </c>
      <c r="AQ63" s="60">
        <f t="shared" si="25"/>
        <v>10990454</v>
      </c>
      <c r="AR63" s="103">
        <v>7902388</v>
      </c>
      <c r="AS63" s="103">
        <f t="shared" si="30"/>
        <v>10990454</v>
      </c>
      <c r="AT63" s="97">
        <v>10597864</v>
      </c>
      <c r="AU63" s="60">
        <f t="shared" si="31"/>
        <v>392590</v>
      </c>
      <c r="AV63" s="104" t="str">
        <f t="shared" si="33"/>
        <v>Yes</v>
      </c>
      <c r="AW63" s="103">
        <f t="shared" si="26"/>
        <v>392590</v>
      </c>
      <c r="AX63" s="105">
        <f t="shared" si="27"/>
        <v>10990454</v>
      </c>
      <c r="AY63" s="106">
        <f t="shared" si="32"/>
        <v>10990454</v>
      </c>
      <c r="AZ63" s="107">
        <f t="shared" si="28"/>
        <v>392590</v>
      </c>
      <c r="BA63" s="60"/>
      <c r="BD63" s="108"/>
      <c r="BE63" s="108"/>
      <c r="BF63" s="108"/>
      <c r="BG63" s="108"/>
      <c r="BH63" s="108"/>
    </row>
    <row r="64" spans="1:60" x14ac:dyDescent="0.2">
      <c r="A64" s="43" t="s">
        <v>1903</v>
      </c>
      <c r="B64" s="43"/>
      <c r="C64" s="74"/>
      <c r="D64" s="74"/>
      <c r="E64" s="74"/>
      <c r="F64" s="39">
        <v>3</v>
      </c>
      <c r="G64">
        <v>0</v>
      </c>
      <c r="H64" s="43">
        <v>38</v>
      </c>
      <c r="I64" s="39" t="s">
        <v>66</v>
      </c>
      <c r="J64" s="94"/>
      <c r="K64" s="95">
        <v>879.09</v>
      </c>
      <c r="L64" s="96"/>
      <c r="M64" s="97">
        <v>138</v>
      </c>
      <c r="N64" s="98">
        <f t="shared" si="13"/>
        <v>41.4</v>
      </c>
      <c r="O64" s="98">
        <f t="shared" si="14"/>
        <v>527.45000000000005</v>
      </c>
      <c r="P64" s="98">
        <f t="shared" si="15"/>
        <v>0</v>
      </c>
      <c r="Q64" s="98">
        <f t="shared" si="16"/>
        <v>0</v>
      </c>
      <c r="R64" s="99">
        <f t="shared" si="17"/>
        <v>0.16</v>
      </c>
      <c r="S64" s="99">
        <f t="shared" si="5"/>
        <v>0</v>
      </c>
      <c r="T64" s="98">
        <f t="shared" si="6"/>
        <v>0</v>
      </c>
      <c r="U64" s="98">
        <f t="shared" si="18"/>
        <v>0</v>
      </c>
      <c r="V64" s="97">
        <v>14</v>
      </c>
      <c r="W64" s="98">
        <f t="shared" si="19"/>
        <v>3.5</v>
      </c>
      <c r="X64" s="61">
        <f t="shared" si="20"/>
        <v>41.4</v>
      </c>
      <c r="Y64" s="48">
        <f t="shared" si="21"/>
        <v>923.99</v>
      </c>
      <c r="Z64" s="95">
        <v>1299117202.3299999</v>
      </c>
      <c r="AA64" s="97">
        <v>7207</v>
      </c>
      <c r="AB64" s="61">
        <f t="shared" si="7"/>
        <v>180257.69</v>
      </c>
      <c r="AC64" s="47">
        <f t="shared" si="8"/>
        <v>0.70272599999999996</v>
      </c>
      <c r="AD64" s="97">
        <v>148095</v>
      </c>
      <c r="AE64" s="47">
        <f t="shared" si="9"/>
        <v>1.0736589999999999</v>
      </c>
      <c r="AF64" s="47">
        <f t="shared" si="29"/>
        <v>0.18599399999999999</v>
      </c>
      <c r="AG64" s="100">
        <f t="shared" si="10"/>
        <v>0.18599399999999999</v>
      </c>
      <c r="AH64" s="101">
        <f t="shared" si="11"/>
        <v>0</v>
      </c>
      <c r="AI64" s="102">
        <f t="shared" si="22"/>
        <v>0.18599399999999999</v>
      </c>
      <c r="AJ64" s="97">
        <v>886</v>
      </c>
      <c r="AK64">
        <v>13</v>
      </c>
      <c r="AL64" s="60">
        <f t="shared" si="23"/>
        <v>1151800</v>
      </c>
      <c r="AM64" s="97">
        <v>0</v>
      </c>
      <c r="AN64">
        <v>0</v>
      </c>
      <c r="AO64" s="60">
        <f t="shared" si="24"/>
        <v>0</v>
      </c>
      <c r="AP64" s="60">
        <f t="shared" si="12"/>
        <v>1980647</v>
      </c>
      <c r="AQ64" s="60">
        <f t="shared" si="25"/>
        <v>3132447</v>
      </c>
      <c r="AR64" s="103">
        <v>3895303</v>
      </c>
      <c r="AS64" s="103">
        <f t="shared" si="30"/>
        <v>3132447</v>
      </c>
      <c r="AT64" s="97">
        <v>3293232</v>
      </c>
      <c r="AU64" s="60">
        <f t="shared" si="31"/>
        <v>160785</v>
      </c>
      <c r="AV64" s="104" t="str">
        <f t="shared" si="33"/>
        <v>No</v>
      </c>
      <c r="AW64" s="103">
        <f t="shared" si="26"/>
        <v>0</v>
      </c>
      <c r="AX64" s="105">
        <f t="shared" si="27"/>
        <v>3293232</v>
      </c>
      <c r="AY64" s="106">
        <f t="shared" si="32"/>
        <v>3293232</v>
      </c>
      <c r="AZ64" s="107">
        <f t="shared" si="28"/>
        <v>0</v>
      </c>
      <c r="BA64" s="60"/>
      <c r="BD64" s="108"/>
      <c r="BE64" s="108"/>
      <c r="BF64" s="108"/>
      <c r="BG64" s="108"/>
      <c r="BH64" s="108"/>
    </row>
    <row r="65" spans="1:60" x14ac:dyDescent="0.2">
      <c r="A65" s="43" t="s">
        <v>1905</v>
      </c>
      <c r="B65" s="43"/>
      <c r="C65" s="74"/>
      <c r="D65" s="74"/>
      <c r="E65" s="74"/>
      <c r="F65" s="39">
        <v>7</v>
      </c>
      <c r="G65">
        <v>0</v>
      </c>
      <c r="H65" s="43">
        <v>39</v>
      </c>
      <c r="I65" s="39" t="s">
        <v>67</v>
      </c>
      <c r="J65" s="94"/>
      <c r="K65" s="95">
        <v>205.07</v>
      </c>
      <c r="L65" s="96"/>
      <c r="M65" s="97">
        <v>47</v>
      </c>
      <c r="N65" s="98">
        <f t="shared" si="13"/>
        <v>14.1</v>
      </c>
      <c r="O65" s="98">
        <f t="shared" si="14"/>
        <v>123.04</v>
      </c>
      <c r="P65" s="98">
        <f t="shared" si="15"/>
        <v>0</v>
      </c>
      <c r="Q65" s="98">
        <f t="shared" si="16"/>
        <v>0</v>
      </c>
      <c r="R65" s="99">
        <f t="shared" si="17"/>
        <v>0.23</v>
      </c>
      <c r="S65" s="99">
        <f t="shared" si="5"/>
        <v>0</v>
      </c>
      <c r="T65" s="98">
        <f t="shared" si="6"/>
        <v>0</v>
      </c>
      <c r="U65" s="98">
        <f t="shared" si="18"/>
        <v>0</v>
      </c>
      <c r="V65" s="97">
        <v>5</v>
      </c>
      <c r="W65" s="98">
        <f t="shared" si="19"/>
        <v>1.25</v>
      </c>
      <c r="X65" s="61">
        <f t="shared" si="20"/>
        <v>14.1</v>
      </c>
      <c r="Y65" s="48">
        <f t="shared" si="21"/>
        <v>220.42</v>
      </c>
      <c r="Z65" s="95">
        <v>308911448</v>
      </c>
      <c r="AA65" s="97">
        <v>1675</v>
      </c>
      <c r="AB65" s="61">
        <f t="shared" si="7"/>
        <v>184424.75</v>
      </c>
      <c r="AC65" s="47">
        <f t="shared" si="8"/>
        <v>0.71897100000000003</v>
      </c>
      <c r="AD65" s="97">
        <v>100673</v>
      </c>
      <c r="AE65" s="47">
        <f t="shared" si="9"/>
        <v>0.72985900000000004</v>
      </c>
      <c r="AF65" s="47">
        <f t="shared" si="29"/>
        <v>0.27776299999999998</v>
      </c>
      <c r="AG65" s="100">
        <f t="shared" si="10"/>
        <v>0.27776299999999998</v>
      </c>
      <c r="AH65" s="101">
        <f t="shared" si="11"/>
        <v>0</v>
      </c>
      <c r="AI65" s="102">
        <f t="shared" si="22"/>
        <v>0.27776299999999998</v>
      </c>
      <c r="AJ65" s="97">
        <v>0</v>
      </c>
      <c r="AK65">
        <v>0</v>
      </c>
      <c r="AL65" s="60">
        <f t="shared" si="23"/>
        <v>0</v>
      </c>
      <c r="AM65" s="97">
        <v>42</v>
      </c>
      <c r="AN65">
        <v>4</v>
      </c>
      <c r="AO65" s="60">
        <f t="shared" si="24"/>
        <v>16800</v>
      </c>
      <c r="AP65" s="60">
        <f t="shared" si="12"/>
        <v>705613</v>
      </c>
      <c r="AQ65" s="60">
        <f t="shared" si="25"/>
        <v>722413</v>
      </c>
      <c r="AR65" s="103">
        <v>1091881</v>
      </c>
      <c r="AS65" s="103">
        <f t="shared" si="30"/>
        <v>722413</v>
      </c>
      <c r="AT65" s="97">
        <v>947176</v>
      </c>
      <c r="AU65" s="60">
        <f t="shared" si="31"/>
        <v>224763</v>
      </c>
      <c r="AV65" s="104" t="str">
        <f t="shared" si="33"/>
        <v>No</v>
      </c>
      <c r="AW65" s="103">
        <f t="shared" si="26"/>
        <v>0</v>
      </c>
      <c r="AX65" s="105">
        <f t="shared" si="27"/>
        <v>947176</v>
      </c>
      <c r="AY65" s="106">
        <f t="shared" si="32"/>
        <v>947176</v>
      </c>
      <c r="AZ65" s="107">
        <f t="shared" si="28"/>
        <v>0</v>
      </c>
      <c r="BA65" s="60"/>
      <c r="BD65" s="108"/>
      <c r="BE65" s="108"/>
      <c r="BF65" s="108"/>
      <c r="BG65" s="108"/>
      <c r="BH65" s="108"/>
    </row>
    <row r="66" spans="1:60" x14ac:dyDescent="0.2">
      <c r="A66" s="43" t="s">
        <v>1907</v>
      </c>
      <c r="B66" s="43"/>
      <c r="C66" s="74"/>
      <c r="D66" s="74"/>
      <c r="E66" s="74"/>
      <c r="F66" s="39">
        <v>5</v>
      </c>
      <c r="G66">
        <v>0</v>
      </c>
      <c r="H66" s="43">
        <v>40</v>
      </c>
      <c r="I66" s="39" t="s">
        <v>68</v>
      </c>
      <c r="J66" s="94"/>
      <c r="K66" s="95">
        <v>880.21</v>
      </c>
      <c r="L66" s="96"/>
      <c r="M66" s="97">
        <v>143</v>
      </c>
      <c r="N66" s="98">
        <f t="shared" si="13"/>
        <v>42.9</v>
      </c>
      <c r="O66" s="98">
        <f t="shared" si="14"/>
        <v>528.13</v>
      </c>
      <c r="P66" s="98">
        <f t="shared" si="15"/>
        <v>0</v>
      </c>
      <c r="Q66" s="98">
        <f t="shared" si="16"/>
        <v>0</v>
      </c>
      <c r="R66" s="99">
        <f t="shared" si="17"/>
        <v>0.16</v>
      </c>
      <c r="S66" s="99">
        <f t="shared" si="5"/>
        <v>0</v>
      </c>
      <c r="T66" s="98">
        <f t="shared" si="6"/>
        <v>0</v>
      </c>
      <c r="U66" s="98">
        <f t="shared" si="18"/>
        <v>0</v>
      </c>
      <c r="V66" s="97">
        <v>20</v>
      </c>
      <c r="W66" s="98">
        <f t="shared" si="19"/>
        <v>5</v>
      </c>
      <c r="X66" s="61">
        <f t="shared" si="20"/>
        <v>42.9</v>
      </c>
      <c r="Y66" s="48">
        <f t="shared" si="21"/>
        <v>928.11</v>
      </c>
      <c r="Z66" s="95">
        <v>1099724344</v>
      </c>
      <c r="AA66" s="97">
        <v>5218</v>
      </c>
      <c r="AB66" s="61">
        <f t="shared" si="7"/>
        <v>210755.91</v>
      </c>
      <c r="AC66" s="47">
        <f t="shared" si="8"/>
        <v>0.82162199999999996</v>
      </c>
      <c r="AD66" s="97">
        <v>107478</v>
      </c>
      <c r="AE66" s="47">
        <f t="shared" si="9"/>
        <v>0.77919400000000005</v>
      </c>
      <c r="AF66" s="47">
        <f t="shared" si="29"/>
        <v>0.191106</v>
      </c>
      <c r="AG66" s="100">
        <f t="shared" si="10"/>
        <v>0.191106</v>
      </c>
      <c r="AH66" s="101">
        <f t="shared" si="11"/>
        <v>0</v>
      </c>
      <c r="AI66" s="102">
        <f t="shared" si="22"/>
        <v>0.191106</v>
      </c>
      <c r="AJ66" s="97">
        <v>0</v>
      </c>
      <c r="AK66">
        <v>0</v>
      </c>
      <c r="AL66" s="60">
        <f t="shared" si="23"/>
        <v>0</v>
      </c>
      <c r="AM66" s="97">
        <v>0</v>
      </c>
      <c r="AN66">
        <v>0</v>
      </c>
      <c r="AO66" s="60">
        <f t="shared" si="24"/>
        <v>0</v>
      </c>
      <c r="AP66" s="60">
        <f t="shared" si="12"/>
        <v>2044159</v>
      </c>
      <c r="AQ66" s="60">
        <f t="shared" si="25"/>
        <v>2044159</v>
      </c>
      <c r="AR66" s="103">
        <v>1439845</v>
      </c>
      <c r="AS66" s="103">
        <f t="shared" si="30"/>
        <v>2044159</v>
      </c>
      <c r="AT66" s="97">
        <v>1510105</v>
      </c>
      <c r="AU66" s="60">
        <f t="shared" si="31"/>
        <v>534054</v>
      </c>
      <c r="AV66" s="104" t="str">
        <f t="shared" si="33"/>
        <v>Yes</v>
      </c>
      <c r="AW66" s="103">
        <f t="shared" si="26"/>
        <v>534054</v>
      </c>
      <c r="AX66" s="105">
        <f t="shared" si="27"/>
        <v>2044159</v>
      </c>
      <c r="AY66" s="106">
        <f t="shared" si="32"/>
        <v>2044159</v>
      </c>
      <c r="AZ66" s="107">
        <f t="shared" si="28"/>
        <v>534054</v>
      </c>
      <c r="BA66" s="60"/>
      <c r="BD66" s="108"/>
      <c r="BE66" s="108"/>
      <c r="BF66" s="108"/>
      <c r="BG66" s="108"/>
      <c r="BH66" s="108"/>
    </row>
    <row r="67" spans="1:60" x14ac:dyDescent="0.2">
      <c r="A67" s="43" t="s">
        <v>1905</v>
      </c>
      <c r="B67" s="43"/>
      <c r="C67" s="74"/>
      <c r="D67" s="74"/>
      <c r="E67" s="74"/>
      <c r="F67" s="39">
        <v>5</v>
      </c>
      <c r="G67">
        <v>0</v>
      </c>
      <c r="H67" s="43">
        <v>41</v>
      </c>
      <c r="I67" s="39" t="s">
        <v>69</v>
      </c>
      <c r="J67" s="94"/>
      <c r="K67" s="95">
        <v>947.11</v>
      </c>
      <c r="L67" s="96"/>
      <c r="M67" s="97">
        <v>254</v>
      </c>
      <c r="N67" s="98">
        <f t="shared" si="13"/>
        <v>76.2</v>
      </c>
      <c r="O67" s="98">
        <f t="shared" si="14"/>
        <v>568.27</v>
      </c>
      <c r="P67" s="98">
        <f t="shared" si="15"/>
        <v>0</v>
      </c>
      <c r="Q67" s="98">
        <f t="shared" si="16"/>
        <v>0</v>
      </c>
      <c r="R67" s="99">
        <f t="shared" si="17"/>
        <v>0.27</v>
      </c>
      <c r="S67" s="99">
        <f t="shared" si="5"/>
        <v>0</v>
      </c>
      <c r="T67" s="98">
        <f t="shared" si="6"/>
        <v>0</v>
      </c>
      <c r="U67" s="98">
        <f t="shared" si="18"/>
        <v>0</v>
      </c>
      <c r="V67" s="97">
        <v>6</v>
      </c>
      <c r="W67" s="98">
        <f t="shared" si="19"/>
        <v>1.5</v>
      </c>
      <c r="X67" s="61">
        <f t="shared" si="20"/>
        <v>76.2</v>
      </c>
      <c r="Y67" s="48">
        <f t="shared" si="21"/>
        <v>1024.81</v>
      </c>
      <c r="Z67" s="95">
        <v>1671840303.3299999</v>
      </c>
      <c r="AA67" s="97">
        <v>8949</v>
      </c>
      <c r="AB67" s="61">
        <f t="shared" si="7"/>
        <v>186818.67</v>
      </c>
      <c r="AC67" s="47">
        <f t="shared" si="8"/>
        <v>0.72830300000000003</v>
      </c>
      <c r="AD67" s="97">
        <v>107096</v>
      </c>
      <c r="AE67" s="47">
        <f t="shared" si="9"/>
        <v>0.776424</v>
      </c>
      <c r="AF67" s="47">
        <f t="shared" si="29"/>
        <v>0.25726100000000002</v>
      </c>
      <c r="AG67" s="100">
        <f t="shared" si="10"/>
        <v>0.25726100000000002</v>
      </c>
      <c r="AH67" s="101">
        <f t="shared" si="11"/>
        <v>0</v>
      </c>
      <c r="AI67" s="102">
        <f t="shared" si="22"/>
        <v>0.25726100000000002</v>
      </c>
      <c r="AJ67" s="97">
        <v>0</v>
      </c>
      <c r="AK67">
        <v>0</v>
      </c>
      <c r="AL67" s="60">
        <f t="shared" si="23"/>
        <v>0</v>
      </c>
      <c r="AM67" s="97">
        <v>0</v>
      </c>
      <c r="AN67">
        <v>0</v>
      </c>
      <c r="AO67" s="60">
        <f t="shared" si="24"/>
        <v>0</v>
      </c>
      <c r="AP67" s="60">
        <f t="shared" si="12"/>
        <v>3038493</v>
      </c>
      <c r="AQ67" s="60">
        <f t="shared" si="25"/>
        <v>3038493</v>
      </c>
      <c r="AR67" s="103">
        <v>3686134</v>
      </c>
      <c r="AS67" s="103">
        <f t="shared" si="30"/>
        <v>3038493</v>
      </c>
      <c r="AT67" s="97">
        <v>3555957</v>
      </c>
      <c r="AU67" s="60">
        <f t="shared" si="31"/>
        <v>517464</v>
      </c>
      <c r="AV67" s="104" t="str">
        <f t="shared" si="33"/>
        <v>No</v>
      </c>
      <c r="AW67" s="103">
        <f t="shared" si="26"/>
        <v>0</v>
      </c>
      <c r="AX67" s="105">
        <f t="shared" si="27"/>
        <v>3555957</v>
      </c>
      <c r="AY67" s="106">
        <f t="shared" si="32"/>
        <v>3555957</v>
      </c>
      <c r="AZ67" s="107">
        <f t="shared" si="28"/>
        <v>0</v>
      </c>
      <c r="BA67" s="60"/>
      <c r="BD67" s="108"/>
      <c r="BE67" s="108"/>
      <c r="BF67" s="108"/>
      <c r="BG67" s="108"/>
      <c r="BH67" s="108"/>
    </row>
    <row r="68" spans="1:60" x14ac:dyDescent="0.2">
      <c r="A68" s="43" t="s">
        <v>1907</v>
      </c>
      <c r="B68" s="43"/>
      <c r="C68" s="74"/>
      <c r="D68" s="74"/>
      <c r="E68" s="74"/>
      <c r="F68" s="39">
        <v>6</v>
      </c>
      <c r="G68">
        <v>0</v>
      </c>
      <c r="H68" s="43">
        <v>42</v>
      </c>
      <c r="I68" s="39" t="s">
        <v>70</v>
      </c>
      <c r="J68" s="94"/>
      <c r="K68" s="95">
        <v>1703.03</v>
      </c>
      <c r="L68" s="96"/>
      <c r="M68" s="97">
        <v>398</v>
      </c>
      <c r="N68" s="98">
        <f t="shared" si="13"/>
        <v>119.4</v>
      </c>
      <c r="O68" s="98">
        <f t="shared" si="14"/>
        <v>1021.82</v>
      </c>
      <c r="P68" s="98">
        <f t="shared" si="15"/>
        <v>0</v>
      </c>
      <c r="Q68" s="98">
        <f t="shared" si="16"/>
        <v>0</v>
      </c>
      <c r="R68" s="99">
        <f t="shared" si="17"/>
        <v>0.23</v>
      </c>
      <c r="S68" s="99">
        <f t="shared" si="5"/>
        <v>0</v>
      </c>
      <c r="T68" s="98">
        <f t="shared" si="6"/>
        <v>0</v>
      </c>
      <c r="U68" s="98">
        <f t="shared" si="18"/>
        <v>0</v>
      </c>
      <c r="V68" s="97">
        <v>17</v>
      </c>
      <c r="W68" s="98">
        <f t="shared" si="19"/>
        <v>4.25</v>
      </c>
      <c r="X68" s="61">
        <f t="shared" si="20"/>
        <v>119.4</v>
      </c>
      <c r="Y68" s="48">
        <f t="shared" si="21"/>
        <v>1826.68</v>
      </c>
      <c r="Z68" s="95">
        <v>2132251283.3299999</v>
      </c>
      <c r="AA68" s="97">
        <v>12960</v>
      </c>
      <c r="AB68" s="61">
        <f t="shared" si="7"/>
        <v>164525.56</v>
      </c>
      <c r="AC68" s="47">
        <f t="shared" si="8"/>
        <v>0.64139500000000005</v>
      </c>
      <c r="AD68" s="97">
        <v>116163</v>
      </c>
      <c r="AE68" s="47">
        <f t="shared" si="9"/>
        <v>0.84215799999999996</v>
      </c>
      <c r="AF68" s="47">
        <f t="shared" si="29"/>
        <v>0.29837599999999997</v>
      </c>
      <c r="AG68" s="100">
        <f t="shared" si="10"/>
        <v>0.29837599999999997</v>
      </c>
      <c r="AH68" s="101">
        <f t="shared" si="11"/>
        <v>0</v>
      </c>
      <c r="AI68" s="102">
        <f t="shared" si="22"/>
        <v>0.29837599999999997</v>
      </c>
      <c r="AJ68" s="97">
        <v>0</v>
      </c>
      <c r="AK68">
        <v>0</v>
      </c>
      <c r="AL68" s="60">
        <f t="shared" si="23"/>
        <v>0</v>
      </c>
      <c r="AM68" s="97">
        <v>0</v>
      </c>
      <c r="AN68">
        <v>0</v>
      </c>
      <c r="AO68" s="60">
        <f t="shared" si="24"/>
        <v>0</v>
      </c>
      <c r="AP68" s="60">
        <f t="shared" si="12"/>
        <v>6281557</v>
      </c>
      <c r="AQ68" s="60">
        <f t="shared" si="25"/>
        <v>6281557</v>
      </c>
      <c r="AR68" s="103">
        <v>7538993</v>
      </c>
      <c r="AS68" s="103">
        <f t="shared" si="30"/>
        <v>6281557</v>
      </c>
      <c r="AT68" s="97">
        <v>6960947</v>
      </c>
      <c r="AU68" s="60">
        <f t="shared" si="31"/>
        <v>679390</v>
      </c>
      <c r="AV68" s="104" t="str">
        <f t="shared" si="33"/>
        <v>No</v>
      </c>
      <c r="AW68" s="103">
        <f t="shared" si="26"/>
        <v>0</v>
      </c>
      <c r="AX68" s="105">
        <f t="shared" si="27"/>
        <v>6960947</v>
      </c>
      <c r="AY68" s="106">
        <f t="shared" si="32"/>
        <v>6960947</v>
      </c>
      <c r="AZ68" s="107">
        <f t="shared" si="28"/>
        <v>0</v>
      </c>
      <c r="BA68" s="60"/>
      <c r="BD68" s="108"/>
      <c r="BE68" s="108"/>
      <c r="BF68" s="108"/>
      <c r="BG68" s="108"/>
      <c r="BH68" s="108"/>
    </row>
    <row r="69" spans="1:60" x14ac:dyDescent="0.2">
      <c r="A69" s="43" t="s">
        <v>1904</v>
      </c>
      <c r="B69" s="43">
        <v>1</v>
      </c>
      <c r="C69" s="74">
        <v>1</v>
      </c>
      <c r="D69" s="74">
        <v>1</v>
      </c>
      <c r="E69" s="74">
        <v>0</v>
      </c>
      <c r="F69" s="39">
        <v>10</v>
      </c>
      <c r="G69">
        <v>8</v>
      </c>
      <c r="H69" s="43">
        <v>43</v>
      </c>
      <c r="I69" s="39" t="s">
        <v>71</v>
      </c>
      <c r="J69" s="94"/>
      <c r="K69" s="95">
        <v>7964.72</v>
      </c>
      <c r="L69" s="110"/>
      <c r="M69" s="97">
        <v>5017</v>
      </c>
      <c r="N69" s="98">
        <f t="shared" si="13"/>
        <v>1505.1</v>
      </c>
      <c r="O69" s="98">
        <f t="shared" si="14"/>
        <v>4778.83</v>
      </c>
      <c r="P69" s="98">
        <f t="shared" si="15"/>
        <v>238.17000000000007</v>
      </c>
      <c r="Q69" s="98">
        <f t="shared" si="16"/>
        <v>35.729999999999997</v>
      </c>
      <c r="R69" s="99">
        <f t="shared" si="17"/>
        <v>0.63</v>
      </c>
      <c r="S69" s="99">
        <f t="shared" si="5"/>
        <v>3.0000000000000027E-2</v>
      </c>
      <c r="T69" s="98">
        <f t="shared" si="6"/>
        <v>238.94</v>
      </c>
      <c r="U69" s="98">
        <f t="shared" si="18"/>
        <v>35.840000000000003</v>
      </c>
      <c r="V69" s="97">
        <v>1421</v>
      </c>
      <c r="W69" s="98">
        <f t="shared" si="19"/>
        <v>355.25</v>
      </c>
      <c r="X69" s="61">
        <f t="shared" si="20"/>
        <v>1505.1</v>
      </c>
      <c r="Y69" s="48">
        <f t="shared" si="21"/>
        <v>9860.7999999999993</v>
      </c>
      <c r="Z69" s="95">
        <v>5311609918.6700001</v>
      </c>
      <c r="AA69" s="97">
        <v>50718</v>
      </c>
      <c r="AB69" s="61">
        <f t="shared" si="7"/>
        <v>104728.3</v>
      </c>
      <c r="AC69" s="47">
        <f t="shared" si="8"/>
        <v>0.40827799999999997</v>
      </c>
      <c r="AD69" s="97">
        <v>64244</v>
      </c>
      <c r="AE69" s="47">
        <f t="shared" si="9"/>
        <v>0.465756</v>
      </c>
      <c r="AF69" s="47">
        <f t="shared" si="29"/>
        <v>0.57447899999999996</v>
      </c>
      <c r="AG69" s="100">
        <f t="shared" si="10"/>
        <v>0.57447899999999996</v>
      </c>
      <c r="AH69" s="101">
        <f t="shared" si="11"/>
        <v>0.05</v>
      </c>
      <c r="AI69" s="102">
        <f t="shared" si="22"/>
        <v>0.62447900000000001</v>
      </c>
      <c r="AJ69" s="97">
        <v>0</v>
      </c>
      <c r="AK69">
        <v>0</v>
      </c>
      <c r="AL69" s="60">
        <f t="shared" si="23"/>
        <v>0</v>
      </c>
      <c r="AM69" s="97">
        <v>0</v>
      </c>
      <c r="AN69">
        <v>0</v>
      </c>
      <c r="AO69" s="60">
        <f t="shared" si="24"/>
        <v>0</v>
      </c>
      <c r="AP69" s="60">
        <f t="shared" si="12"/>
        <v>70969366</v>
      </c>
      <c r="AQ69" s="60">
        <f t="shared" si="25"/>
        <v>70969366</v>
      </c>
      <c r="AR69" s="103">
        <v>49075156</v>
      </c>
      <c r="AS69" s="103">
        <f t="shared" si="30"/>
        <v>70969366</v>
      </c>
      <c r="AT69" s="97">
        <v>66388025</v>
      </c>
      <c r="AU69" s="60">
        <f t="shared" si="31"/>
        <v>4581341</v>
      </c>
      <c r="AV69" s="104" t="str">
        <f t="shared" si="33"/>
        <v>Yes</v>
      </c>
      <c r="AW69" s="103">
        <f t="shared" si="26"/>
        <v>4581341</v>
      </c>
      <c r="AX69" s="105">
        <f t="shared" si="27"/>
        <v>70969366</v>
      </c>
      <c r="AY69" s="106">
        <f t="shared" si="32"/>
        <v>70969366</v>
      </c>
      <c r="AZ69" s="107">
        <f t="shared" si="28"/>
        <v>4581341</v>
      </c>
      <c r="BA69" s="60"/>
      <c r="BD69" s="108"/>
      <c r="BE69" s="108"/>
      <c r="BF69" s="108"/>
      <c r="BG69" s="108"/>
      <c r="BH69" s="108"/>
    </row>
    <row r="70" spans="1:60" x14ac:dyDescent="0.2">
      <c r="A70" s="43" t="s">
        <v>1908</v>
      </c>
      <c r="B70" s="43"/>
      <c r="C70" s="74">
        <v>1</v>
      </c>
      <c r="D70" s="74">
        <v>1</v>
      </c>
      <c r="E70" s="74"/>
      <c r="F70" s="39">
        <v>9</v>
      </c>
      <c r="G70">
        <v>24</v>
      </c>
      <c r="H70" s="43">
        <v>44</v>
      </c>
      <c r="I70" s="39" t="s">
        <v>72</v>
      </c>
      <c r="J70" s="94"/>
      <c r="K70" s="95">
        <v>3033.89</v>
      </c>
      <c r="L70" s="110"/>
      <c r="M70" s="97">
        <v>1774</v>
      </c>
      <c r="N70" s="98">
        <f t="shared" si="13"/>
        <v>532.20000000000005</v>
      </c>
      <c r="O70" s="98">
        <f t="shared" si="14"/>
        <v>1820.33</v>
      </c>
      <c r="P70" s="98">
        <f t="shared" si="15"/>
        <v>0</v>
      </c>
      <c r="Q70" s="98">
        <f t="shared" si="16"/>
        <v>0</v>
      </c>
      <c r="R70" s="99">
        <f t="shared" si="17"/>
        <v>0.57999999999999996</v>
      </c>
      <c r="S70" s="99">
        <f t="shared" si="5"/>
        <v>0</v>
      </c>
      <c r="T70" s="98">
        <f t="shared" si="6"/>
        <v>0</v>
      </c>
      <c r="U70" s="98">
        <f t="shared" si="18"/>
        <v>0</v>
      </c>
      <c r="V70" s="97">
        <v>424</v>
      </c>
      <c r="W70" s="98">
        <f t="shared" si="19"/>
        <v>106</v>
      </c>
      <c r="X70" s="61">
        <f t="shared" si="20"/>
        <v>532.20000000000005</v>
      </c>
      <c r="Y70" s="48">
        <f t="shared" si="21"/>
        <v>3672.09</v>
      </c>
      <c r="Z70" s="95">
        <v>3729987516.3299999</v>
      </c>
      <c r="AA70" s="97">
        <v>27682</v>
      </c>
      <c r="AB70" s="61">
        <f t="shared" si="7"/>
        <v>134744.15</v>
      </c>
      <c r="AC70" s="47">
        <f t="shared" si="8"/>
        <v>0.52529300000000001</v>
      </c>
      <c r="AD70" s="97">
        <v>83489</v>
      </c>
      <c r="AE70" s="47">
        <f t="shared" si="9"/>
        <v>0.60527799999999998</v>
      </c>
      <c r="AF70" s="47">
        <f t="shared" si="29"/>
        <v>0.450712</v>
      </c>
      <c r="AG70" s="100">
        <f t="shared" si="10"/>
        <v>0.450712</v>
      </c>
      <c r="AH70" s="101">
        <f t="shared" si="11"/>
        <v>0</v>
      </c>
      <c r="AI70" s="102">
        <f t="shared" si="22"/>
        <v>0.450712</v>
      </c>
      <c r="AJ70" s="97">
        <v>0</v>
      </c>
      <c r="AK70">
        <v>0</v>
      </c>
      <c r="AL70" s="60">
        <f t="shared" si="23"/>
        <v>0</v>
      </c>
      <c r="AM70" s="97">
        <v>0</v>
      </c>
      <c r="AN70">
        <v>0</v>
      </c>
      <c r="AO70" s="60">
        <f t="shared" si="24"/>
        <v>0</v>
      </c>
      <c r="AP70" s="60">
        <f t="shared" si="12"/>
        <v>19074509</v>
      </c>
      <c r="AQ70" s="60">
        <f t="shared" si="25"/>
        <v>19074509</v>
      </c>
      <c r="AR70" s="103">
        <v>19595415</v>
      </c>
      <c r="AS70" s="103">
        <f t="shared" si="30"/>
        <v>20005957</v>
      </c>
      <c r="AT70" s="97">
        <v>20005957</v>
      </c>
      <c r="AU70" s="60">
        <f t="shared" si="31"/>
        <v>931448</v>
      </c>
      <c r="AV70" s="104" t="str">
        <f t="shared" si="33"/>
        <v>No</v>
      </c>
      <c r="AW70" s="103">
        <f t="shared" si="26"/>
        <v>0</v>
      </c>
      <c r="AX70" s="105">
        <f t="shared" si="27"/>
        <v>20005957</v>
      </c>
      <c r="AY70" s="106">
        <f t="shared" si="32"/>
        <v>20005957</v>
      </c>
      <c r="AZ70" s="107">
        <f t="shared" si="28"/>
        <v>0</v>
      </c>
      <c r="BA70" s="60"/>
      <c r="BD70" s="108"/>
      <c r="BE70" s="108"/>
      <c r="BF70" s="108"/>
      <c r="BG70" s="108"/>
      <c r="BH70" s="108"/>
    </row>
    <row r="71" spans="1:60" x14ac:dyDescent="0.2">
      <c r="A71" s="43" t="s">
        <v>1907</v>
      </c>
      <c r="B71" s="43"/>
      <c r="C71" s="74"/>
      <c r="D71" s="74"/>
      <c r="E71" s="74"/>
      <c r="F71" s="39">
        <v>4</v>
      </c>
      <c r="G71">
        <v>0</v>
      </c>
      <c r="H71" s="43">
        <v>45</v>
      </c>
      <c r="I71" s="39" t="s">
        <v>73</v>
      </c>
      <c r="J71" s="94"/>
      <c r="K71" s="95">
        <v>2369.14</v>
      </c>
      <c r="L71" s="96"/>
      <c r="M71" s="97">
        <v>620</v>
      </c>
      <c r="N71" s="98">
        <f t="shared" si="13"/>
        <v>186</v>
      </c>
      <c r="O71" s="98">
        <f t="shared" si="14"/>
        <v>1421.48</v>
      </c>
      <c r="P71" s="98">
        <f t="shared" si="15"/>
        <v>0</v>
      </c>
      <c r="Q71" s="98">
        <f t="shared" si="16"/>
        <v>0</v>
      </c>
      <c r="R71" s="99">
        <f t="shared" si="17"/>
        <v>0.26</v>
      </c>
      <c r="S71" s="99">
        <f t="shared" si="5"/>
        <v>0</v>
      </c>
      <c r="T71" s="98">
        <f t="shared" si="6"/>
        <v>0</v>
      </c>
      <c r="U71" s="98">
        <f t="shared" si="18"/>
        <v>0</v>
      </c>
      <c r="V71" s="97">
        <v>103</v>
      </c>
      <c r="W71" s="98">
        <f t="shared" si="19"/>
        <v>25.75</v>
      </c>
      <c r="X71" s="61">
        <f t="shared" si="20"/>
        <v>186</v>
      </c>
      <c r="Y71" s="48">
        <f t="shared" si="21"/>
        <v>2580.89</v>
      </c>
      <c r="Z71" s="95">
        <v>4375644296.6700001</v>
      </c>
      <c r="AA71" s="97">
        <v>18788</v>
      </c>
      <c r="AB71" s="61">
        <f t="shared" si="7"/>
        <v>232895.69</v>
      </c>
      <c r="AC71" s="47">
        <f t="shared" si="8"/>
        <v>0.90793199999999996</v>
      </c>
      <c r="AD71" s="97">
        <v>105064</v>
      </c>
      <c r="AE71" s="47">
        <f t="shared" si="9"/>
        <v>0.76169299999999995</v>
      </c>
      <c r="AF71" s="47">
        <f t="shared" si="29"/>
        <v>0.13594000000000001</v>
      </c>
      <c r="AG71" s="100">
        <f t="shared" si="10"/>
        <v>0.13594000000000001</v>
      </c>
      <c r="AH71" s="101">
        <f t="shared" si="11"/>
        <v>0</v>
      </c>
      <c r="AI71" s="102">
        <f t="shared" si="22"/>
        <v>0.13594000000000001</v>
      </c>
      <c r="AJ71" s="97">
        <v>0</v>
      </c>
      <c r="AK71">
        <v>0</v>
      </c>
      <c r="AL71" s="60">
        <f t="shared" si="23"/>
        <v>0</v>
      </c>
      <c r="AM71" s="97">
        <v>0</v>
      </c>
      <c r="AN71">
        <v>0</v>
      </c>
      <c r="AO71" s="60">
        <f t="shared" si="24"/>
        <v>0</v>
      </c>
      <c r="AP71" s="60">
        <f t="shared" si="12"/>
        <v>4043502</v>
      </c>
      <c r="AQ71" s="60">
        <f t="shared" si="25"/>
        <v>4043502</v>
      </c>
      <c r="AR71" s="103">
        <v>6918462</v>
      </c>
      <c r="AS71" s="103">
        <f t="shared" si="30"/>
        <v>4043502</v>
      </c>
      <c r="AT71" s="97">
        <v>6076507</v>
      </c>
      <c r="AU71" s="60">
        <f t="shared" si="31"/>
        <v>2033005</v>
      </c>
      <c r="AV71" s="104" t="str">
        <f t="shared" si="33"/>
        <v>No</v>
      </c>
      <c r="AW71" s="103">
        <f t="shared" si="26"/>
        <v>0</v>
      </c>
      <c r="AX71" s="105">
        <f t="shared" si="27"/>
        <v>6076507</v>
      </c>
      <c r="AY71" s="106">
        <f t="shared" si="32"/>
        <v>6076507</v>
      </c>
      <c r="AZ71" s="107">
        <f t="shared" si="28"/>
        <v>0</v>
      </c>
      <c r="BA71" s="60"/>
      <c r="BD71" s="108"/>
      <c r="BE71" s="108"/>
      <c r="BF71" s="108"/>
      <c r="BG71" s="108"/>
      <c r="BH71" s="108"/>
    </row>
    <row r="72" spans="1:60" x14ac:dyDescent="0.2">
      <c r="A72" s="43" t="s">
        <v>1911</v>
      </c>
      <c r="B72" s="43"/>
      <c r="C72" s="74"/>
      <c r="D72" s="74"/>
      <c r="E72" s="74"/>
      <c r="F72" s="39">
        <v>1</v>
      </c>
      <c r="G72">
        <v>0</v>
      </c>
      <c r="H72" s="43">
        <v>46</v>
      </c>
      <c r="I72" s="39" t="s">
        <v>74</v>
      </c>
      <c r="J72" s="94"/>
      <c r="K72" s="95">
        <v>1248.57</v>
      </c>
      <c r="L72" s="96"/>
      <c r="M72" s="97">
        <v>106</v>
      </c>
      <c r="N72" s="98">
        <f t="shared" si="13"/>
        <v>31.8</v>
      </c>
      <c r="O72" s="98">
        <f t="shared" si="14"/>
        <v>749.14</v>
      </c>
      <c r="P72" s="98">
        <f t="shared" si="15"/>
        <v>0</v>
      </c>
      <c r="Q72" s="98">
        <f t="shared" si="16"/>
        <v>0</v>
      </c>
      <c r="R72" s="99">
        <f t="shared" si="17"/>
        <v>0.08</v>
      </c>
      <c r="S72" s="99">
        <f t="shared" si="5"/>
        <v>0</v>
      </c>
      <c r="T72" s="98">
        <f t="shared" si="6"/>
        <v>0</v>
      </c>
      <c r="U72" s="98">
        <f t="shared" si="18"/>
        <v>0</v>
      </c>
      <c r="V72" s="97">
        <v>33</v>
      </c>
      <c r="W72" s="98">
        <f t="shared" si="19"/>
        <v>8.25</v>
      </c>
      <c r="X72" s="61">
        <f t="shared" si="20"/>
        <v>31.8</v>
      </c>
      <c r="Y72" s="48">
        <f t="shared" si="21"/>
        <v>1288.6199999999999</v>
      </c>
      <c r="Z72" s="95">
        <v>2307946074</v>
      </c>
      <c r="AA72" s="97">
        <v>7630</v>
      </c>
      <c r="AB72" s="61">
        <f t="shared" si="7"/>
        <v>302483.09999999998</v>
      </c>
      <c r="AC72" s="47">
        <f t="shared" si="8"/>
        <v>1.1792149999999999</v>
      </c>
      <c r="AD72" s="97">
        <v>181934</v>
      </c>
      <c r="AE72" s="47">
        <f t="shared" si="9"/>
        <v>1.3189850000000001</v>
      </c>
      <c r="AF72" s="47">
        <f t="shared" si="29"/>
        <v>-0.22114600000000001</v>
      </c>
      <c r="AG72" s="100">
        <f t="shared" si="10"/>
        <v>0.01</v>
      </c>
      <c r="AH72" s="101">
        <f t="shared" si="11"/>
        <v>0</v>
      </c>
      <c r="AI72" s="102">
        <f t="shared" si="22"/>
        <v>0.01</v>
      </c>
      <c r="AJ72" s="97">
        <v>384</v>
      </c>
      <c r="AK72">
        <v>4</v>
      </c>
      <c r="AL72" s="60">
        <f t="shared" si="23"/>
        <v>153600</v>
      </c>
      <c r="AM72" s="97">
        <v>0</v>
      </c>
      <c r="AN72">
        <v>0</v>
      </c>
      <c r="AO72" s="60">
        <f t="shared" si="24"/>
        <v>0</v>
      </c>
      <c r="AP72" s="60">
        <f t="shared" si="12"/>
        <v>148513</v>
      </c>
      <c r="AQ72" s="60">
        <f t="shared" si="25"/>
        <v>302113</v>
      </c>
      <c r="AR72" s="103">
        <v>177907</v>
      </c>
      <c r="AS72" s="103">
        <f t="shared" si="30"/>
        <v>302113</v>
      </c>
      <c r="AT72" s="97">
        <v>279493</v>
      </c>
      <c r="AU72" s="60">
        <f t="shared" si="31"/>
        <v>22620</v>
      </c>
      <c r="AV72" s="104" t="str">
        <f t="shared" si="33"/>
        <v>Yes</v>
      </c>
      <c r="AW72" s="103">
        <f t="shared" si="26"/>
        <v>22620</v>
      </c>
      <c r="AX72" s="105">
        <f t="shared" si="27"/>
        <v>302113</v>
      </c>
      <c r="AY72" s="106">
        <f t="shared" si="32"/>
        <v>302113</v>
      </c>
      <c r="AZ72" s="107">
        <f t="shared" si="28"/>
        <v>22620</v>
      </c>
      <c r="BA72" s="60"/>
      <c r="BD72" s="108"/>
      <c r="BE72" s="108"/>
      <c r="BF72" s="108"/>
      <c r="BG72" s="108"/>
      <c r="BH72" s="108"/>
    </row>
    <row r="73" spans="1:60" x14ac:dyDescent="0.2">
      <c r="A73" s="43" t="s">
        <v>1910</v>
      </c>
      <c r="B73" s="43"/>
      <c r="C73" s="74">
        <v>1</v>
      </c>
      <c r="D73" s="74">
        <v>1</v>
      </c>
      <c r="E73" s="74"/>
      <c r="F73" s="39">
        <v>8</v>
      </c>
      <c r="G73">
        <v>39</v>
      </c>
      <c r="H73" s="43">
        <v>47</v>
      </c>
      <c r="I73" s="39" t="s">
        <v>75</v>
      </c>
      <c r="J73" s="94"/>
      <c r="K73" s="95">
        <v>1078.75</v>
      </c>
      <c r="L73" s="110"/>
      <c r="M73" s="97">
        <v>582</v>
      </c>
      <c r="N73" s="98">
        <f t="shared" si="13"/>
        <v>174.6</v>
      </c>
      <c r="O73" s="98">
        <f t="shared" si="14"/>
        <v>647.25</v>
      </c>
      <c r="P73" s="98">
        <f t="shared" si="15"/>
        <v>0</v>
      </c>
      <c r="Q73" s="98">
        <f t="shared" si="16"/>
        <v>0</v>
      </c>
      <c r="R73" s="99">
        <f t="shared" si="17"/>
        <v>0.54</v>
      </c>
      <c r="S73" s="99">
        <f t="shared" si="5"/>
        <v>0</v>
      </c>
      <c r="T73" s="98">
        <f t="shared" si="6"/>
        <v>0</v>
      </c>
      <c r="U73" s="98">
        <f t="shared" si="18"/>
        <v>0</v>
      </c>
      <c r="V73" s="97">
        <v>60</v>
      </c>
      <c r="W73" s="98">
        <f t="shared" si="19"/>
        <v>15</v>
      </c>
      <c r="X73" s="61">
        <f t="shared" si="20"/>
        <v>174.6</v>
      </c>
      <c r="Y73" s="48">
        <f t="shared" si="21"/>
        <v>1268.3499999999999</v>
      </c>
      <c r="Z73" s="95">
        <v>1888370129</v>
      </c>
      <c r="AA73" s="97">
        <v>11176</v>
      </c>
      <c r="AB73" s="61">
        <f t="shared" si="7"/>
        <v>168966.55</v>
      </c>
      <c r="AC73" s="47">
        <f t="shared" si="8"/>
        <v>0.65870799999999996</v>
      </c>
      <c r="AD73" s="97">
        <v>90480</v>
      </c>
      <c r="AE73" s="47">
        <f t="shared" si="9"/>
        <v>0.65596200000000005</v>
      </c>
      <c r="AF73" s="47">
        <f t="shared" si="29"/>
        <v>0.34211599999999998</v>
      </c>
      <c r="AG73" s="100">
        <f t="shared" si="10"/>
        <v>0.34211599999999998</v>
      </c>
      <c r="AH73" s="101">
        <f t="shared" si="11"/>
        <v>0</v>
      </c>
      <c r="AI73" s="102">
        <f t="shared" si="22"/>
        <v>0.34211599999999998</v>
      </c>
      <c r="AJ73" s="97">
        <v>0</v>
      </c>
      <c r="AK73">
        <v>0</v>
      </c>
      <c r="AL73" s="60">
        <f t="shared" si="23"/>
        <v>0</v>
      </c>
      <c r="AM73" s="97">
        <v>0</v>
      </c>
      <c r="AN73">
        <v>0</v>
      </c>
      <c r="AO73" s="60">
        <f t="shared" si="24"/>
        <v>0</v>
      </c>
      <c r="AP73" s="60">
        <f t="shared" si="12"/>
        <v>5000961</v>
      </c>
      <c r="AQ73" s="60">
        <f t="shared" si="25"/>
        <v>5000961</v>
      </c>
      <c r="AR73" s="103">
        <v>5669122</v>
      </c>
      <c r="AS73" s="103">
        <f t="shared" si="30"/>
        <v>5669122</v>
      </c>
      <c r="AT73" s="97">
        <v>5669122</v>
      </c>
      <c r="AU73" s="60">
        <f t="shared" si="31"/>
        <v>668161</v>
      </c>
      <c r="AV73" s="104" t="str">
        <f t="shared" si="33"/>
        <v>No</v>
      </c>
      <c r="AW73" s="103">
        <f t="shared" si="26"/>
        <v>0</v>
      </c>
      <c r="AX73" s="105">
        <f t="shared" si="27"/>
        <v>5669122</v>
      </c>
      <c r="AY73" s="106">
        <f t="shared" si="32"/>
        <v>5669122</v>
      </c>
      <c r="AZ73" s="107">
        <f t="shared" si="28"/>
        <v>0</v>
      </c>
      <c r="BA73" s="60"/>
      <c r="BD73" s="108"/>
      <c r="BE73" s="108"/>
      <c r="BF73" s="108"/>
      <c r="BG73" s="108"/>
      <c r="BH73" s="108"/>
    </row>
    <row r="74" spans="1:60" x14ac:dyDescent="0.2">
      <c r="A74" s="43" t="s">
        <v>1903</v>
      </c>
      <c r="B74" s="43"/>
      <c r="C74" s="74"/>
      <c r="D74" s="74"/>
      <c r="E74" s="74"/>
      <c r="F74" s="39">
        <v>7</v>
      </c>
      <c r="G74">
        <v>0</v>
      </c>
      <c r="H74" s="43">
        <v>48</v>
      </c>
      <c r="I74" s="39" t="s">
        <v>76</v>
      </c>
      <c r="J74" s="94"/>
      <c r="K74" s="95">
        <v>2493.41</v>
      </c>
      <c r="L74" s="96"/>
      <c r="M74" s="97">
        <v>511</v>
      </c>
      <c r="N74" s="98">
        <f t="shared" si="13"/>
        <v>153.30000000000001</v>
      </c>
      <c r="O74" s="98">
        <f t="shared" si="14"/>
        <v>1496.05</v>
      </c>
      <c r="P74" s="98">
        <f t="shared" si="15"/>
        <v>0</v>
      </c>
      <c r="Q74" s="98">
        <f t="shared" si="16"/>
        <v>0</v>
      </c>
      <c r="R74" s="99">
        <f t="shared" si="17"/>
        <v>0.2</v>
      </c>
      <c r="S74" s="99">
        <f t="shared" si="5"/>
        <v>0</v>
      </c>
      <c r="T74" s="98">
        <f t="shared" si="6"/>
        <v>0</v>
      </c>
      <c r="U74" s="98">
        <f t="shared" si="18"/>
        <v>0</v>
      </c>
      <c r="V74" s="97">
        <v>50</v>
      </c>
      <c r="W74" s="98">
        <f t="shared" si="19"/>
        <v>12.5</v>
      </c>
      <c r="X74" s="61">
        <f t="shared" si="20"/>
        <v>153.30000000000001</v>
      </c>
      <c r="Y74" s="48">
        <f t="shared" si="21"/>
        <v>2659.21</v>
      </c>
      <c r="Z74" s="95">
        <v>2631023954.3299999</v>
      </c>
      <c r="AA74" s="97">
        <v>16977</v>
      </c>
      <c r="AB74" s="61">
        <f t="shared" si="7"/>
        <v>154975.79</v>
      </c>
      <c r="AC74" s="47">
        <f t="shared" si="8"/>
        <v>0.60416499999999995</v>
      </c>
      <c r="AD74" s="97">
        <v>124495</v>
      </c>
      <c r="AE74" s="47">
        <f t="shared" si="9"/>
        <v>0.902563</v>
      </c>
      <c r="AF74" s="47">
        <f t="shared" si="29"/>
        <v>0.30631599999999998</v>
      </c>
      <c r="AG74" s="100">
        <f t="shared" si="10"/>
        <v>0.30631599999999998</v>
      </c>
      <c r="AH74" s="101">
        <f t="shared" si="11"/>
        <v>0</v>
      </c>
      <c r="AI74" s="102">
        <f t="shared" si="22"/>
        <v>0.30631599999999998</v>
      </c>
      <c r="AJ74" s="97">
        <v>0</v>
      </c>
      <c r="AK74">
        <v>0</v>
      </c>
      <c r="AL74" s="60">
        <f t="shared" si="23"/>
        <v>0</v>
      </c>
      <c r="AM74" s="97">
        <v>0</v>
      </c>
      <c r="AN74">
        <v>0</v>
      </c>
      <c r="AO74" s="60">
        <f t="shared" si="24"/>
        <v>0</v>
      </c>
      <c r="AP74" s="60">
        <f t="shared" si="12"/>
        <v>9387788</v>
      </c>
      <c r="AQ74" s="60">
        <f t="shared" si="25"/>
        <v>9387788</v>
      </c>
      <c r="AR74" s="103">
        <v>9684435</v>
      </c>
      <c r="AS74" s="103">
        <f t="shared" si="30"/>
        <v>9387788</v>
      </c>
      <c r="AT74" s="97">
        <v>10341646</v>
      </c>
      <c r="AU74" s="60">
        <f t="shared" si="31"/>
        <v>953858</v>
      </c>
      <c r="AV74" s="104" t="str">
        <f t="shared" si="33"/>
        <v>No</v>
      </c>
      <c r="AW74" s="103">
        <f t="shared" si="26"/>
        <v>0</v>
      </c>
      <c r="AX74" s="105">
        <f t="shared" si="27"/>
        <v>10341646</v>
      </c>
      <c r="AY74" s="106">
        <f t="shared" si="32"/>
        <v>10341646</v>
      </c>
      <c r="AZ74" s="107">
        <f t="shared" si="28"/>
        <v>0</v>
      </c>
      <c r="BA74" s="60"/>
      <c r="BD74" s="108"/>
      <c r="BE74" s="108"/>
      <c r="BF74" s="108"/>
      <c r="BG74" s="108"/>
      <c r="BH74" s="108"/>
    </row>
    <row r="75" spans="1:60" x14ac:dyDescent="0.2">
      <c r="A75" s="43" t="s">
        <v>1910</v>
      </c>
      <c r="B75" s="43"/>
      <c r="C75" s="112">
        <v>1</v>
      </c>
      <c r="D75" s="112">
        <v>1</v>
      </c>
      <c r="E75" s="74"/>
      <c r="F75" s="39">
        <v>9</v>
      </c>
      <c r="G75">
        <v>33</v>
      </c>
      <c r="H75" s="43">
        <v>49</v>
      </c>
      <c r="I75" s="39" t="s">
        <v>77</v>
      </c>
      <c r="J75" s="94"/>
      <c r="K75" s="95">
        <v>4853.21</v>
      </c>
      <c r="L75" s="110"/>
      <c r="M75" s="97">
        <v>2415</v>
      </c>
      <c r="N75" s="98">
        <f t="shared" si="13"/>
        <v>724.5</v>
      </c>
      <c r="O75" s="98">
        <f t="shared" si="14"/>
        <v>2911.93</v>
      </c>
      <c r="P75" s="98">
        <f t="shared" si="15"/>
        <v>0</v>
      </c>
      <c r="Q75" s="98">
        <f t="shared" si="16"/>
        <v>0</v>
      </c>
      <c r="R75" s="99">
        <f t="shared" si="17"/>
        <v>0.5</v>
      </c>
      <c r="S75" s="99">
        <f t="shared" si="5"/>
        <v>0</v>
      </c>
      <c r="T75" s="98">
        <f t="shared" si="6"/>
        <v>0</v>
      </c>
      <c r="U75" s="98">
        <f t="shared" si="18"/>
        <v>0</v>
      </c>
      <c r="V75" s="97">
        <v>194</v>
      </c>
      <c r="W75" s="98">
        <f t="shared" si="19"/>
        <v>48.5</v>
      </c>
      <c r="X75" s="61">
        <f t="shared" si="20"/>
        <v>724.5</v>
      </c>
      <c r="Y75" s="48">
        <f t="shared" si="21"/>
        <v>5626.21</v>
      </c>
      <c r="Z75" s="95">
        <v>5550865510.6700001</v>
      </c>
      <c r="AA75" s="97">
        <v>41245</v>
      </c>
      <c r="AB75" s="61">
        <f t="shared" si="7"/>
        <v>134582.75</v>
      </c>
      <c r="AC75" s="47">
        <f t="shared" si="8"/>
        <v>0.52466400000000002</v>
      </c>
      <c r="AD75" s="97">
        <v>90741</v>
      </c>
      <c r="AE75" s="47">
        <f t="shared" si="9"/>
        <v>0.65785400000000005</v>
      </c>
      <c r="AF75" s="47">
        <f t="shared" si="29"/>
        <v>0.43537900000000002</v>
      </c>
      <c r="AG75" s="100">
        <f t="shared" si="10"/>
        <v>0.43537900000000002</v>
      </c>
      <c r="AH75" s="101">
        <f t="shared" si="11"/>
        <v>0</v>
      </c>
      <c r="AI75" s="102">
        <f t="shared" si="22"/>
        <v>0.43537900000000002</v>
      </c>
      <c r="AJ75" s="97">
        <v>0</v>
      </c>
      <c r="AK75">
        <v>0</v>
      </c>
      <c r="AL75" s="60">
        <f t="shared" si="23"/>
        <v>0</v>
      </c>
      <c r="AM75" s="97">
        <v>0</v>
      </c>
      <c r="AN75">
        <v>0</v>
      </c>
      <c r="AO75" s="60">
        <f t="shared" si="24"/>
        <v>0</v>
      </c>
      <c r="AP75" s="60">
        <f t="shared" si="12"/>
        <v>28230876</v>
      </c>
      <c r="AQ75" s="60">
        <f t="shared" si="25"/>
        <v>28230876</v>
      </c>
      <c r="AR75" s="103">
        <v>28585010</v>
      </c>
      <c r="AS75" s="103">
        <f t="shared" si="30"/>
        <v>29823645</v>
      </c>
      <c r="AT75" s="97">
        <v>29823645</v>
      </c>
      <c r="AU75" s="60">
        <f t="shared" si="31"/>
        <v>1592769</v>
      </c>
      <c r="AV75" s="104" t="str">
        <f t="shared" si="33"/>
        <v>No</v>
      </c>
      <c r="AW75" s="103">
        <f t="shared" si="26"/>
        <v>0</v>
      </c>
      <c r="AX75" s="105">
        <f t="shared" si="27"/>
        <v>29823645</v>
      </c>
      <c r="AY75" s="106">
        <f t="shared" si="32"/>
        <v>29823645</v>
      </c>
      <c r="AZ75" s="107">
        <f t="shared" si="28"/>
        <v>0</v>
      </c>
      <c r="BA75" s="60"/>
      <c r="BD75" s="108"/>
      <c r="BE75" s="108"/>
      <c r="BF75" s="108"/>
      <c r="BG75" s="108"/>
      <c r="BH75" s="108"/>
    </row>
    <row r="76" spans="1:60" x14ac:dyDescent="0.2">
      <c r="A76" s="43" t="s">
        <v>1903</v>
      </c>
      <c r="B76" s="43"/>
      <c r="C76" s="74"/>
      <c r="D76" s="74"/>
      <c r="E76" s="74"/>
      <c r="F76" s="39">
        <v>2</v>
      </c>
      <c r="G76">
        <v>0</v>
      </c>
      <c r="H76" s="43">
        <v>50</v>
      </c>
      <c r="I76" s="39" t="s">
        <v>78</v>
      </c>
      <c r="J76" s="94"/>
      <c r="K76" s="95">
        <v>515.57000000000005</v>
      </c>
      <c r="L76" s="96"/>
      <c r="M76" s="97">
        <v>112</v>
      </c>
      <c r="N76" s="98">
        <f t="shared" si="13"/>
        <v>33.6</v>
      </c>
      <c r="O76" s="98">
        <f t="shared" si="14"/>
        <v>309.33999999999997</v>
      </c>
      <c r="P76" s="98">
        <f t="shared" si="15"/>
        <v>0</v>
      </c>
      <c r="Q76" s="98">
        <f t="shared" si="16"/>
        <v>0</v>
      </c>
      <c r="R76" s="99">
        <f t="shared" si="17"/>
        <v>0.22</v>
      </c>
      <c r="S76" s="99">
        <f t="shared" si="5"/>
        <v>0</v>
      </c>
      <c r="T76" s="98">
        <f t="shared" si="6"/>
        <v>0</v>
      </c>
      <c r="U76" s="98">
        <f t="shared" si="18"/>
        <v>0</v>
      </c>
      <c r="V76" s="97">
        <v>16</v>
      </c>
      <c r="W76" s="98">
        <f t="shared" si="19"/>
        <v>4</v>
      </c>
      <c r="X76" s="61">
        <f t="shared" si="20"/>
        <v>33.6</v>
      </c>
      <c r="Y76" s="48">
        <f t="shared" si="21"/>
        <v>553.17000000000007</v>
      </c>
      <c r="Z76" s="95">
        <v>2151119350.3299999</v>
      </c>
      <c r="AA76" s="97">
        <v>6793</v>
      </c>
      <c r="AB76" s="61">
        <f t="shared" si="7"/>
        <v>316667.06</v>
      </c>
      <c r="AC76" s="47">
        <f t="shared" si="8"/>
        <v>1.2345109999999999</v>
      </c>
      <c r="AD76" s="97">
        <v>96734</v>
      </c>
      <c r="AE76" s="47">
        <f t="shared" si="9"/>
        <v>0.70130199999999998</v>
      </c>
      <c r="AF76" s="47">
        <f t="shared" si="29"/>
        <v>-7.4548000000000003E-2</v>
      </c>
      <c r="AG76" s="100">
        <f t="shared" si="10"/>
        <v>0.01</v>
      </c>
      <c r="AH76" s="101">
        <f t="shared" si="11"/>
        <v>0</v>
      </c>
      <c r="AI76" s="102">
        <f t="shared" si="22"/>
        <v>0.01</v>
      </c>
      <c r="AJ76" s="97">
        <v>253</v>
      </c>
      <c r="AK76">
        <v>6</v>
      </c>
      <c r="AL76" s="60">
        <f t="shared" si="23"/>
        <v>151800</v>
      </c>
      <c r="AM76" s="97">
        <v>0</v>
      </c>
      <c r="AN76">
        <v>0</v>
      </c>
      <c r="AO76" s="60">
        <f t="shared" si="24"/>
        <v>0</v>
      </c>
      <c r="AP76" s="60">
        <f t="shared" si="12"/>
        <v>63753</v>
      </c>
      <c r="AQ76" s="60">
        <f t="shared" si="25"/>
        <v>215553</v>
      </c>
      <c r="AR76" s="103">
        <v>105052</v>
      </c>
      <c r="AS76" s="103">
        <f t="shared" si="30"/>
        <v>215553</v>
      </c>
      <c r="AT76" s="97">
        <v>213526</v>
      </c>
      <c r="AU76" s="60">
        <f t="shared" si="31"/>
        <v>2027</v>
      </c>
      <c r="AV76" s="104" t="str">
        <f t="shared" si="33"/>
        <v>Yes</v>
      </c>
      <c r="AW76" s="103">
        <f t="shared" si="26"/>
        <v>2027</v>
      </c>
      <c r="AX76" s="105">
        <f t="shared" si="27"/>
        <v>215553</v>
      </c>
      <c r="AY76" s="106">
        <f t="shared" si="32"/>
        <v>215553</v>
      </c>
      <c r="AZ76" s="107">
        <f t="shared" si="28"/>
        <v>2027</v>
      </c>
      <c r="BA76" s="60"/>
      <c r="BD76" s="108"/>
      <c r="BE76" s="108"/>
      <c r="BF76" s="108"/>
      <c r="BG76" s="108"/>
      <c r="BH76" s="108"/>
    </row>
    <row r="77" spans="1:60" x14ac:dyDescent="0.2">
      <c r="A77" s="43" t="s">
        <v>1906</v>
      </c>
      <c r="B77" s="43"/>
      <c r="C77" s="74"/>
      <c r="D77" s="74"/>
      <c r="E77" s="74"/>
      <c r="F77" s="39">
        <v>2</v>
      </c>
      <c r="G77">
        <v>0</v>
      </c>
      <c r="H77" s="43">
        <v>51</v>
      </c>
      <c r="I77" s="39" t="s">
        <v>79</v>
      </c>
      <c r="J77" s="94"/>
      <c r="K77" s="95">
        <v>9095.2800000000007</v>
      </c>
      <c r="L77" s="96"/>
      <c r="M77" s="97">
        <v>1584</v>
      </c>
      <c r="N77" s="98">
        <f t="shared" si="13"/>
        <v>475.2</v>
      </c>
      <c r="O77" s="98">
        <f t="shared" si="14"/>
        <v>5457.17</v>
      </c>
      <c r="P77" s="98">
        <f t="shared" si="15"/>
        <v>0</v>
      </c>
      <c r="Q77" s="98">
        <f t="shared" si="16"/>
        <v>0</v>
      </c>
      <c r="R77" s="99">
        <f t="shared" si="17"/>
        <v>0.17</v>
      </c>
      <c r="S77" s="99">
        <f t="shared" si="5"/>
        <v>0</v>
      </c>
      <c r="T77" s="98">
        <f t="shared" si="6"/>
        <v>0</v>
      </c>
      <c r="U77" s="98">
        <f t="shared" si="18"/>
        <v>0</v>
      </c>
      <c r="V77" s="97">
        <v>337</v>
      </c>
      <c r="W77" s="98">
        <f t="shared" si="19"/>
        <v>84.25</v>
      </c>
      <c r="X77" s="61">
        <f t="shared" si="20"/>
        <v>475.2</v>
      </c>
      <c r="Y77" s="48">
        <f t="shared" si="21"/>
        <v>9654.7300000000014</v>
      </c>
      <c r="Z77" s="95">
        <v>19919614070.669998</v>
      </c>
      <c r="AA77" s="97">
        <v>62871</v>
      </c>
      <c r="AB77" s="61">
        <f t="shared" si="7"/>
        <v>316833.09999999998</v>
      </c>
      <c r="AC77" s="47">
        <f t="shared" si="8"/>
        <v>1.235158</v>
      </c>
      <c r="AD77" s="97">
        <v>165316</v>
      </c>
      <c r="AE77" s="47">
        <f t="shared" si="9"/>
        <v>1.198507</v>
      </c>
      <c r="AF77" s="47">
        <f t="shared" si="29"/>
        <v>-0.224163</v>
      </c>
      <c r="AG77" s="100">
        <f t="shared" si="10"/>
        <v>0.01</v>
      </c>
      <c r="AH77" s="101">
        <f t="shared" si="11"/>
        <v>0</v>
      </c>
      <c r="AI77" s="102">
        <f t="shared" si="22"/>
        <v>0.01</v>
      </c>
      <c r="AJ77" s="97">
        <v>0</v>
      </c>
      <c r="AK77">
        <v>0</v>
      </c>
      <c r="AL77" s="60">
        <f t="shared" si="23"/>
        <v>0</v>
      </c>
      <c r="AM77" s="97">
        <v>0</v>
      </c>
      <c r="AN77">
        <v>0</v>
      </c>
      <c r="AO77" s="60">
        <f t="shared" si="24"/>
        <v>0</v>
      </c>
      <c r="AP77" s="60">
        <f t="shared" si="12"/>
        <v>1112708</v>
      </c>
      <c r="AQ77" s="60">
        <f t="shared" si="25"/>
        <v>1112708</v>
      </c>
      <c r="AR77" s="103">
        <v>1087165</v>
      </c>
      <c r="AS77" s="103">
        <f t="shared" si="30"/>
        <v>1112708</v>
      </c>
      <c r="AT77" s="97">
        <v>1131021</v>
      </c>
      <c r="AU77" s="60">
        <f t="shared" si="31"/>
        <v>18313</v>
      </c>
      <c r="AV77" s="104" t="str">
        <f t="shared" si="33"/>
        <v>No</v>
      </c>
      <c r="AW77" s="103">
        <f t="shared" si="26"/>
        <v>0</v>
      </c>
      <c r="AX77" s="105">
        <f t="shared" si="27"/>
        <v>1131021</v>
      </c>
      <c r="AY77" s="106">
        <f t="shared" si="32"/>
        <v>1131021</v>
      </c>
      <c r="AZ77" s="107">
        <f t="shared" si="28"/>
        <v>0</v>
      </c>
      <c r="BA77" s="60"/>
      <c r="BD77" s="108"/>
      <c r="BE77" s="108"/>
      <c r="BF77" s="108"/>
      <c r="BG77" s="108"/>
      <c r="BH77" s="108"/>
    </row>
    <row r="78" spans="1:60" x14ac:dyDescent="0.2">
      <c r="A78" s="43" t="s">
        <v>1906</v>
      </c>
      <c r="B78" s="43"/>
      <c r="C78" s="74"/>
      <c r="D78" s="74"/>
      <c r="E78" s="74"/>
      <c r="F78" s="39">
        <v>3</v>
      </c>
      <c r="G78">
        <v>0</v>
      </c>
      <c r="H78" s="43">
        <v>52</v>
      </c>
      <c r="I78" s="39" t="s">
        <v>80</v>
      </c>
      <c r="J78" s="94"/>
      <c r="K78" s="95">
        <v>4141.59</v>
      </c>
      <c r="L78" s="96"/>
      <c r="M78" s="97">
        <v>750</v>
      </c>
      <c r="N78" s="98">
        <f t="shared" si="13"/>
        <v>225</v>
      </c>
      <c r="O78" s="98">
        <f t="shared" si="14"/>
        <v>2484.9499999999998</v>
      </c>
      <c r="P78" s="98">
        <f t="shared" si="15"/>
        <v>0</v>
      </c>
      <c r="Q78" s="98">
        <f t="shared" si="16"/>
        <v>0</v>
      </c>
      <c r="R78" s="99">
        <f t="shared" si="17"/>
        <v>0.18</v>
      </c>
      <c r="S78" s="99">
        <f t="shared" si="5"/>
        <v>0</v>
      </c>
      <c r="T78" s="98">
        <f t="shared" si="6"/>
        <v>0</v>
      </c>
      <c r="U78" s="98">
        <f t="shared" si="18"/>
        <v>0</v>
      </c>
      <c r="V78" s="97">
        <v>232</v>
      </c>
      <c r="W78" s="98">
        <f t="shared" si="19"/>
        <v>58</v>
      </c>
      <c r="X78" s="61">
        <f t="shared" si="20"/>
        <v>225</v>
      </c>
      <c r="Y78" s="48">
        <f t="shared" si="21"/>
        <v>4424.59</v>
      </c>
      <c r="Z78" s="95">
        <v>6561510015</v>
      </c>
      <c r="AA78" s="97">
        <v>26728</v>
      </c>
      <c r="AB78" s="61">
        <f t="shared" si="7"/>
        <v>245491.99</v>
      </c>
      <c r="AC78" s="47">
        <f t="shared" si="8"/>
        <v>0.95703800000000006</v>
      </c>
      <c r="AD78" s="97">
        <v>118329</v>
      </c>
      <c r="AE78" s="47">
        <f t="shared" si="9"/>
        <v>0.85786099999999998</v>
      </c>
      <c r="AF78" s="47">
        <f t="shared" si="29"/>
        <v>7.2715000000000002E-2</v>
      </c>
      <c r="AG78" s="100">
        <f t="shared" si="10"/>
        <v>7.2715000000000002E-2</v>
      </c>
      <c r="AH78" s="101">
        <f t="shared" si="11"/>
        <v>0</v>
      </c>
      <c r="AI78" s="102">
        <f t="shared" si="22"/>
        <v>7.2715000000000002E-2</v>
      </c>
      <c r="AJ78" s="97">
        <v>0</v>
      </c>
      <c r="AK78">
        <v>0</v>
      </c>
      <c r="AL78" s="60">
        <f t="shared" si="23"/>
        <v>0</v>
      </c>
      <c r="AM78" s="97">
        <v>0</v>
      </c>
      <c r="AN78">
        <v>0</v>
      </c>
      <c r="AO78" s="60">
        <f t="shared" si="24"/>
        <v>0</v>
      </c>
      <c r="AP78" s="60">
        <f t="shared" si="12"/>
        <v>3707985</v>
      </c>
      <c r="AQ78" s="60">
        <f t="shared" si="25"/>
        <v>3707985</v>
      </c>
      <c r="AR78" s="103">
        <v>1095080</v>
      </c>
      <c r="AS78" s="103">
        <f t="shared" si="30"/>
        <v>3707985</v>
      </c>
      <c r="AT78" s="97">
        <v>1760375</v>
      </c>
      <c r="AU78" s="60">
        <f t="shared" si="31"/>
        <v>1947610</v>
      </c>
      <c r="AV78" s="104" t="str">
        <f t="shared" si="33"/>
        <v>Yes</v>
      </c>
      <c r="AW78" s="103">
        <f t="shared" si="26"/>
        <v>1947610</v>
      </c>
      <c r="AX78" s="105">
        <f t="shared" si="27"/>
        <v>3707985</v>
      </c>
      <c r="AY78" s="106">
        <f t="shared" si="32"/>
        <v>3707985</v>
      </c>
      <c r="AZ78" s="107">
        <f t="shared" si="28"/>
        <v>1947610</v>
      </c>
      <c r="BA78" s="60"/>
      <c r="BD78" s="108"/>
      <c r="BE78" s="108"/>
      <c r="BF78" s="108"/>
      <c r="BG78" s="108"/>
      <c r="BH78" s="108"/>
    </row>
    <row r="79" spans="1:60" x14ac:dyDescent="0.2">
      <c r="A79" s="43" t="s">
        <v>1905</v>
      </c>
      <c r="B79" s="43"/>
      <c r="C79" s="74"/>
      <c r="D79" s="74"/>
      <c r="E79" s="74"/>
      <c r="F79" s="39">
        <v>5</v>
      </c>
      <c r="G79">
        <v>0</v>
      </c>
      <c r="H79" s="43">
        <v>53</v>
      </c>
      <c r="I79" s="39" t="s">
        <v>81</v>
      </c>
      <c r="J79" s="94"/>
      <c r="K79" s="95">
        <v>241.44</v>
      </c>
      <c r="L79" s="96"/>
      <c r="M79" s="97">
        <v>64</v>
      </c>
      <c r="N79" s="98">
        <f t="shared" si="13"/>
        <v>19.2</v>
      </c>
      <c r="O79" s="98">
        <f t="shared" si="14"/>
        <v>144.86000000000001</v>
      </c>
      <c r="P79" s="98">
        <f t="shared" si="15"/>
        <v>0</v>
      </c>
      <c r="Q79" s="98">
        <f t="shared" si="16"/>
        <v>0</v>
      </c>
      <c r="R79" s="99">
        <f t="shared" si="17"/>
        <v>0.27</v>
      </c>
      <c r="S79" s="99">
        <f t="shared" si="5"/>
        <v>0</v>
      </c>
      <c r="T79" s="98">
        <f t="shared" si="6"/>
        <v>0</v>
      </c>
      <c r="U79" s="98">
        <f t="shared" si="18"/>
        <v>0</v>
      </c>
      <c r="V79" s="97">
        <v>0</v>
      </c>
      <c r="W79" s="98">
        <f t="shared" si="19"/>
        <v>0</v>
      </c>
      <c r="X79" s="61">
        <f t="shared" si="20"/>
        <v>19.2</v>
      </c>
      <c r="Y79" s="48">
        <f t="shared" si="21"/>
        <v>260.64</v>
      </c>
      <c r="Z79" s="95">
        <v>433334079.67000002</v>
      </c>
      <c r="AA79" s="97">
        <v>1881</v>
      </c>
      <c r="AB79" s="61">
        <f t="shared" si="7"/>
        <v>230374.31</v>
      </c>
      <c r="AC79" s="47">
        <f t="shared" si="8"/>
        <v>0.89810299999999998</v>
      </c>
      <c r="AD79" s="97">
        <v>95543</v>
      </c>
      <c r="AE79" s="47">
        <f t="shared" si="9"/>
        <v>0.69266700000000003</v>
      </c>
      <c r="AF79" s="47">
        <f t="shared" si="29"/>
        <v>0.16352800000000001</v>
      </c>
      <c r="AG79" s="100">
        <f t="shared" si="10"/>
        <v>0.16352800000000001</v>
      </c>
      <c r="AH79" s="101">
        <f t="shared" si="11"/>
        <v>0</v>
      </c>
      <c r="AI79" s="102">
        <f t="shared" si="22"/>
        <v>0.16352800000000001</v>
      </c>
      <c r="AJ79" s="97">
        <v>0</v>
      </c>
      <c r="AK79">
        <v>0</v>
      </c>
      <c r="AL79" s="60">
        <f t="shared" si="23"/>
        <v>0</v>
      </c>
      <c r="AM79" s="97">
        <v>44</v>
      </c>
      <c r="AN79">
        <v>4</v>
      </c>
      <c r="AO79" s="60">
        <f t="shared" si="24"/>
        <v>17600</v>
      </c>
      <c r="AP79" s="60">
        <f t="shared" si="12"/>
        <v>491218</v>
      </c>
      <c r="AQ79" s="60">
        <f t="shared" si="25"/>
        <v>508818</v>
      </c>
      <c r="AR79" s="103">
        <v>923278</v>
      </c>
      <c r="AS79" s="103">
        <f t="shared" si="30"/>
        <v>508818</v>
      </c>
      <c r="AT79" s="97">
        <v>736256</v>
      </c>
      <c r="AU79" s="60">
        <f t="shared" si="31"/>
        <v>227438</v>
      </c>
      <c r="AV79" s="104" t="str">
        <f t="shared" si="33"/>
        <v>No</v>
      </c>
      <c r="AW79" s="103">
        <f t="shared" si="26"/>
        <v>0</v>
      </c>
      <c r="AX79" s="105">
        <f t="shared" si="27"/>
        <v>736256</v>
      </c>
      <c r="AY79" s="106">
        <f t="shared" si="32"/>
        <v>736256</v>
      </c>
      <c r="AZ79" s="107">
        <f t="shared" si="28"/>
        <v>0</v>
      </c>
      <c r="BA79" s="60"/>
      <c r="BD79" s="108"/>
      <c r="BE79" s="108"/>
      <c r="BF79" s="108"/>
      <c r="BG79" s="108"/>
      <c r="BH79" s="108"/>
    </row>
    <row r="80" spans="1:60" x14ac:dyDescent="0.2">
      <c r="A80" s="43" t="s">
        <v>1906</v>
      </c>
      <c r="B80" s="43"/>
      <c r="C80" s="74"/>
      <c r="D80" s="74"/>
      <c r="E80" s="74"/>
      <c r="F80" s="39">
        <v>3</v>
      </c>
      <c r="G80">
        <v>0</v>
      </c>
      <c r="H80" s="43">
        <v>54</v>
      </c>
      <c r="I80" s="39" t="s">
        <v>82</v>
      </c>
      <c r="J80" s="94"/>
      <c r="K80" s="95">
        <v>5673</v>
      </c>
      <c r="L80" s="96"/>
      <c r="M80" s="97">
        <v>852</v>
      </c>
      <c r="N80" s="98">
        <f t="shared" si="13"/>
        <v>255.6</v>
      </c>
      <c r="O80" s="98">
        <f t="shared" si="14"/>
        <v>3403.8</v>
      </c>
      <c r="P80" s="98">
        <f t="shared" si="15"/>
        <v>0</v>
      </c>
      <c r="Q80" s="98">
        <f t="shared" si="16"/>
        <v>0</v>
      </c>
      <c r="R80" s="99">
        <f t="shared" si="17"/>
        <v>0.15</v>
      </c>
      <c r="S80" s="99">
        <f t="shared" si="5"/>
        <v>0</v>
      </c>
      <c r="T80" s="98">
        <f t="shared" si="6"/>
        <v>0</v>
      </c>
      <c r="U80" s="98">
        <f t="shared" si="18"/>
        <v>0</v>
      </c>
      <c r="V80" s="97">
        <v>213</v>
      </c>
      <c r="W80" s="98">
        <f t="shared" si="19"/>
        <v>53.25</v>
      </c>
      <c r="X80" s="61">
        <f t="shared" si="20"/>
        <v>255.6</v>
      </c>
      <c r="Y80" s="48">
        <f t="shared" si="21"/>
        <v>5981.85</v>
      </c>
      <c r="Z80" s="95">
        <v>7598288553</v>
      </c>
      <c r="AA80" s="97">
        <v>35199</v>
      </c>
      <c r="AB80" s="61">
        <f t="shared" si="7"/>
        <v>215866.6</v>
      </c>
      <c r="AC80" s="47">
        <f t="shared" si="8"/>
        <v>0.84154499999999999</v>
      </c>
      <c r="AD80" s="97">
        <v>144134</v>
      </c>
      <c r="AE80" s="47">
        <f t="shared" si="9"/>
        <v>1.044942</v>
      </c>
      <c r="AF80" s="47">
        <f t="shared" si="29"/>
        <v>9.7435999999999995E-2</v>
      </c>
      <c r="AG80" s="100">
        <f t="shared" si="10"/>
        <v>9.7435999999999995E-2</v>
      </c>
      <c r="AH80" s="101">
        <f t="shared" si="11"/>
        <v>0</v>
      </c>
      <c r="AI80" s="102">
        <f t="shared" si="22"/>
        <v>9.7435999999999995E-2</v>
      </c>
      <c r="AJ80" s="97">
        <v>0</v>
      </c>
      <c r="AK80">
        <v>0</v>
      </c>
      <c r="AL80" s="60">
        <f t="shared" si="23"/>
        <v>0</v>
      </c>
      <c r="AM80" s="97">
        <v>0</v>
      </c>
      <c r="AN80">
        <v>0</v>
      </c>
      <c r="AO80" s="60">
        <f t="shared" si="24"/>
        <v>0</v>
      </c>
      <c r="AP80" s="60">
        <f t="shared" si="12"/>
        <v>6717318</v>
      </c>
      <c r="AQ80" s="60">
        <f t="shared" si="25"/>
        <v>6717318</v>
      </c>
      <c r="AR80" s="103">
        <v>6654380</v>
      </c>
      <c r="AS80" s="103">
        <f t="shared" si="30"/>
        <v>6717318</v>
      </c>
      <c r="AT80" s="97">
        <v>5655724</v>
      </c>
      <c r="AU80" s="60">
        <f t="shared" si="31"/>
        <v>1061594</v>
      </c>
      <c r="AV80" s="104" t="str">
        <f t="shared" si="33"/>
        <v>Yes</v>
      </c>
      <c r="AW80" s="103">
        <f t="shared" si="26"/>
        <v>1061594</v>
      </c>
      <c r="AX80" s="105">
        <f t="shared" si="27"/>
        <v>6717318</v>
      </c>
      <c r="AY80" s="106">
        <f t="shared" si="32"/>
        <v>6717318</v>
      </c>
      <c r="AZ80" s="107">
        <f t="shared" si="28"/>
        <v>1061594</v>
      </c>
      <c r="BA80" s="60"/>
      <c r="BD80" s="108"/>
      <c r="BE80" s="108"/>
      <c r="BF80" s="108"/>
      <c r="BG80" s="108"/>
      <c r="BH80" s="108"/>
    </row>
    <row r="81" spans="1:60" x14ac:dyDescent="0.2">
      <c r="A81" s="43" t="s">
        <v>1905</v>
      </c>
      <c r="B81" s="43"/>
      <c r="C81" s="74"/>
      <c r="D81" s="74"/>
      <c r="E81" s="74"/>
      <c r="F81" s="39">
        <v>2</v>
      </c>
      <c r="G81">
        <v>0</v>
      </c>
      <c r="H81" s="43">
        <v>55</v>
      </c>
      <c r="I81" s="39" t="s">
        <v>83</v>
      </c>
      <c r="J81" s="94"/>
      <c r="K81" s="95">
        <v>282.54000000000002</v>
      </c>
      <c r="L81" s="96"/>
      <c r="M81" s="97">
        <v>69</v>
      </c>
      <c r="N81" s="98">
        <f t="shared" si="13"/>
        <v>20.7</v>
      </c>
      <c r="O81" s="98">
        <f t="shared" si="14"/>
        <v>169.52</v>
      </c>
      <c r="P81" s="98">
        <f t="shared" si="15"/>
        <v>0</v>
      </c>
      <c r="Q81" s="98">
        <f t="shared" si="16"/>
        <v>0</v>
      </c>
      <c r="R81" s="99">
        <f t="shared" si="17"/>
        <v>0.24</v>
      </c>
      <c r="S81" s="99">
        <f t="shared" si="5"/>
        <v>0</v>
      </c>
      <c r="T81" s="98">
        <f t="shared" si="6"/>
        <v>0</v>
      </c>
      <c r="U81" s="98">
        <f t="shared" si="18"/>
        <v>0</v>
      </c>
      <c r="V81" s="97">
        <v>3</v>
      </c>
      <c r="W81" s="98">
        <f t="shared" si="19"/>
        <v>0.75</v>
      </c>
      <c r="X81" s="61">
        <f t="shared" si="20"/>
        <v>20.7</v>
      </c>
      <c r="Y81" s="48">
        <f t="shared" si="21"/>
        <v>303.99</v>
      </c>
      <c r="Z81" s="95">
        <v>1048969129</v>
      </c>
      <c r="AA81" s="97">
        <v>3203</v>
      </c>
      <c r="AB81" s="61">
        <f t="shared" si="7"/>
        <v>327495.83</v>
      </c>
      <c r="AC81" s="47">
        <f t="shared" si="8"/>
        <v>1.276726</v>
      </c>
      <c r="AD81" s="97">
        <v>138299</v>
      </c>
      <c r="AE81" s="47">
        <f t="shared" si="9"/>
        <v>1.00264</v>
      </c>
      <c r="AF81" s="47">
        <f t="shared" si="29"/>
        <v>-0.19450000000000001</v>
      </c>
      <c r="AG81" s="100">
        <f t="shared" si="10"/>
        <v>0.01</v>
      </c>
      <c r="AH81" s="101">
        <f t="shared" si="11"/>
        <v>0</v>
      </c>
      <c r="AI81" s="102">
        <f t="shared" si="22"/>
        <v>0.01</v>
      </c>
      <c r="AJ81" s="97">
        <v>281</v>
      </c>
      <c r="AK81">
        <v>13</v>
      </c>
      <c r="AL81" s="60">
        <f t="shared" si="23"/>
        <v>365300</v>
      </c>
      <c r="AM81" s="97">
        <v>0</v>
      </c>
      <c r="AN81">
        <v>0</v>
      </c>
      <c r="AO81" s="60">
        <f t="shared" si="24"/>
        <v>0</v>
      </c>
      <c r="AP81" s="60">
        <f t="shared" si="12"/>
        <v>35035</v>
      </c>
      <c r="AQ81" s="60">
        <f t="shared" si="25"/>
        <v>400335</v>
      </c>
      <c r="AR81" s="103">
        <v>82025</v>
      </c>
      <c r="AS81" s="103">
        <f t="shared" si="30"/>
        <v>400335</v>
      </c>
      <c r="AT81" s="97">
        <v>337582</v>
      </c>
      <c r="AU81" s="60">
        <f t="shared" si="31"/>
        <v>62753</v>
      </c>
      <c r="AV81" s="104" t="str">
        <f t="shared" si="33"/>
        <v>Yes</v>
      </c>
      <c r="AW81" s="103">
        <f t="shared" si="26"/>
        <v>62753</v>
      </c>
      <c r="AX81" s="105">
        <f t="shared" si="27"/>
        <v>400335</v>
      </c>
      <c r="AY81" s="106">
        <f t="shared" si="32"/>
        <v>400335</v>
      </c>
      <c r="AZ81" s="107">
        <f t="shared" si="28"/>
        <v>62753</v>
      </c>
      <c r="BA81" s="60"/>
      <c r="BD81" s="108"/>
      <c r="BE81" s="108"/>
      <c r="BF81" s="108"/>
      <c r="BG81" s="108"/>
      <c r="BH81" s="108"/>
    </row>
    <row r="82" spans="1:60" x14ac:dyDescent="0.2">
      <c r="A82" s="43" t="s">
        <v>1906</v>
      </c>
      <c r="B82" s="43"/>
      <c r="C82" s="74"/>
      <c r="D82" s="74"/>
      <c r="E82" s="74"/>
      <c r="F82" s="39">
        <v>5</v>
      </c>
      <c r="G82">
        <v>0</v>
      </c>
      <c r="H82" s="43">
        <v>56</v>
      </c>
      <c r="I82" s="39" t="s">
        <v>84</v>
      </c>
      <c r="J82" s="94"/>
      <c r="K82" s="95">
        <v>1652.18</v>
      </c>
      <c r="L82" s="96"/>
      <c r="M82" s="97">
        <v>218</v>
      </c>
      <c r="N82" s="98">
        <f t="shared" si="13"/>
        <v>65.400000000000006</v>
      </c>
      <c r="O82" s="98">
        <f t="shared" si="14"/>
        <v>991.31</v>
      </c>
      <c r="P82" s="98">
        <f t="shared" si="15"/>
        <v>0</v>
      </c>
      <c r="Q82" s="98">
        <f t="shared" si="16"/>
        <v>0</v>
      </c>
      <c r="R82" s="99">
        <f t="shared" si="17"/>
        <v>0.13</v>
      </c>
      <c r="S82" s="99">
        <f t="shared" si="5"/>
        <v>0</v>
      </c>
      <c r="T82" s="98">
        <f t="shared" si="6"/>
        <v>0</v>
      </c>
      <c r="U82" s="98">
        <f t="shared" si="18"/>
        <v>0</v>
      </c>
      <c r="V82" s="97">
        <v>9</v>
      </c>
      <c r="W82" s="98">
        <f t="shared" si="19"/>
        <v>2.25</v>
      </c>
      <c r="X82" s="61">
        <f t="shared" si="20"/>
        <v>65.400000000000006</v>
      </c>
      <c r="Y82" s="48">
        <f t="shared" si="21"/>
        <v>1719.8300000000002</v>
      </c>
      <c r="Z82" s="95">
        <v>1913061582</v>
      </c>
      <c r="AA82" s="97">
        <v>11041</v>
      </c>
      <c r="AB82" s="61">
        <f t="shared" si="7"/>
        <v>173268.87</v>
      </c>
      <c r="AC82" s="47">
        <f t="shared" si="8"/>
        <v>0.67547999999999997</v>
      </c>
      <c r="AD82" s="97">
        <v>116023</v>
      </c>
      <c r="AE82" s="47">
        <f t="shared" si="9"/>
        <v>0.84114299999999997</v>
      </c>
      <c r="AF82" s="47">
        <f t="shared" si="29"/>
        <v>0.27482099999999998</v>
      </c>
      <c r="AG82" s="100">
        <f t="shared" si="10"/>
        <v>0.27482099999999998</v>
      </c>
      <c r="AH82" s="101">
        <f t="shared" si="11"/>
        <v>0</v>
      </c>
      <c r="AI82" s="102">
        <f t="shared" si="22"/>
        <v>0.27482099999999998</v>
      </c>
      <c r="AJ82" s="97">
        <v>0</v>
      </c>
      <c r="AK82">
        <v>0</v>
      </c>
      <c r="AL82" s="60">
        <f t="shared" si="23"/>
        <v>0</v>
      </c>
      <c r="AM82" s="97">
        <v>0</v>
      </c>
      <c r="AN82">
        <v>0</v>
      </c>
      <c r="AO82" s="60">
        <f t="shared" si="24"/>
        <v>0</v>
      </c>
      <c r="AP82" s="60">
        <f t="shared" si="12"/>
        <v>5447238</v>
      </c>
      <c r="AQ82" s="60">
        <f t="shared" si="25"/>
        <v>5447238</v>
      </c>
      <c r="AR82" s="103">
        <v>5510220</v>
      </c>
      <c r="AS82" s="103">
        <f t="shared" si="30"/>
        <v>5447238</v>
      </c>
      <c r="AT82" s="97">
        <v>5278314</v>
      </c>
      <c r="AU82" s="60">
        <f t="shared" si="31"/>
        <v>168924</v>
      </c>
      <c r="AV82" s="104" t="str">
        <f t="shared" si="33"/>
        <v>Yes</v>
      </c>
      <c r="AW82" s="103">
        <f t="shared" si="26"/>
        <v>168924</v>
      </c>
      <c r="AX82" s="105">
        <f t="shared" si="27"/>
        <v>5447238</v>
      </c>
      <c r="AY82" s="106">
        <f t="shared" si="32"/>
        <v>5447238</v>
      </c>
      <c r="AZ82" s="107">
        <f t="shared" si="28"/>
        <v>168924</v>
      </c>
      <c r="BA82" s="60"/>
      <c r="BD82" s="108"/>
      <c r="BE82" s="108"/>
      <c r="BF82" s="108"/>
      <c r="BG82" s="108"/>
      <c r="BH82" s="108"/>
    </row>
    <row r="83" spans="1:60" x14ac:dyDescent="0.2">
      <c r="A83" s="43" t="s">
        <v>1906</v>
      </c>
      <c r="B83" s="43"/>
      <c r="C83" s="74"/>
      <c r="D83" s="74"/>
      <c r="E83" s="74"/>
      <c r="F83" s="39">
        <v>1</v>
      </c>
      <c r="G83">
        <v>0</v>
      </c>
      <c r="H83" s="43">
        <v>57</v>
      </c>
      <c r="I83" s="39" t="s">
        <v>85</v>
      </c>
      <c r="J83" s="94"/>
      <c r="K83" s="95">
        <v>8227.02</v>
      </c>
      <c r="L83" s="96"/>
      <c r="M83" s="97">
        <v>1672</v>
      </c>
      <c r="N83" s="98">
        <f t="shared" si="13"/>
        <v>501.6</v>
      </c>
      <c r="O83" s="98">
        <f t="shared" si="14"/>
        <v>4936.21</v>
      </c>
      <c r="P83" s="98">
        <f t="shared" si="15"/>
        <v>0</v>
      </c>
      <c r="Q83" s="98">
        <f t="shared" si="16"/>
        <v>0</v>
      </c>
      <c r="R83" s="99">
        <f t="shared" si="17"/>
        <v>0.2</v>
      </c>
      <c r="S83" s="99">
        <f t="shared" si="5"/>
        <v>0</v>
      </c>
      <c r="T83" s="98">
        <f t="shared" si="6"/>
        <v>0</v>
      </c>
      <c r="U83" s="98">
        <f t="shared" si="18"/>
        <v>0</v>
      </c>
      <c r="V83" s="97">
        <v>460</v>
      </c>
      <c r="W83" s="98">
        <f t="shared" si="19"/>
        <v>115</v>
      </c>
      <c r="X83" s="61">
        <f t="shared" si="20"/>
        <v>501.6</v>
      </c>
      <c r="Y83" s="48">
        <f t="shared" si="21"/>
        <v>8843.6200000000008</v>
      </c>
      <c r="Z83" s="95">
        <v>55719115818.330002</v>
      </c>
      <c r="AA83" s="97">
        <v>63638</v>
      </c>
      <c r="AB83" s="61">
        <f t="shared" si="7"/>
        <v>875563.59</v>
      </c>
      <c r="AC83" s="47">
        <f t="shared" si="8"/>
        <v>3.413341</v>
      </c>
      <c r="AD83" s="97">
        <v>185850</v>
      </c>
      <c r="AE83" s="47">
        <f t="shared" si="9"/>
        <v>1.347375</v>
      </c>
      <c r="AF83" s="47">
        <f t="shared" si="29"/>
        <v>-1.7935509999999999</v>
      </c>
      <c r="AG83" s="100">
        <f t="shared" si="10"/>
        <v>0.01</v>
      </c>
      <c r="AH83" s="101">
        <f t="shared" si="11"/>
        <v>0</v>
      </c>
      <c r="AI83" s="102">
        <f t="shared" si="22"/>
        <v>0.01</v>
      </c>
      <c r="AJ83" s="97">
        <v>0</v>
      </c>
      <c r="AK83">
        <v>0</v>
      </c>
      <c r="AL83" s="60">
        <f t="shared" si="23"/>
        <v>0</v>
      </c>
      <c r="AM83" s="97">
        <v>0</v>
      </c>
      <c r="AN83">
        <v>0</v>
      </c>
      <c r="AO83" s="60">
        <f t="shared" si="24"/>
        <v>0</v>
      </c>
      <c r="AP83" s="60">
        <f t="shared" si="12"/>
        <v>1019227</v>
      </c>
      <c r="AQ83" s="60">
        <f t="shared" si="25"/>
        <v>1019227</v>
      </c>
      <c r="AR83" s="103">
        <v>136859</v>
      </c>
      <c r="AS83" s="103">
        <f t="shared" si="30"/>
        <v>1019227</v>
      </c>
      <c r="AT83" s="97">
        <v>869861</v>
      </c>
      <c r="AU83" s="60">
        <f t="shared" si="31"/>
        <v>149366</v>
      </c>
      <c r="AV83" s="104" t="str">
        <f t="shared" si="33"/>
        <v>Yes</v>
      </c>
      <c r="AW83" s="103">
        <f t="shared" si="26"/>
        <v>149366</v>
      </c>
      <c r="AX83" s="105">
        <f t="shared" si="27"/>
        <v>1019227</v>
      </c>
      <c r="AY83" s="106">
        <f t="shared" si="32"/>
        <v>1019227</v>
      </c>
      <c r="AZ83" s="107">
        <f t="shared" si="28"/>
        <v>149366</v>
      </c>
      <c r="BA83" s="60"/>
      <c r="BD83" s="108"/>
      <c r="BE83" s="108"/>
      <c r="BF83" s="108"/>
      <c r="BG83" s="108"/>
      <c r="BH83" s="108"/>
    </row>
    <row r="84" spans="1:60" x14ac:dyDescent="0.2">
      <c r="A84" s="43" t="s">
        <v>1910</v>
      </c>
      <c r="B84" s="43"/>
      <c r="C84" s="74"/>
      <c r="D84" s="74"/>
      <c r="E84" s="74"/>
      <c r="F84" s="39">
        <v>9</v>
      </c>
      <c r="G84">
        <v>34</v>
      </c>
      <c r="H84" s="43">
        <v>58</v>
      </c>
      <c r="I84" s="39" t="s">
        <v>86</v>
      </c>
      <c r="J84" s="94"/>
      <c r="K84" s="95">
        <v>1603.2</v>
      </c>
      <c r="L84" s="110"/>
      <c r="M84" s="97">
        <v>851</v>
      </c>
      <c r="N84" s="98">
        <f t="shared" si="13"/>
        <v>255.3</v>
      </c>
      <c r="O84" s="98">
        <f t="shared" si="14"/>
        <v>961.92</v>
      </c>
      <c r="P84" s="98">
        <f t="shared" si="15"/>
        <v>0</v>
      </c>
      <c r="Q84" s="98">
        <f t="shared" si="16"/>
        <v>0</v>
      </c>
      <c r="R84" s="99">
        <f t="shared" si="17"/>
        <v>0.53</v>
      </c>
      <c r="S84" s="99">
        <f t="shared" si="5"/>
        <v>0</v>
      </c>
      <c r="T84" s="98">
        <f t="shared" si="6"/>
        <v>0</v>
      </c>
      <c r="U84" s="98">
        <f t="shared" si="18"/>
        <v>0</v>
      </c>
      <c r="V84" s="97">
        <v>25</v>
      </c>
      <c r="W84" s="98">
        <f t="shared" si="19"/>
        <v>6.25</v>
      </c>
      <c r="X84" s="61">
        <f t="shared" si="20"/>
        <v>255.3</v>
      </c>
      <c r="Y84" s="48">
        <f t="shared" si="21"/>
        <v>1864.75</v>
      </c>
      <c r="Z84" s="95">
        <v>1459205560</v>
      </c>
      <c r="AA84" s="97">
        <v>11509</v>
      </c>
      <c r="AB84" s="61">
        <f t="shared" si="7"/>
        <v>126788.21</v>
      </c>
      <c r="AC84" s="47">
        <f t="shared" si="8"/>
        <v>0.494278</v>
      </c>
      <c r="AD84" s="97">
        <v>74207</v>
      </c>
      <c r="AE84" s="47">
        <f t="shared" si="9"/>
        <v>0.53798599999999996</v>
      </c>
      <c r="AF84" s="47">
        <f t="shared" si="29"/>
        <v>0.49260999999999999</v>
      </c>
      <c r="AG84" s="100">
        <f t="shared" si="10"/>
        <v>0.49260999999999999</v>
      </c>
      <c r="AH84" s="101">
        <f t="shared" si="11"/>
        <v>0</v>
      </c>
      <c r="AI84" s="102">
        <f t="shared" si="22"/>
        <v>0.49260999999999999</v>
      </c>
      <c r="AJ84" s="97">
        <v>0</v>
      </c>
      <c r="AK84">
        <v>0</v>
      </c>
      <c r="AL84" s="60">
        <f t="shared" si="23"/>
        <v>0</v>
      </c>
      <c r="AM84" s="97">
        <v>0</v>
      </c>
      <c r="AN84">
        <v>0</v>
      </c>
      <c r="AO84" s="60">
        <f t="shared" si="24"/>
        <v>0</v>
      </c>
      <c r="AP84" s="60">
        <f t="shared" si="12"/>
        <v>10586802</v>
      </c>
      <c r="AQ84" s="60">
        <f t="shared" si="25"/>
        <v>10586802</v>
      </c>
      <c r="AR84" s="103">
        <v>10775767</v>
      </c>
      <c r="AS84" s="103">
        <f t="shared" si="30"/>
        <v>10586802</v>
      </c>
      <c r="AT84" s="97">
        <v>10925151</v>
      </c>
      <c r="AU84" s="60">
        <f t="shared" si="31"/>
        <v>338349</v>
      </c>
      <c r="AV84" s="104" t="str">
        <f t="shared" si="33"/>
        <v>No</v>
      </c>
      <c r="AW84" s="103">
        <f t="shared" si="26"/>
        <v>0</v>
      </c>
      <c r="AX84" s="105">
        <f t="shared" si="27"/>
        <v>10925151</v>
      </c>
      <c r="AY84" s="106">
        <f t="shared" si="32"/>
        <v>10925151</v>
      </c>
      <c r="AZ84" s="107">
        <f t="shared" si="28"/>
        <v>0</v>
      </c>
      <c r="BA84" s="60"/>
      <c r="BD84" s="108"/>
      <c r="BE84" s="108"/>
      <c r="BF84" s="108"/>
      <c r="BG84" s="108"/>
      <c r="BH84" s="108"/>
    </row>
    <row r="85" spans="1:60" x14ac:dyDescent="0.2">
      <c r="A85" s="43" t="s">
        <v>1908</v>
      </c>
      <c r="B85" s="43"/>
      <c r="C85" s="112">
        <v>1</v>
      </c>
      <c r="D85" s="112">
        <v>1</v>
      </c>
      <c r="E85" s="74"/>
      <c r="F85" s="39">
        <v>8</v>
      </c>
      <c r="G85">
        <v>0</v>
      </c>
      <c r="H85" s="43">
        <v>59</v>
      </c>
      <c r="I85" s="39" t="s">
        <v>87</v>
      </c>
      <c r="J85" s="94"/>
      <c r="K85" s="95">
        <v>4316.03</v>
      </c>
      <c r="L85" s="96"/>
      <c r="M85" s="97">
        <v>2888</v>
      </c>
      <c r="N85" s="98">
        <f t="shared" si="13"/>
        <v>866.4</v>
      </c>
      <c r="O85" s="98">
        <f t="shared" si="14"/>
        <v>2589.62</v>
      </c>
      <c r="P85" s="98">
        <f t="shared" si="15"/>
        <v>298.38000000000011</v>
      </c>
      <c r="Q85" s="98">
        <f t="shared" si="16"/>
        <v>44.76</v>
      </c>
      <c r="R85" s="99">
        <f t="shared" si="17"/>
        <v>0.67</v>
      </c>
      <c r="S85" s="99">
        <f t="shared" si="5"/>
        <v>7.0000000000000062E-2</v>
      </c>
      <c r="T85" s="98">
        <f t="shared" si="6"/>
        <v>302.12</v>
      </c>
      <c r="U85" s="98">
        <f t="shared" si="18"/>
        <v>45.32</v>
      </c>
      <c r="V85" s="97">
        <v>200</v>
      </c>
      <c r="W85" s="98">
        <f t="shared" si="19"/>
        <v>50</v>
      </c>
      <c r="X85" s="61">
        <f t="shared" si="20"/>
        <v>866.4</v>
      </c>
      <c r="Y85" s="48">
        <f t="shared" si="21"/>
        <v>5277.19</v>
      </c>
      <c r="Z85" s="95">
        <v>7301602161.6700001</v>
      </c>
      <c r="AA85" s="97">
        <v>37743</v>
      </c>
      <c r="AB85" s="61">
        <f t="shared" si="7"/>
        <v>193455.8</v>
      </c>
      <c r="AC85" s="47">
        <f t="shared" si="8"/>
        <v>0.75417800000000002</v>
      </c>
      <c r="AD85" s="97">
        <v>82149</v>
      </c>
      <c r="AE85" s="47">
        <f t="shared" si="9"/>
        <v>0.59556399999999998</v>
      </c>
      <c r="AF85" s="47">
        <f t="shared" si="29"/>
        <v>0.293406</v>
      </c>
      <c r="AG85" s="100">
        <f t="shared" si="10"/>
        <v>0.293406</v>
      </c>
      <c r="AH85" s="101">
        <f t="shared" si="11"/>
        <v>0</v>
      </c>
      <c r="AI85" s="102">
        <f t="shared" si="22"/>
        <v>0.293406</v>
      </c>
      <c r="AJ85" s="97">
        <v>0</v>
      </c>
      <c r="AK85">
        <v>0</v>
      </c>
      <c r="AL85" s="60">
        <f t="shared" si="23"/>
        <v>0</v>
      </c>
      <c r="AM85" s="97">
        <v>0</v>
      </c>
      <c r="AN85">
        <v>0</v>
      </c>
      <c r="AO85" s="60">
        <f t="shared" si="24"/>
        <v>0</v>
      </c>
      <c r="AP85" s="60">
        <f t="shared" si="12"/>
        <v>17844840</v>
      </c>
      <c r="AQ85" s="60">
        <f t="shared" si="25"/>
        <v>17844840</v>
      </c>
      <c r="AR85" s="103">
        <v>25040045</v>
      </c>
      <c r="AS85" s="103">
        <f t="shared" si="30"/>
        <v>25040045</v>
      </c>
      <c r="AT85" s="97">
        <v>25040045</v>
      </c>
      <c r="AU85" s="60">
        <f t="shared" si="31"/>
        <v>7195205</v>
      </c>
      <c r="AV85" s="104" t="str">
        <f t="shared" si="33"/>
        <v>No</v>
      </c>
      <c r="AW85" s="103">
        <f t="shared" si="26"/>
        <v>0</v>
      </c>
      <c r="AX85" s="105">
        <f t="shared" si="27"/>
        <v>25040045</v>
      </c>
      <c r="AY85" s="106">
        <f t="shared" si="32"/>
        <v>25040045</v>
      </c>
      <c r="AZ85" s="107">
        <f t="shared" si="28"/>
        <v>0</v>
      </c>
      <c r="BA85" s="60"/>
      <c r="BD85" s="108"/>
      <c r="BE85" s="108"/>
      <c r="BF85" s="108"/>
      <c r="BG85" s="108"/>
      <c r="BH85" s="108"/>
    </row>
    <row r="86" spans="1:60" x14ac:dyDescent="0.2">
      <c r="A86" s="43" t="s">
        <v>1906</v>
      </c>
      <c r="B86" s="43"/>
      <c r="C86" s="74"/>
      <c r="D86" s="74"/>
      <c r="E86" s="74"/>
      <c r="F86" s="39">
        <v>2</v>
      </c>
      <c r="G86">
        <v>0</v>
      </c>
      <c r="H86" s="43">
        <v>60</v>
      </c>
      <c r="I86" s="39" t="s">
        <v>88</v>
      </c>
      <c r="J86" s="94"/>
      <c r="K86" s="95">
        <v>3063.46</v>
      </c>
      <c r="L86" s="96"/>
      <c r="M86" s="97">
        <v>447</v>
      </c>
      <c r="N86" s="98">
        <f t="shared" si="13"/>
        <v>134.1</v>
      </c>
      <c r="O86" s="98">
        <f t="shared" si="14"/>
        <v>1838.08</v>
      </c>
      <c r="P86" s="98">
        <f t="shared" si="15"/>
        <v>0</v>
      </c>
      <c r="Q86" s="98">
        <f t="shared" si="16"/>
        <v>0</v>
      </c>
      <c r="R86" s="99">
        <f t="shared" si="17"/>
        <v>0.15</v>
      </c>
      <c r="S86" s="99">
        <f t="shared" si="5"/>
        <v>0</v>
      </c>
      <c r="T86" s="98">
        <f t="shared" si="6"/>
        <v>0</v>
      </c>
      <c r="U86" s="98">
        <f t="shared" si="18"/>
        <v>0</v>
      </c>
      <c r="V86" s="97">
        <v>55</v>
      </c>
      <c r="W86" s="98">
        <f t="shared" si="19"/>
        <v>13.75</v>
      </c>
      <c r="X86" s="61">
        <f t="shared" si="20"/>
        <v>134.1</v>
      </c>
      <c r="Y86" s="48">
        <f t="shared" si="21"/>
        <v>3211.31</v>
      </c>
      <c r="Z86" s="95">
        <v>5861856908</v>
      </c>
      <c r="AA86" s="97">
        <v>22019</v>
      </c>
      <c r="AB86" s="61">
        <f t="shared" si="7"/>
        <v>266218.13</v>
      </c>
      <c r="AC86" s="47">
        <f t="shared" si="8"/>
        <v>1.037838</v>
      </c>
      <c r="AD86" s="97">
        <v>124793</v>
      </c>
      <c r="AE86" s="47">
        <f t="shared" si="9"/>
        <v>0.90472399999999997</v>
      </c>
      <c r="AF86" s="47">
        <f t="shared" si="29"/>
        <v>2.0960000000000002E-3</v>
      </c>
      <c r="AG86" s="100">
        <f t="shared" si="10"/>
        <v>0.01</v>
      </c>
      <c r="AH86" s="101">
        <f t="shared" si="11"/>
        <v>0</v>
      </c>
      <c r="AI86" s="102">
        <f t="shared" si="22"/>
        <v>0.01</v>
      </c>
      <c r="AJ86" s="97">
        <v>0</v>
      </c>
      <c r="AK86">
        <v>0</v>
      </c>
      <c r="AL86" s="60">
        <f t="shared" si="23"/>
        <v>0</v>
      </c>
      <c r="AM86" s="97">
        <v>0</v>
      </c>
      <c r="AN86">
        <v>0</v>
      </c>
      <c r="AO86" s="60">
        <f t="shared" si="24"/>
        <v>0</v>
      </c>
      <c r="AP86" s="60">
        <f t="shared" si="12"/>
        <v>370103</v>
      </c>
      <c r="AQ86" s="60">
        <f t="shared" si="25"/>
        <v>370103</v>
      </c>
      <c r="AR86" s="103">
        <v>2740394</v>
      </c>
      <c r="AS86" s="103">
        <f t="shared" si="30"/>
        <v>370103</v>
      </c>
      <c r="AT86" s="97">
        <v>1766084</v>
      </c>
      <c r="AU86" s="60">
        <f t="shared" si="31"/>
        <v>1395981</v>
      </c>
      <c r="AV86" s="104" t="str">
        <f t="shared" si="33"/>
        <v>No</v>
      </c>
      <c r="AW86" s="103">
        <f t="shared" si="26"/>
        <v>0</v>
      </c>
      <c r="AX86" s="105">
        <f t="shared" si="27"/>
        <v>1766084</v>
      </c>
      <c r="AY86" s="106">
        <f t="shared" si="32"/>
        <v>1766084</v>
      </c>
      <c r="AZ86" s="107">
        <f t="shared" si="28"/>
        <v>0</v>
      </c>
      <c r="BA86" s="60"/>
      <c r="BD86" s="108"/>
      <c r="BE86" s="108"/>
      <c r="BF86" s="108"/>
      <c r="BG86" s="108"/>
      <c r="BH86" s="108"/>
    </row>
    <row r="87" spans="1:60" x14ac:dyDescent="0.2">
      <c r="A87" s="43" t="s">
        <v>1903</v>
      </c>
      <c r="B87" s="43"/>
      <c r="C87" s="74"/>
      <c r="D87" s="74"/>
      <c r="E87" s="74"/>
      <c r="F87" s="39">
        <v>4</v>
      </c>
      <c r="G87">
        <v>0</v>
      </c>
      <c r="H87" s="43">
        <v>61</v>
      </c>
      <c r="I87" s="39" t="s">
        <v>89</v>
      </c>
      <c r="J87" s="94"/>
      <c r="K87" s="95">
        <v>1015.11</v>
      </c>
      <c r="L87" s="96"/>
      <c r="M87" s="97">
        <v>181</v>
      </c>
      <c r="N87" s="98">
        <f t="shared" si="13"/>
        <v>54.3</v>
      </c>
      <c r="O87" s="98">
        <f t="shared" si="14"/>
        <v>609.07000000000005</v>
      </c>
      <c r="P87" s="98">
        <f t="shared" si="15"/>
        <v>0</v>
      </c>
      <c r="Q87" s="98">
        <f t="shared" si="16"/>
        <v>0</v>
      </c>
      <c r="R87" s="99">
        <f t="shared" si="17"/>
        <v>0.18</v>
      </c>
      <c r="S87" s="99">
        <f t="shared" si="5"/>
        <v>0</v>
      </c>
      <c r="T87" s="98">
        <f t="shared" si="6"/>
        <v>0</v>
      </c>
      <c r="U87" s="98">
        <f t="shared" si="18"/>
        <v>0</v>
      </c>
      <c r="V87" s="97">
        <v>5</v>
      </c>
      <c r="W87" s="98">
        <f t="shared" si="19"/>
        <v>1.25</v>
      </c>
      <c r="X87" s="61">
        <f t="shared" si="20"/>
        <v>54.3</v>
      </c>
      <c r="Y87" s="48">
        <f t="shared" si="21"/>
        <v>1070.6600000000001</v>
      </c>
      <c r="Z87" s="95">
        <v>1678817697.3299999</v>
      </c>
      <c r="AA87" s="97">
        <v>8670</v>
      </c>
      <c r="AB87" s="61">
        <f t="shared" si="7"/>
        <v>193635.26</v>
      </c>
      <c r="AC87" s="47">
        <f t="shared" si="8"/>
        <v>0.75487800000000005</v>
      </c>
      <c r="AD87" s="97">
        <v>119252</v>
      </c>
      <c r="AE87" s="47">
        <f t="shared" si="9"/>
        <v>0.86455300000000002</v>
      </c>
      <c r="AF87" s="47">
        <f t="shared" si="29"/>
        <v>0.21221999999999999</v>
      </c>
      <c r="AG87" s="100">
        <f t="shared" si="10"/>
        <v>0.21221999999999999</v>
      </c>
      <c r="AH87" s="101">
        <f t="shared" si="11"/>
        <v>0</v>
      </c>
      <c r="AI87" s="102">
        <f t="shared" si="22"/>
        <v>0.21221999999999999</v>
      </c>
      <c r="AJ87" s="97">
        <v>1018</v>
      </c>
      <c r="AK87">
        <v>13</v>
      </c>
      <c r="AL87" s="60">
        <f t="shared" si="23"/>
        <v>1323400</v>
      </c>
      <c r="AM87" s="97">
        <v>0</v>
      </c>
      <c r="AN87">
        <v>0</v>
      </c>
      <c r="AO87" s="60">
        <f t="shared" si="24"/>
        <v>0</v>
      </c>
      <c r="AP87" s="60">
        <f t="shared" si="12"/>
        <v>2618658</v>
      </c>
      <c r="AQ87" s="60">
        <f t="shared" si="25"/>
        <v>3942058</v>
      </c>
      <c r="AR87" s="103">
        <v>1971482</v>
      </c>
      <c r="AS87" s="103">
        <f t="shared" si="30"/>
        <v>3942058</v>
      </c>
      <c r="AT87" s="97">
        <v>3336551</v>
      </c>
      <c r="AU87" s="60">
        <f t="shared" si="31"/>
        <v>605507</v>
      </c>
      <c r="AV87" s="104" t="str">
        <f t="shared" si="33"/>
        <v>Yes</v>
      </c>
      <c r="AW87" s="103">
        <f t="shared" si="26"/>
        <v>605507</v>
      </c>
      <c r="AX87" s="105">
        <f t="shared" si="27"/>
        <v>3942058</v>
      </c>
      <c r="AY87" s="106">
        <f t="shared" si="32"/>
        <v>3942058</v>
      </c>
      <c r="AZ87" s="107">
        <f t="shared" si="28"/>
        <v>605507</v>
      </c>
      <c r="BA87" s="60"/>
      <c r="BD87" s="108"/>
      <c r="BE87" s="108"/>
      <c r="BF87" s="108"/>
      <c r="BG87" s="108"/>
      <c r="BH87" s="108"/>
    </row>
    <row r="88" spans="1:60" x14ac:dyDescent="0.2">
      <c r="A88" s="43" t="s">
        <v>1908</v>
      </c>
      <c r="B88" s="43"/>
      <c r="C88" s="74">
        <v>1</v>
      </c>
      <c r="D88" s="74">
        <v>1</v>
      </c>
      <c r="E88" s="74"/>
      <c r="F88" s="39">
        <v>9</v>
      </c>
      <c r="G88">
        <v>13</v>
      </c>
      <c r="H88" s="43">
        <v>62</v>
      </c>
      <c r="I88" s="39" t="s">
        <v>90</v>
      </c>
      <c r="J88" s="94"/>
      <c r="K88" s="95">
        <v>6318.09</v>
      </c>
      <c r="L88" s="110"/>
      <c r="M88" s="97">
        <v>2928</v>
      </c>
      <c r="N88" s="98">
        <f t="shared" si="13"/>
        <v>878.4</v>
      </c>
      <c r="O88" s="98">
        <f t="shared" si="14"/>
        <v>3790.85</v>
      </c>
      <c r="P88" s="98">
        <f t="shared" si="15"/>
        <v>0</v>
      </c>
      <c r="Q88" s="98">
        <f t="shared" si="16"/>
        <v>0</v>
      </c>
      <c r="R88" s="99">
        <f t="shared" si="17"/>
        <v>0.46</v>
      </c>
      <c r="S88" s="99">
        <f t="shared" si="5"/>
        <v>0</v>
      </c>
      <c r="T88" s="98">
        <f t="shared" si="6"/>
        <v>0</v>
      </c>
      <c r="U88" s="98">
        <f t="shared" si="18"/>
        <v>0</v>
      </c>
      <c r="V88" s="97">
        <v>537</v>
      </c>
      <c r="W88" s="98">
        <f t="shared" si="19"/>
        <v>134.25</v>
      </c>
      <c r="X88" s="61">
        <f t="shared" si="20"/>
        <v>878.4</v>
      </c>
      <c r="Y88" s="48">
        <f t="shared" si="21"/>
        <v>7330.74</v>
      </c>
      <c r="Z88" s="95">
        <v>7521143568</v>
      </c>
      <c r="AA88" s="97">
        <v>60809</v>
      </c>
      <c r="AB88" s="61">
        <f t="shared" si="7"/>
        <v>123684.71</v>
      </c>
      <c r="AC88" s="47">
        <f t="shared" si="8"/>
        <v>0.48217900000000002</v>
      </c>
      <c r="AD88" s="97">
        <v>90484</v>
      </c>
      <c r="AE88" s="47">
        <f t="shared" si="9"/>
        <v>0.65599099999999999</v>
      </c>
      <c r="AF88" s="47">
        <f t="shared" si="29"/>
        <v>0.46567700000000001</v>
      </c>
      <c r="AG88" s="100">
        <f t="shared" si="10"/>
        <v>0.46567700000000001</v>
      </c>
      <c r="AH88" s="101">
        <f t="shared" si="11"/>
        <v>0.04</v>
      </c>
      <c r="AI88" s="102">
        <f t="shared" si="22"/>
        <v>0.50567700000000004</v>
      </c>
      <c r="AJ88" s="97">
        <v>0</v>
      </c>
      <c r="AK88">
        <v>0</v>
      </c>
      <c r="AL88" s="60">
        <f t="shared" si="23"/>
        <v>0</v>
      </c>
      <c r="AM88" s="97">
        <v>0</v>
      </c>
      <c r="AN88">
        <v>0</v>
      </c>
      <c r="AO88" s="60">
        <f t="shared" si="24"/>
        <v>0</v>
      </c>
      <c r="AP88" s="60">
        <f t="shared" si="12"/>
        <v>42723021</v>
      </c>
      <c r="AQ88" s="60">
        <f t="shared" si="25"/>
        <v>42723021</v>
      </c>
      <c r="AR88" s="103">
        <v>26945481</v>
      </c>
      <c r="AS88" s="103">
        <f t="shared" si="30"/>
        <v>42723021</v>
      </c>
      <c r="AT88" s="97">
        <v>39522754</v>
      </c>
      <c r="AU88" s="60">
        <f t="shared" si="31"/>
        <v>3200267</v>
      </c>
      <c r="AV88" s="104" t="str">
        <f t="shared" si="33"/>
        <v>Yes</v>
      </c>
      <c r="AW88" s="103">
        <f t="shared" si="26"/>
        <v>3200267</v>
      </c>
      <c r="AX88" s="105">
        <f t="shared" si="27"/>
        <v>42723021</v>
      </c>
      <c r="AY88" s="106">
        <f t="shared" si="32"/>
        <v>42723021</v>
      </c>
      <c r="AZ88" s="107">
        <f t="shared" si="28"/>
        <v>3200267</v>
      </c>
      <c r="BA88" s="60"/>
      <c r="BD88" s="108"/>
      <c r="BE88" s="108"/>
      <c r="BF88" s="108"/>
      <c r="BG88" s="108"/>
      <c r="BH88" s="108"/>
    </row>
    <row r="89" spans="1:60" x14ac:dyDescent="0.2">
      <c r="A89" s="43" t="s">
        <v>1905</v>
      </c>
      <c r="B89" s="43"/>
      <c r="C89" s="74"/>
      <c r="D89" s="74"/>
      <c r="E89" s="74"/>
      <c r="F89" s="39">
        <v>7</v>
      </c>
      <c r="G89">
        <v>0</v>
      </c>
      <c r="H89" s="43">
        <v>63</v>
      </c>
      <c r="I89" s="39" t="s">
        <v>91</v>
      </c>
      <c r="J89" s="94"/>
      <c r="K89" s="95">
        <v>123.96</v>
      </c>
      <c r="L89" s="96"/>
      <c r="M89" s="97">
        <v>53</v>
      </c>
      <c r="N89" s="98">
        <f t="shared" si="13"/>
        <v>15.9</v>
      </c>
      <c r="O89" s="98">
        <f t="shared" si="14"/>
        <v>74.38</v>
      </c>
      <c r="P89" s="98">
        <f t="shared" si="15"/>
        <v>0</v>
      </c>
      <c r="Q89" s="98">
        <f t="shared" si="16"/>
        <v>0</v>
      </c>
      <c r="R89" s="99">
        <f t="shared" si="17"/>
        <v>0.43</v>
      </c>
      <c r="S89" s="99">
        <f t="shared" si="5"/>
        <v>0</v>
      </c>
      <c r="T89" s="98">
        <f t="shared" si="6"/>
        <v>0</v>
      </c>
      <c r="U89" s="98">
        <f t="shared" si="18"/>
        <v>0</v>
      </c>
      <c r="V89" s="97">
        <v>0</v>
      </c>
      <c r="W89" s="98">
        <f t="shared" si="19"/>
        <v>0</v>
      </c>
      <c r="X89" s="61">
        <f t="shared" si="20"/>
        <v>15.9</v>
      </c>
      <c r="Y89" s="48">
        <f t="shared" si="21"/>
        <v>139.85999999999999</v>
      </c>
      <c r="Z89" s="95">
        <v>311116219.32999998</v>
      </c>
      <c r="AA89" s="97">
        <v>1738</v>
      </c>
      <c r="AB89" s="61">
        <f t="shared" si="7"/>
        <v>179008.18</v>
      </c>
      <c r="AC89" s="47">
        <f t="shared" si="8"/>
        <v>0.697855</v>
      </c>
      <c r="AD89" s="97">
        <v>107109</v>
      </c>
      <c r="AE89" s="47">
        <f t="shared" si="9"/>
        <v>0.77651800000000004</v>
      </c>
      <c r="AF89" s="47">
        <f t="shared" si="29"/>
        <v>0.27854600000000002</v>
      </c>
      <c r="AG89" s="100">
        <f t="shared" si="10"/>
        <v>0.27854600000000002</v>
      </c>
      <c r="AH89" s="101">
        <f t="shared" si="11"/>
        <v>0</v>
      </c>
      <c r="AI89" s="102">
        <f t="shared" si="22"/>
        <v>0.27854600000000002</v>
      </c>
      <c r="AJ89" s="97">
        <v>50</v>
      </c>
      <c r="AK89">
        <v>6</v>
      </c>
      <c r="AL89" s="60">
        <f t="shared" si="23"/>
        <v>30000</v>
      </c>
      <c r="AM89" s="97">
        <v>0</v>
      </c>
      <c r="AN89">
        <v>0</v>
      </c>
      <c r="AO89" s="60">
        <f t="shared" si="24"/>
        <v>0</v>
      </c>
      <c r="AP89" s="60">
        <f t="shared" si="12"/>
        <v>448985</v>
      </c>
      <c r="AQ89" s="60">
        <f t="shared" si="25"/>
        <v>478985</v>
      </c>
      <c r="AR89" s="103">
        <v>1312383</v>
      </c>
      <c r="AS89" s="103">
        <f t="shared" si="30"/>
        <v>478985</v>
      </c>
      <c r="AT89" s="97">
        <v>1058408</v>
      </c>
      <c r="AU89" s="60">
        <f t="shared" si="31"/>
        <v>579423</v>
      </c>
      <c r="AV89" s="104" t="str">
        <f t="shared" si="33"/>
        <v>No</v>
      </c>
      <c r="AW89" s="103">
        <f t="shared" si="26"/>
        <v>0</v>
      </c>
      <c r="AX89" s="105">
        <f t="shared" si="27"/>
        <v>1058408</v>
      </c>
      <c r="AY89" s="106">
        <f t="shared" si="32"/>
        <v>1058408</v>
      </c>
      <c r="AZ89" s="107">
        <f t="shared" si="28"/>
        <v>0</v>
      </c>
      <c r="BA89" s="60"/>
      <c r="BD89" s="108"/>
      <c r="BE89" s="108"/>
      <c r="BF89" s="108"/>
      <c r="BG89" s="108"/>
      <c r="BH89" s="108"/>
    </row>
    <row r="90" spans="1:60" x14ac:dyDescent="0.2">
      <c r="A90" s="43" t="s">
        <v>1909</v>
      </c>
      <c r="B90" s="43">
        <v>1</v>
      </c>
      <c r="C90" s="74">
        <v>1</v>
      </c>
      <c r="D90" s="74">
        <v>0</v>
      </c>
      <c r="E90" s="74">
        <v>1</v>
      </c>
      <c r="F90" s="39">
        <v>10</v>
      </c>
      <c r="G90">
        <v>1</v>
      </c>
      <c r="H90" s="43">
        <v>64</v>
      </c>
      <c r="I90" s="39" t="s">
        <v>92</v>
      </c>
      <c r="J90" s="94"/>
      <c r="K90" s="95">
        <v>18417.88</v>
      </c>
      <c r="L90" s="110"/>
      <c r="M90" s="97">
        <v>15868</v>
      </c>
      <c r="N90" s="98">
        <f t="shared" si="13"/>
        <v>4760.3999999999996</v>
      </c>
      <c r="O90" s="98">
        <f t="shared" si="14"/>
        <v>11050.73</v>
      </c>
      <c r="P90" s="98">
        <f t="shared" si="15"/>
        <v>4817.2700000000004</v>
      </c>
      <c r="Q90" s="98">
        <f t="shared" si="16"/>
        <v>722.59</v>
      </c>
      <c r="R90" s="99">
        <f t="shared" si="17"/>
        <v>0.86</v>
      </c>
      <c r="S90" s="99">
        <f t="shared" si="5"/>
        <v>0.26</v>
      </c>
      <c r="T90" s="98">
        <f t="shared" si="6"/>
        <v>4788.6499999999996</v>
      </c>
      <c r="U90" s="98">
        <f t="shared" si="18"/>
        <v>718.3</v>
      </c>
      <c r="V90" s="97">
        <v>5032</v>
      </c>
      <c r="W90" s="98">
        <f t="shared" si="19"/>
        <v>1258</v>
      </c>
      <c r="X90" s="61">
        <f t="shared" si="20"/>
        <v>4760.3999999999996</v>
      </c>
      <c r="Y90" s="48">
        <f t="shared" si="21"/>
        <v>25158.87</v>
      </c>
      <c r="Z90" s="95">
        <v>8280860632.3299999</v>
      </c>
      <c r="AA90" s="97">
        <v>120686</v>
      </c>
      <c r="AB90" s="61">
        <f t="shared" si="7"/>
        <v>68614.92</v>
      </c>
      <c r="AC90" s="47">
        <f t="shared" si="8"/>
        <v>0.26749200000000001</v>
      </c>
      <c r="AD90" s="97">
        <v>41841</v>
      </c>
      <c r="AE90" s="47">
        <f t="shared" si="9"/>
        <v>0.30333900000000003</v>
      </c>
      <c r="AF90" s="47">
        <f t="shared" si="29"/>
        <v>0.72175400000000001</v>
      </c>
      <c r="AG90" s="100">
        <f t="shared" si="10"/>
        <v>0.72175400000000001</v>
      </c>
      <c r="AH90" s="101">
        <f t="shared" si="11"/>
        <v>0.06</v>
      </c>
      <c r="AI90" s="102">
        <f t="shared" si="22"/>
        <v>0.78175400000000006</v>
      </c>
      <c r="AJ90" s="97">
        <v>0</v>
      </c>
      <c r="AK90">
        <v>0</v>
      </c>
      <c r="AL90" s="60">
        <f t="shared" si="23"/>
        <v>0</v>
      </c>
      <c r="AM90" s="97">
        <v>0</v>
      </c>
      <c r="AN90">
        <v>0</v>
      </c>
      <c r="AO90" s="60">
        <f t="shared" si="24"/>
        <v>0</v>
      </c>
      <c r="AP90" s="60">
        <f t="shared" si="12"/>
        <v>226674245</v>
      </c>
      <c r="AQ90" s="60">
        <f t="shared" si="25"/>
        <v>226674245</v>
      </c>
      <c r="AR90" s="103">
        <v>200518244</v>
      </c>
      <c r="AS90" s="103">
        <f t="shared" si="30"/>
        <v>226674245</v>
      </c>
      <c r="AT90" s="97">
        <v>224114724</v>
      </c>
      <c r="AU90" s="60">
        <f t="shared" si="31"/>
        <v>2559521</v>
      </c>
      <c r="AV90" s="104" t="str">
        <f t="shared" si="33"/>
        <v>Yes</v>
      </c>
      <c r="AW90" s="103">
        <f t="shared" si="26"/>
        <v>2559521</v>
      </c>
      <c r="AX90" s="105">
        <f t="shared" si="27"/>
        <v>226674245</v>
      </c>
      <c r="AY90" s="106">
        <f t="shared" si="32"/>
        <v>226674245</v>
      </c>
      <c r="AZ90" s="107">
        <f t="shared" si="28"/>
        <v>2559521</v>
      </c>
      <c r="BA90" s="60"/>
      <c r="BD90" s="108"/>
      <c r="BE90" s="108"/>
      <c r="BF90" s="108"/>
      <c r="BG90" s="108"/>
      <c r="BH90" s="108"/>
    </row>
    <row r="91" spans="1:60" x14ac:dyDescent="0.2">
      <c r="A91" s="43" t="s">
        <v>1905</v>
      </c>
      <c r="B91" s="43"/>
      <c r="C91" s="74"/>
      <c r="D91" s="74"/>
      <c r="E91" s="74"/>
      <c r="F91" s="39">
        <v>6</v>
      </c>
      <c r="G91">
        <v>0</v>
      </c>
      <c r="H91" s="43">
        <v>65</v>
      </c>
      <c r="I91" s="39" t="s">
        <v>93</v>
      </c>
      <c r="J91" s="94"/>
      <c r="K91" s="95">
        <v>183.63</v>
      </c>
      <c r="L91" s="96"/>
      <c r="M91" s="97">
        <v>31</v>
      </c>
      <c r="N91" s="98">
        <f t="shared" si="13"/>
        <v>9.3000000000000007</v>
      </c>
      <c r="O91" s="98">
        <f t="shared" si="14"/>
        <v>110.18</v>
      </c>
      <c r="P91" s="98">
        <f t="shared" si="15"/>
        <v>0</v>
      </c>
      <c r="Q91" s="98">
        <f t="shared" si="16"/>
        <v>0</v>
      </c>
      <c r="R91" s="99">
        <f t="shared" si="17"/>
        <v>0.17</v>
      </c>
      <c r="S91" s="99">
        <f t="shared" ref="S91:S154" si="34">IF(R91&gt;0.6,+R91-0.6,0)</f>
        <v>0</v>
      </c>
      <c r="T91" s="98">
        <f t="shared" ref="T91:T154" si="35">ROUND(S91*K91,2)</f>
        <v>0</v>
      </c>
      <c r="U91" s="98">
        <f t="shared" si="18"/>
        <v>0</v>
      </c>
      <c r="V91" s="97">
        <v>0</v>
      </c>
      <c r="W91" s="98">
        <f t="shared" si="19"/>
        <v>0</v>
      </c>
      <c r="X91" s="61">
        <f t="shared" si="20"/>
        <v>9.3000000000000007</v>
      </c>
      <c r="Y91" s="48">
        <f t="shared" si="21"/>
        <v>192.93</v>
      </c>
      <c r="Z91" s="95">
        <v>378575291.32999998</v>
      </c>
      <c r="AA91" s="97">
        <v>1908</v>
      </c>
      <c r="AB91" s="61">
        <f t="shared" ref="AB91:AB154" si="36">ROUND(Z91/AA91,2)</f>
        <v>198414.72</v>
      </c>
      <c r="AC91" s="47">
        <f t="shared" ref="AC91:AC154" si="37">(ROUND(AB91/$AC$21,6))</f>
        <v>0.77351000000000003</v>
      </c>
      <c r="AD91" s="97">
        <v>111429</v>
      </c>
      <c r="AE91" s="47">
        <f t="shared" ref="AE91:AE154" si="38">(ROUND(AD91/$AE$21,6))</f>
        <v>0.80783799999999995</v>
      </c>
      <c r="AF91" s="47">
        <f t="shared" si="29"/>
        <v>0.216192</v>
      </c>
      <c r="AG91" s="100">
        <f t="shared" ref="AG91:AG154" si="39">IF(OR(B91=1,C91=1),MAX($L$7,AF91),MAX($L$6,AF91))</f>
        <v>0.216192</v>
      </c>
      <c r="AH91" s="101">
        <f t="shared" ref="AH91:AH154" si="40">IF(G91&gt;=1,IF(G91&lt;=5,0.06,IF(G91&lt;=10,0.05,IF(G91&lt;=15,0.04,IF(G91&lt;=19,0.03,0)))),0)</f>
        <v>0</v>
      </c>
      <c r="AI91" s="102">
        <f t="shared" si="22"/>
        <v>0.216192</v>
      </c>
      <c r="AJ91" s="97">
        <v>0</v>
      </c>
      <c r="AK91">
        <v>0</v>
      </c>
      <c r="AL91" s="60">
        <f t="shared" si="23"/>
        <v>0</v>
      </c>
      <c r="AM91" s="97">
        <v>1</v>
      </c>
      <c r="AN91">
        <v>6</v>
      </c>
      <c r="AO91" s="60">
        <f t="shared" si="24"/>
        <v>600</v>
      </c>
      <c r="AP91" s="60">
        <f t="shared" ref="AP91:AP154" si="41">ROUND(Y91*AI91*$AP$21,0)</f>
        <v>480707</v>
      </c>
      <c r="AQ91" s="60">
        <f t="shared" si="25"/>
        <v>481307</v>
      </c>
      <c r="AR91" s="103">
        <v>1327652</v>
      </c>
      <c r="AS91" s="103">
        <f t="shared" si="30"/>
        <v>481307</v>
      </c>
      <c r="AT91" s="97">
        <v>1071722</v>
      </c>
      <c r="AU91" s="60">
        <f t="shared" si="31"/>
        <v>590415</v>
      </c>
      <c r="AV91" s="104" t="str">
        <f t="shared" si="33"/>
        <v>No</v>
      </c>
      <c r="AW91" s="103">
        <f t="shared" si="26"/>
        <v>0</v>
      </c>
      <c r="AX91" s="105">
        <f t="shared" si="27"/>
        <v>1071722</v>
      </c>
      <c r="AY91" s="106">
        <f t="shared" si="32"/>
        <v>1071722</v>
      </c>
      <c r="AZ91" s="107">
        <f t="shared" si="28"/>
        <v>0</v>
      </c>
      <c r="BA91" s="60"/>
      <c r="BD91" s="108"/>
      <c r="BE91" s="108"/>
      <c r="BF91" s="108"/>
      <c r="BG91" s="108"/>
      <c r="BH91" s="108"/>
    </row>
    <row r="92" spans="1:60" x14ac:dyDescent="0.2">
      <c r="A92" s="43" t="s">
        <v>1903</v>
      </c>
      <c r="B92" s="43"/>
      <c r="C92" s="74"/>
      <c r="D92" s="74"/>
      <c r="E92" s="74"/>
      <c r="F92" s="39">
        <v>5</v>
      </c>
      <c r="G92">
        <v>0</v>
      </c>
      <c r="H92" s="43">
        <v>66</v>
      </c>
      <c r="I92" s="39" t="s">
        <v>94</v>
      </c>
      <c r="J92" s="94"/>
      <c r="K92" s="95">
        <v>701.64</v>
      </c>
      <c r="L92" s="96"/>
      <c r="M92" s="97">
        <v>160</v>
      </c>
      <c r="N92" s="98">
        <f t="shared" ref="N92:N155" si="42">ROUND(M92*0.3,2)</f>
        <v>48</v>
      </c>
      <c r="O92" s="98">
        <f t="shared" ref="O92:O155" si="43">ROUND(K92*0.6,2)</f>
        <v>420.98</v>
      </c>
      <c r="P92" s="98">
        <f t="shared" ref="P92:P155" si="44">MAX(M92-O92,0)</f>
        <v>0</v>
      </c>
      <c r="Q92" s="98">
        <f t="shared" ref="Q92:Q155" si="45">ROUND(P92*0.15,2)</f>
        <v>0</v>
      </c>
      <c r="R92" s="99">
        <f t="shared" ref="R92:R155" si="46">ROUND(M92/K92,2)</f>
        <v>0.23</v>
      </c>
      <c r="S92" s="99">
        <f t="shared" si="34"/>
        <v>0</v>
      </c>
      <c r="T92" s="98">
        <f t="shared" si="35"/>
        <v>0</v>
      </c>
      <c r="U92" s="98">
        <f t="shared" ref="U92:U155" si="47">ROUND(T92*0.15,2)</f>
        <v>0</v>
      </c>
      <c r="V92" s="97">
        <v>6</v>
      </c>
      <c r="W92" s="98">
        <f t="shared" ref="W92:W155" si="48">ROUND(V92*0.25,2)</f>
        <v>1.5</v>
      </c>
      <c r="X92" s="61">
        <f t="shared" ref="X92:X155" si="49">ROUND(M92*$X$2,2)</f>
        <v>48</v>
      </c>
      <c r="Y92" s="48">
        <f t="shared" ref="Y92:Y155" si="50">+K92+N92+Q92+W92</f>
        <v>751.14</v>
      </c>
      <c r="Z92" s="95">
        <v>1120132814.3299999</v>
      </c>
      <c r="AA92" s="97">
        <v>5562</v>
      </c>
      <c r="AB92" s="61">
        <f t="shared" si="36"/>
        <v>201390.29</v>
      </c>
      <c r="AC92" s="47">
        <f t="shared" si="37"/>
        <v>0.78510999999999997</v>
      </c>
      <c r="AD92" s="97">
        <v>102078</v>
      </c>
      <c r="AE92" s="47">
        <f t="shared" si="38"/>
        <v>0.74004499999999995</v>
      </c>
      <c r="AF92" s="47">
        <f t="shared" si="29"/>
        <v>0.22841</v>
      </c>
      <c r="AG92" s="100">
        <f t="shared" si="39"/>
        <v>0.22841</v>
      </c>
      <c r="AH92" s="101">
        <f t="shared" si="40"/>
        <v>0</v>
      </c>
      <c r="AI92" s="102">
        <f t="shared" ref="AI92:AI155" si="51">+AH92+AG92</f>
        <v>0.22841</v>
      </c>
      <c r="AJ92" s="97">
        <v>702</v>
      </c>
      <c r="AK92">
        <v>13</v>
      </c>
      <c r="AL92" s="60">
        <f t="shared" ref="AL92:AL155" si="52">ROUND(AJ92*AK92*100,0)</f>
        <v>912600</v>
      </c>
      <c r="AM92" s="97">
        <v>0</v>
      </c>
      <c r="AN92">
        <v>0</v>
      </c>
      <c r="AO92" s="60">
        <f t="shared" ref="AO92:AO155" si="53">ROUND(AM92*AN92*100,0)</f>
        <v>0</v>
      </c>
      <c r="AP92" s="60">
        <f t="shared" si="41"/>
        <v>1977320</v>
      </c>
      <c r="AQ92" s="60">
        <f t="shared" ref="AQ92:AQ155" si="54">SUM(AL92+AO92+AP92)</f>
        <v>2889920</v>
      </c>
      <c r="AR92" s="103">
        <v>2708774</v>
      </c>
      <c r="AS92" s="103">
        <f t="shared" si="30"/>
        <v>2889920</v>
      </c>
      <c r="AT92" s="97">
        <v>2506509</v>
      </c>
      <c r="AU92" s="60">
        <f t="shared" si="31"/>
        <v>383411</v>
      </c>
      <c r="AV92" s="104" t="str">
        <f t="shared" si="33"/>
        <v>Yes</v>
      </c>
      <c r="AW92" s="103">
        <f t="shared" ref="AW92:AW155" si="55">IF(AV92="Yes",+AU92*$L$9,+AU92*$L$10)</f>
        <v>383411</v>
      </c>
      <c r="AX92" s="105">
        <f t="shared" ref="AX92:AX155" si="56">IF(AV92="Yes",AT92+AW92,AT92- AW92)</f>
        <v>2889920</v>
      </c>
      <c r="AY92" s="106">
        <f t="shared" si="32"/>
        <v>2889920</v>
      </c>
      <c r="AZ92" s="107">
        <f t="shared" ref="AZ92:AZ155" si="57">AY92-AT92</f>
        <v>383411</v>
      </c>
      <c r="BA92" s="60"/>
      <c r="BD92" s="108"/>
      <c r="BE92" s="108"/>
      <c r="BF92" s="108"/>
      <c r="BG92" s="108"/>
      <c r="BH92" s="108"/>
    </row>
    <row r="93" spans="1:60" x14ac:dyDescent="0.2">
      <c r="A93" s="43" t="s">
        <v>1903</v>
      </c>
      <c r="B93" s="43"/>
      <c r="C93" s="74"/>
      <c r="D93" s="74"/>
      <c r="E93" s="74"/>
      <c r="F93" s="39">
        <v>4</v>
      </c>
      <c r="G93">
        <v>0</v>
      </c>
      <c r="H93" s="43">
        <v>67</v>
      </c>
      <c r="I93" s="39" t="s">
        <v>95</v>
      </c>
      <c r="J93" s="94"/>
      <c r="K93" s="95">
        <v>1209.29</v>
      </c>
      <c r="L93" s="96"/>
      <c r="M93" s="97">
        <v>222</v>
      </c>
      <c r="N93" s="98">
        <f t="shared" si="42"/>
        <v>66.599999999999994</v>
      </c>
      <c r="O93" s="98">
        <f t="shared" si="43"/>
        <v>725.57</v>
      </c>
      <c r="P93" s="98">
        <f t="shared" si="44"/>
        <v>0</v>
      </c>
      <c r="Q93" s="98">
        <f t="shared" si="45"/>
        <v>0</v>
      </c>
      <c r="R93" s="99">
        <f t="shared" si="46"/>
        <v>0.18</v>
      </c>
      <c r="S93" s="99">
        <f t="shared" si="34"/>
        <v>0</v>
      </c>
      <c r="T93" s="98">
        <f t="shared" si="35"/>
        <v>0</v>
      </c>
      <c r="U93" s="98">
        <f t="shared" si="47"/>
        <v>0</v>
      </c>
      <c r="V93" s="97">
        <v>2</v>
      </c>
      <c r="W93" s="98">
        <f t="shared" si="48"/>
        <v>0.5</v>
      </c>
      <c r="X93" s="61">
        <f t="shared" si="49"/>
        <v>66.599999999999994</v>
      </c>
      <c r="Y93" s="48">
        <f t="shared" si="50"/>
        <v>1276.3899999999999</v>
      </c>
      <c r="Z93" s="95">
        <v>1480350372.6700001</v>
      </c>
      <c r="AA93" s="97">
        <v>9121</v>
      </c>
      <c r="AB93" s="61">
        <f t="shared" si="36"/>
        <v>162301.32</v>
      </c>
      <c r="AC93" s="47">
        <f t="shared" si="37"/>
        <v>0.63272399999999995</v>
      </c>
      <c r="AD93" s="97">
        <v>136397</v>
      </c>
      <c r="AE93" s="47">
        <f t="shared" si="38"/>
        <v>0.98885100000000004</v>
      </c>
      <c r="AF93" s="47">
        <f t="shared" ref="AF93:AF156" si="58">ROUND(1-((AC93*$L$4)+(AE93*$L$5)),6)</f>
        <v>0.260438</v>
      </c>
      <c r="AG93" s="100">
        <f t="shared" si="39"/>
        <v>0.260438</v>
      </c>
      <c r="AH93" s="101">
        <f t="shared" si="40"/>
        <v>0</v>
      </c>
      <c r="AI93" s="102">
        <f t="shared" si="51"/>
        <v>0.260438</v>
      </c>
      <c r="AJ93" s="97">
        <v>583</v>
      </c>
      <c r="AK93">
        <v>6</v>
      </c>
      <c r="AL93" s="60">
        <f t="shared" si="52"/>
        <v>349800</v>
      </c>
      <c r="AM93" s="97">
        <v>0</v>
      </c>
      <c r="AN93">
        <v>0</v>
      </c>
      <c r="AO93" s="60">
        <f t="shared" si="53"/>
        <v>0</v>
      </c>
      <c r="AP93" s="60">
        <f t="shared" si="41"/>
        <v>3831146</v>
      </c>
      <c r="AQ93" s="60">
        <f t="shared" si="54"/>
        <v>4180946</v>
      </c>
      <c r="AR93" s="103">
        <v>6875123</v>
      </c>
      <c r="AS93" s="103">
        <f t="shared" ref="AS93:AS156" si="59">IF(C93=1, MAX(AR93, AQ93, AT93), AQ93)</f>
        <v>4180946</v>
      </c>
      <c r="AT93" s="97">
        <v>5997693</v>
      </c>
      <c r="AU93" s="60">
        <f t="shared" ref="AU93:AU156" si="60">ABS(AQ93-AT93)</f>
        <v>1816747</v>
      </c>
      <c r="AV93" s="104" t="str">
        <f t="shared" si="33"/>
        <v>No</v>
      </c>
      <c r="AW93" s="103">
        <f t="shared" si="55"/>
        <v>0</v>
      </c>
      <c r="AX93" s="105">
        <f t="shared" si="56"/>
        <v>5997693</v>
      </c>
      <c r="AY93" s="106">
        <f t="shared" ref="AY93:AY156" si="61">IF(C93=1,MAX(AX93,AR93,AT93),AX93)</f>
        <v>5997693</v>
      </c>
      <c r="AZ93" s="107">
        <f t="shared" si="57"/>
        <v>0</v>
      </c>
      <c r="BA93" s="60"/>
      <c r="BD93" s="108"/>
      <c r="BE93" s="108"/>
      <c r="BF93" s="108"/>
      <c r="BG93" s="108"/>
      <c r="BH93" s="108"/>
    </row>
    <row r="94" spans="1:60" x14ac:dyDescent="0.2">
      <c r="A94" s="43" t="s">
        <v>1905</v>
      </c>
      <c r="B94" s="43"/>
      <c r="C94" s="74"/>
      <c r="D94" s="74"/>
      <c r="E94" s="74"/>
      <c r="F94" s="39">
        <v>2</v>
      </c>
      <c r="G94">
        <v>0</v>
      </c>
      <c r="H94" s="43">
        <v>68</v>
      </c>
      <c r="I94" s="39" t="s">
        <v>96</v>
      </c>
      <c r="J94" s="94"/>
      <c r="K94" s="95">
        <v>191.95</v>
      </c>
      <c r="L94" s="96"/>
      <c r="M94" s="97">
        <v>57</v>
      </c>
      <c r="N94" s="98">
        <f t="shared" si="42"/>
        <v>17.100000000000001</v>
      </c>
      <c r="O94" s="98">
        <f t="shared" si="43"/>
        <v>115.17</v>
      </c>
      <c r="P94" s="98">
        <f t="shared" si="44"/>
        <v>0</v>
      </c>
      <c r="Q94" s="98">
        <f t="shared" si="45"/>
        <v>0</v>
      </c>
      <c r="R94" s="99">
        <f t="shared" si="46"/>
        <v>0.3</v>
      </c>
      <c r="S94" s="99">
        <f t="shared" si="34"/>
        <v>0</v>
      </c>
      <c r="T94" s="98">
        <f t="shared" si="35"/>
        <v>0</v>
      </c>
      <c r="U94" s="98">
        <f t="shared" si="47"/>
        <v>0</v>
      </c>
      <c r="V94" s="97">
        <v>2</v>
      </c>
      <c r="W94" s="98">
        <f t="shared" si="48"/>
        <v>0.5</v>
      </c>
      <c r="X94" s="61">
        <f t="shared" si="49"/>
        <v>17.100000000000001</v>
      </c>
      <c r="Y94" s="48">
        <f t="shared" si="50"/>
        <v>209.54999999999998</v>
      </c>
      <c r="Z94" s="95">
        <v>1160248949.3299999</v>
      </c>
      <c r="AA94" s="97">
        <v>3051</v>
      </c>
      <c r="AB94" s="61">
        <f t="shared" si="36"/>
        <v>380284.81</v>
      </c>
      <c r="AC94" s="47">
        <f t="shared" si="37"/>
        <v>1.4825219999999999</v>
      </c>
      <c r="AD94" s="97">
        <v>93281</v>
      </c>
      <c r="AE94" s="47">
        <f t="shared" si="38"/>
        <v>0.67626799999999998</v>
      </c>
      <c r="AF94" s="47">
        <f t="shared" si="58"/>
        <v>-0.240646</v>
      </c>
      <c r="AG94" s="100">
        <f t="shared" si="39"/>
        <v>0.01</v>
      </c>
      <c r="AH94" s="101">
        <f t="shared" si="40"/>
        <v>0</v>
      </c>
      <c r="AI94" s="102">
        <f t="shared" si="51"/>
        <v>0.01</v>
      </c>
      <c r="AJ94" s="97">
        <v>44</v>
      </c>
      <c r="AK94">
        <v>4</v>
      </c>
      <c r="AL94" s="60">
        <f t="shared" si="52"/>
        <v>17600</v>
      </c>
      <c r="AM94" s="97">
        <v>0</v>
      </c>
      <c r="AN94">
        <v>0</v>
      </c>
      <c r="AO94" s="60">
        <f t="shared" si="53"/>
        <v>0</v>
      </c>
      <c r="AP94" s="60">
        <f t="shared" si="41"/>
        <v>24151</v>
      </c>
      <c r="AQ94" s="60">
        <f t="shared" si="54"/>
        <v>41751</v>
      </c>
      <c r="AR94" s="103">
        <v>25634</v>
      </c>
      <c r="AS94" s="103">
        <f t="shared" si="59"/>
        <v>41751</v>
      </c>
      <c r="AT94" s="97">
        <v>38093</v>
      </c>
      <c r="AU94" s="60">
        <f t="shared" si="60"/>
        <v>3658</v>
      </c>
      <c r="AV94" s="104" t="str">
        <f t="shared" ref="AV94:AV157" si="62">IF(AQ94&gt;AT94,"Yes","No")</f>
        <v>Yes</v>
      </c>
      <c r="AW94" s="103">
        <f t="shared" si="55"/>
        <v>3658</v>
      </c>
      <c r="AX94" s="105">
        <f t="shared" si="56"/>
        <v>41751</v>
      </c>
      <c r="AY94" s="106">
        <f t="shared" si="61"/>
        <v>41751</v>
      </c>
      <c r="AZ94" s="107">
        <f t="shared" si="57"/>
        <v>3658</v>
      </c>
      <c r="BA94" s="60"/>
      <c r="BD94" s="108"/>
      <c r="BE94" s="108"/>
      <c r="BF94" s="108"/>
      <c r="BG94" s="108"/>
      <c r="BH94" s="108"/>
    </row>
    <row r="95" spans="1:60" x14ac:dyDescent="0.2">
      <c r="A95" s="43" t="s">
        <v>1908</v>
      </c>
      <c r="B95" s="43"/>
      <c r="C95" s="74">
        <v>1</v>
      </c>
      <c r="D95" s="74">
        <v>1</v>
      </c>
      <c r="E95" s="74"/>
      <c r="F95" s="39">
        <v>10</v>
      </c>
      <c r="G95">
        <v>31</v>
      </c>
      <c r="H95" s="43">
        <v>69</v>
      </c>
      <c r="I95" s="39" t="s">
        <v>97</v>
      </c>
      <c r="J95" s="94"/>
      <c r="K95" s="95">
        <v>2025.11</v>
      </c>
      <c r="L95" s="110"/>
      <c r="M95" s="97">
        <v>1064</v>
      </c>
      <c r="N95" s="98">
        <f t="shared" si="42"/>
        <v>319.2</v>
      </c>
      <c r="O95" s="98">
        <f t="shared" si="43"/>
        <v>1215.07</v>
      </c>
      <c r="P95" s="98">
        <f t="shared" si="44"/>
        <v>0</v>
      </c>
      <c r="Q95" s="98">
        <f t="shared" si="45"/>
        <v>0</v>
      </c>
      <c r="R95" s="99">
        <f t="shared" si="46"/>
        <v>0.53</v>
      </c>
      <c r="S95" s="99">
        <f t="shared" si="34"/>
        <v>0</v>
      </c>
      <c r="T95" s="98">
        <f t="shared" si="35"/>
        <v>0</v>
      </c>
      <c r="U95" s="98">
        <f t="shared" si="47"/>
        <v>0</v>
      </c>
      <c r="V95" s="97">
        <v>57</v>
      </c>
      <c r="W95" s="98">
        <f t="shared" si="48"/>
        <v>14.25</v>
      </c>
      <c r="X95" s="61">
        <f t="shared" si="49"/>
        <v>319.2</v>
      </c>
      <c r="Y95" s="48">
        <f t="shared" si="50"/>
        <v>2358.56</v>
      </c>
      <c r="Z95" s="95">
        <v>3050590128</v>
      </c>
      <c r="AA95" s="97">
        <v>17837</v>
      </c>
      <c r="AB95" s="61">
        <f t="shared" si="36"/>
        <v>171025.96</v>
      </c>
      <c r="AC95" s="47">
        <f t="shared" si="37"/>
        <v>0.666736</v>
      </c>
      <c r="AD95" s="97">
        <v>76552</v>
      </c>
      <c r="AE95" s="47">
        <f t="shared" si="38"/>
        <v>0.55498599999999998</v>
      </c>
      <c r="AF95" s="47">
        <f t="shared" si="58"/>
        <v>0.36678899999999998</v>
      </c>
      <c r="AG95" s="100">
        <f t="shared" si="39"/>
        <v>0.36678899999999998</v>
      </c>
      <c r="AH95" s="101">
        <f t="shared" si="40"/>
        <v>0</v>
      </c>
      <c r="AI95" s="102">
        <f t="shared" si="51"/>
        <v>0.36678899999999998</v>
      </c>
      <c r="AJ95" s="97">
        <v>0</v>
      </c>
      <c r="AK95">
        <v>0</v>
      </c>
      <c r="AL95" s="60">
        <f t="shared" si="52"/>
        <v>0</v>
      </c>
      <c r="AM95" s="97">
        <v>0</v>
      </c>
      <c r="AN95">
        <v>0</v>
      </c>
      <c r="AO95" s="60">
        <f t="shared" si="53"/>
        <v>0</v>
      </c>
      <c r="AP95" s="60">
        <f t="shared" si="41"/>
        <v>9970207</v>
      </c>
      <c r="AQ95" s="60">
        <f t="shared" si="54"/>
        <v>9970207</v>
      </c>
      <c r="AR95" s="103">
        <v>15574402</v>
      </c>
      <c r="AS95" s="103">
        <f t="shared" si="59"/>
        <v>15574402</v>
      </c>
      <c r="AT95" s="97">
        <v>15574402</v>
      </c>
      <c r="AU95" s="60">
        <f t="shared" si="60"/>
        <v>5604195</v>
      </c>
      <c r="AV95" s="104" t="str">
        <f t="shared" si="62"/>
        <v>No</v>
      </c>
      <c r="AW95" s="103">
        <f t="shared" si="55"/>
        <v>0</v>
      </c>
      <c r="AX95" s="105">
        <f t="shared" si="56"/>
        <v>15574402</v>
      </c>
      <c r="AY95" s="106">
        <f t="shared" si="61"/>
        <v>15574402</v>
      </c>
      <c r="AZ95" s="107">
        <f t="shared" si="57"/>
        <v>0</v>
      </c>
      <c r="BA95" s="60"/>
      <c r="BD95" s="108"/>
      <c r="BE95" s="108"/>
      <c r="BF95" s="108"/>
      <c r="BG95" s="108"/>
      <c r="BH95" s="108"/>
    </row>
    <row r="96" spans="1:60" x14ac:dyDescent="0.2">
      <c r="A96" s="43" t="s">
        <v>1903</v>
      </c>
      <c r="B96" s="43"/>
      <c r="C96" s="74"/>
      <c r="D96" s="74"/>
      <c r="E96" s="74"/>
      <c r="F96" s="39">
        <v>3</v>
      </c>
      <c r="G96">
        <v>0</v>
      </c>
      <c r="H96" s="43">
        <v>70</v>
      </c>
      <c r="I96" s="39" t="s">
        <v>98</v>
      </c>
      <c r="J96" s="94"/>
      <c r="K96" s="95">
        <v>705.74</v>
      </c>
      <c r="L96" s="96"/>
      <c r="M96" s="97">
        <v>98</v>
      </c>
      <c r="N96" s="98">
        <f t="shared" si="42"/>
        <v>29.4</v>
      </c>
      <c r="O96" s="98">
        <f t="shared" si="43"/>
        <v>423.44</v>
      </c>
      <c r="P96" s="98">
        <f t="shared" si="44"/>
        <v>0</v>
      </c>
      <c r="Q96" s="98">
        <f t="shared" si="45"/>
        <v>0</v>
      </c>
      <c r="R96" s="99">
        <f t="shared" si="46"/>
        <v>0.14000000000000001</v>
      </c>
      <c r="S96" s="99">
        <f t="shared" si="34"/>
        <v>0</v>
      </c>
      <c r="T96" s="98">
        <f t="shared" si="35"/>
        <v>0</v>
      </c>
      <c r="U96" s="98">
        <f t="shared" si="47"/>
        <v>0</v>
      </c>
      <c r="V96" s="97">
        <v>6</v>
      </c>
      <c r="W96" s="98">
        <f t="shared" si="48"/>
        <v>1.5</v>
      </c>
      <c r="X96" s="61">
        <f t="shared" si="49"/>
        <v>29.4</v>
      </c>
      <c r="Y96" s="48">
        <f t="shared" si="50"/>
        <v>736.64</v>
      </c>
      <c r="Z96" s="95">
        <v>1321450801</v>
      </c>
      <c r="AA96" s="97">
        <v>6239</v>
      </c>
      <c r="AB96" s="61">
        <f t="shared" si="36"/>
        <v>211804.9</v>
      </c>
      <c r="AC96" s="47">
        <f t="shared" si="37"/>
        <v>0.82571099999999997</v>
      </c>
      <c r="AD96" s="97">
        <v>124620</v>
      </c>
      <c r="AE96" s="47">
        <f t="shared" si="38"/>
        <v>0.90347</v>
      </c>
      <c r="AF96" s="47">
        <f t="shared" si="58"/>
        <v>0.15096100000000001</v>
      </c>
      <c r="AG96" s="100">
        <f t="shared" si="39"/>
        <v>0.15096100000000001</v>
      </c>
      <c r="AH96" s="101">
        <f t="shared" si="40"/>
        <v>0</v>
      </c>
      <c r="AI96" s="102">
        <f t="shared" si="51"/>
        <v>0.15096100000000001</v>
      </c>
      <c r="AJ96" s="97">
        <v>712</v>
      </c>
      <c r="AK96">
        <v>13</v>
      </c>
      <c r="AL96" s="60">
        <f t="shared" si="52"/>
        <v>925600</v>
      </c>
      <c r="AM96" s="97">
        <v>0</v>
      </c>
      <c r="AN96">
        <v>0</v>
      </c>
      <c r="AO96" s="60">
        <f t="shared" si="53"/>
        <v>0</v>
      </c>
      <c r="AP96" s="60">
        <f t="shared" si="41"/>
        <v>1281625</v>
      </c>
      <c r="AQ96" s="60">
        <f t="shared" si="54"/>
        <v>2207225</v>
      </c>
      <c r="AR96" s="103">
        <v>2173420</v>
      </c>
      <c r="AS96" s="103">
        <f t="shared" si="59"/>
        <v>2207225</v>
      </c>
      <c r="AT96" s="97">
        <v>2040165</v>
      </c>
      <c r="AU96" s="60">
        <f t="shared" si="60"/>
        <v>167060</v>
      </c>
      <c r="AV96" s="104" t="str">
        <f t="shared" si="62"/>
        <v>Yes</v>
      </c>
      <c r="AW96" s="103">
        <f t="shared" si="55"/>
        <v>167060</v>
      </c>
      <c r="AX96" s="105">
        <f t="shared" si="56"/>
        <v>2207225</v>
      </c>
      <c r="AY96" s="106">
        <f t="shared" si="61"/>
        <v>2207225</v>
      </c>
      <c r="AZ96" s="107">
        <f t="shared" si="57"/>
        <v>167060</v>
      </c>
      <c r="BA96" s="60"/>
      <c r="BD96" s="108"/>
      <c r="BE96" s="108"/>
      <c r="BF96" s="108"/>
      <c r="BG96" s="108"/>
      <c r="BH96" s="108"/>
    </row>
    <row r="97" spans="1:60" x14ac:dyDescent="0.2">
      <c r="A97" s="43" t="s">
        <v>1905</v>
      </c>
      <c r="B97" s="43"/>
      <c r="C97" s="74"/>
      <c r="D97" s="74"/>
      <c r="E97" s="74"/>
      <c r="F97" s="39">
        <v>7</v>
      </c>
      <c r="G97">
        <v>0</v>
      </c>
      <c r="H97" s="43">
        <v>71</v>
      </c>
      <c r="I97" s="39" t="s">
        <v>99</v>
      </c>
      <c r="J97" s="94"/>
      <c r="K97" s="95">
        <v>840</v>
      </c>
      <c r="L97" s="96"/>
      <c r="M97" s="97">
        <v>237</v>
      </c>
      <c r="N97" s="98">
        <f t="shared" si="42"/>
        <v>71.099999999999994</v>
      </c>
      <c r="O97" s="98">
        <f t="shared" si="43"/>
        <v>504</v>
      </c>
      <c r="P97" s="98">
        <f t="shared" si="44"/>
        <v>0</v>
      </c>
      <c r="Q97" s="98">
        <f t="shared" si="45"/>
        <v>0</v>
      </c>
      <c r="R97" s="99">
        <f t="shared" si="46"/>
        <v>0.28000000000000003</v>
      </c>
      <c r="S97" s="99">
        <f t="shared" si="34"/>
        <v>0</v>
      </c>
      <c r="T97" s="98">
        <f t="shared" si="35"/>
        <v>0</v>
      </c>
      <c r="U97" s="98">
        <f t="shared" si="47"/>
        <v>0</v>
      </c>
      <c r="V97" s="97">
        <v>6</v>
      </c>
      <c r="W97" s="98">
        <f t="shared" si="48"/>
        <v>1.5</v>
      </c>
      <c r="X97" s="61">
        <f t="shared" si="49"/>
        <v>71.099999999999994</v>
      </c>
      <c r="Y97" s="48">
        <f t="shared" si="50"/>
        <v>912.6</v>
      </c>
      <c r="Z97" s="95">
        <v>1358019780.6700001</v>
      </c>
      <c r="AA97" s="97">
        <v>7132</v>
      </c>
      <c r="AB97" s="61">
        <f t="shared" si="36"/>
        <v>190412.2</v>
      </c>
      <c r="AC97" s="47">
        <f t="shared" si="37"/>
        <v>0.742313</v>
      </c>
      <c r="AD97" s="97">
        <v>107050</v>
      </c>
      <c r="AE97" s="47">
        <f t="shared" si="38"/>
        <v>0.77609099999999998</v>
      </c>
      <c r="AF97" s="47">
        <f t="shared" si="58"/>
        <v>0.247554</v>
      </c>
      <c r="AG97" s="100">
        <f t="shared" si="39"/>
        <v>0.247554</v>
      </c>
      <c r="AH97" s="101">
        <f t="shared" si="40"/>
        <v>0</v>
      </c>
      <c r="AI97" s="102">
        <f t="shared" si="51"/>
        <v>0.247554</v>
      </c>
      <c r="AJ97" s="97">
        <v>0</v>
      </c>
      <c r="AK97">
        <v>0</v>
      </c>
      <c r="AL97" s="60">
        <f t="shared" si="52"/>
        <v>0</v>
      </c>
      <c r="AM97" s="97">
        <v>0</v>
      </c>
      <c r="AN97">
        <v>0</v>
      </c>
      <c r="AO97" s="60">
        <f t="shared" si="53"/>
        <v>0</v>
      </c>
      <c r="AP97" s="60">
        <f t="shared" si="41"/>
        <v>2603702</v>
      </c>
      <c r="AQ97" s="60">
        <f t="shared" si="54"/>
        <v>2603702</v>
      </c>
      <c r="AR97" s="103">
        <v>5410404</v>
      </c>
      <c r="AS97" s="103">
        <f t="shared" si="59"/>
        <v>2603702</v>
      </c>
      <c r="AT97" s="97">
        <v>4578589</v>
      </c>
      <c r="AU97" s="60">
        <f t="shared" si="60"/>
        <v>1974887</v>
      </c>
      <c r="AV97" s="104" t="str">
        <f t="shared" si="62"/>
        <v>No</v>
      </c>
      <c r="AW97" s="103">
        <f t="shared" si="55"/>
        <v>0</v>
      </c>
      <c r="AX97" s="105">
        <f t="shared" si="56"/>
        <v>4578589</v>
      </c>
      <c r="AY97" s="106">
        <f t="shared" si="61"/>
        <v>4578589</v>
      </c>
      <c r="AZ97" s="107">
        <f t="shared" si="57"/>
        <v>0</v>
      </c>
      <c r="BA97" s="60"/>
      <c r="BD97" s="108"/>
      <c r="BE97" s="108"/>
      <c r="BF97" s="108"/>
      <c r="BG97" s="108"/>
      <c r="BH97" s="108"/>
    </row>
    <row r="98" spans="1:60" x14ac:dyDescent="0.2">
      <c r="A98" s="43" t="s">
        <v>1907</v>
      </c>
      <c r="B98" s="43"/>
      <c r="C98" s="74"/>
      <c r="D98" s="74"/>
      <c r="E98" s="74"/>
      <c r="F98" s="39">
        <v>7</v>
      </c>
      <c r="G98">
        <v>42</v>
      </c>
      <c r="H98" s="43">
        <v>72</v>
      </c>
      <c r="I98" s="39" t="s">
        <v>100</v>
      </c>
      <c r="J98" s="94"/>
      <c r="K98" s="95">
        <v>2296.38</v>
      </c>
      <c r="L98" s="96"/>
      <c r="M98" s="97">
        <v>656</v>
      </c>
      <c r="N98" s="98">
        <f t="shared" si="42"/>
        <v>196.8</v>
      </c>
      <c r="O98" s="98">
        <f t="shared" si="43"/>
        <v>1377.83</v>
      </c>
      <c r="P98" s="98">
        <f t="shared" si="44"/>
        <v>0</v>
      </c>
      <c r="Q98" s="98">
        <f t="shared" si="45"/>
        <v>0</v>
      </c>
      <c r="R98" s="99">
        <f t="shared" si="46"/>
        <v>0.28999999999999998</v>
      </c>
      <c r="S98" s="99">
        <f t="shared" si="34"/>
        <v>0</v>
      </c>
      <c r="T98" s="98">
        <f t="shared" si="35"/>
        <v>0</v>
      </c>
      <c r="U98" s="98">
        <f t="shared" si="47"/>
        <v>0</v>
      </c>
      <c r="V98" s="97">
        <v>43</v>
      </c>
      <c r="W98" s="98">
        <f t="shared" si="48"/>
        <v>10.75</v>
      </c>
      <c r="X98" s="61">
        <f t="shared" si="49"/>
        <v>196.8</v>
      </c>
      <c r="Y98" s="48">
        <f t="shared" si="50"/>
        <v>2503.9300000000003</v>
      </c>
      <c r="Z98" s="95">
        <v>2160446574.3299999</v>
      </c>
      <c r="AA98" s="97">
        <v>15456</v>
      </c>
      <c r="AB98" s="61">
        <f t="shared" si="36"/>
        <v>139780.45000000001</v>
      </c>
      <c r="AC98" s="47">
        <f t="shared" si="37"/>
        <v>0.54492700000000005</v>
      </c>
      <c r="AD98" s="97">
        <v>94509</v>
      </c>
      <c r="AE98" s="47">
        <f t="shared" si="38"/>
        <v>0.68517099999999997</v>
      </c>
      <c r="AF98" s="47">
        <f t="shared" si="58"/>
        <v>0.41299999999999998</v>
      </c>
      <c r="AG98" s="100">
        <f t="shared" si="39"/>
        <v>0.41299999999999998</v>
      </c>
      <c r="AH98" s="101">
        <f t="shared" si="40"/>
        <v>0</v>
      </c>
      <c r="AI98" s="102">
        <f t="shared" si="51"/>
        <v>0.41299999999999998</v>
      </c>
      <c r="AJ98" s="97">
        <v>0</v>
      </c>
      <c r="AK98">
        <v>0</v>
      </c>
      <c r="AL98" s="60">
        <f t="shared" si="52"/>
        <v>0</v>
      </c>
      <c r="AM98" s="97">
        <v>0</v>
      </c>
      <c r="AN98">
        <v>0</v>
      </c>
      <c r="AO98" s="60">
        <f t="shared" si="53"/>
        <v>0</v>
      </c>
      <c r="AP98" s="60">
        <f t="shared" si="41"/>
        <v>11918269</v>
      </c>
      <c r="AQ98" s="60">
        <f t="shared" si="54"/>
        <v>11918269</v>
      </c>
      <c r="AR98" s="103">
        <v>11977384</v>
      </c>
      <c r="AS98" s="103">
        <f t="shared" si="59"/>
        <v>11918269</v>
      </c>
      <c r="AT98" s="97">
        <v>12032619</v>
      </c>
      <c r="AU98" s="60">
        <f t="shared" si="60"/>
        <v>114350</v>
      </c>
      <c r="AV98" s="104" t="str">
        <f t="shared" si="62"/>
        <v>No</v>
      </c>
      <c r="AW98" s="103">
        <f t="shared" si="55"/>
        <v>0</v>
      </c>
      <c r="AX98" s="105">
        <f t="shared" si="56"/>
        <v>12032619</v>
      </c>
      <c r="AY98" s="106">
        <f t="shared" si="61"/>
        <v>12032619</v>
      </c>
      <c r="AZ98" s="107">
        <f t="shared" si="57"/>
        <v>0</v>
      </c>
      <c r="BA98" s="60"/>
      <c r="BD98" s="108"/>
      <c r="BE98" s="108"/>
      <c r="BF98" s="108"/>
      <c r="BG98" s="108"/>
      <c r="BH98" s="108"/>
    </row>
    <row r="99" spans="1:60" x14ac:dyDescent="0.2">
      <c r="A99" s="43" t="s">
        <v>1905</v>
      </c>
      <c r="B99" s="43"/>
      <c r="C99" s="74"/>
      <c r="D99" s="74"/>
      <c r="E99" s="74"/>
      <c r="F99" s="39">
        <v>7</v>
      </c>
      <c r="G99">
        <v>0</v>
      </c>
      <c r="H99" s="43">
        <v>73</v>
      </c>
      <c r="I99" s="39" t="s">
        <v>101</v>
      </c>
      <c r="J99" s="94"/>
      <c r="K99" s="95">
        <v>549.16</v>
      </c>
      <c r="L99" s="96"/>
      <c r="M99" s="97">
        <v>198</v>
      </c>
      <c r="N99" s="98">
        <f t="shared" si="42"/>
        <v>59.4</v>
      </c>
      <c r="O99" s="98">
        <f t="shared" si="43"/>
        <v>329.5</v>
      </c>
      <c r="P99" s="98">
        <f t="shared" si="44"/>
        <v>0</v>
      </c>
      <c r="Q99" s="98">
        <f t="shared" si="45"/>
        <v>0</v>
      </c>
      <c r="R99" s="99">
        <f t="shared" si="46"/>
        <v>0.36</v>
      </c>
      <c r="S99" s="99">
        <f t="shared" si="34"/>
        <v>0</v>
      </c>
      <c r="T99" s="98">
        <f t="shared" si="35"/>
        <v>0</v>
      </c>
      <c r="U99" s="98">
        <f t="shared" si="47"/>
        <v>0</v>
      </c>
      <c r="V99" s="97">
        <v>12</v>
      </c>
      <c r="W99" s="98">
        <f t="shared" si="48"/>
        <v>3</v>
      </c>
      <c r="X99" s="61">
        <f t="shared" si="49"/>
        <v>59.4</v>
      </c>
      <c r="Y99" s="48">
        <f t="shared" si="50"/>
        <v>611.55999999999995</v>
      </c>
      <c r="Z99" s="95">
        <v>752696831.66999996</v>
      </c>
      <c r="AA99" s="97">
        <v>4242</v>
      </c>
      <c r="AB99" s="61">
        <f t="shared" si="36"/>
        <v>177439.14</v>
      </c>
      <c r="AC99" s="47">
        <f t="shared" si="37"/>
        <v>0.69173799999999996</v>
      </c>
      <c r="AD99" s="97">
        <v>86932</v>
      </c>
      <c r="AE99" s="47">
        <f t="shared" si="38"/>
        <v>0.63023899999999999</v>
      </c>
      <c r="AF99" s="47">
        <f t="shared" si="58"/>
        <v>0.326712</v>
      </c>
      <c r="AG99" s="100">
        <f t="shared" si="39"/>
        <v>0.326712</v>
      </c>
      <c r="AH99" s="101">
        <f t="shared" si="40"/>
        <v>0</v>
      </c>
      <c r="AI99" s="102">
        <f t="shared" si="51"/>
        <v>0.326712</v>
      </c>
      <c r="AJ99" s="97">
        <v>0</v>
      </c>
      <c r="AK99">
        <v>0</v>
      </c>
      <c r="AL99" s="60">
        <f t="shared" si="52"/>
        <v>0</v>
      </c>
      <c r="AM99" s="97">
        <v>104</v>
      </c>
      <c r="AN99">
        <v>4</v>
      </c>
      <c r="AO99" s="60">
        <f t="shared" si="53"/>
        <v>41600</v>
      </c>
      <c r="AP99" s="60">
        <f t="shared" si="41"/>
        <v>2302741</v>
      </c>
      <c r="AQ99" s="60">
        <f t="shared" si="54"/>
        <v>2344341</v>
      </c>
      <c r="AR99" s="103">
        <v>3518715</v>
      </c>
      <c r="AS99" s="103">
        <f t="shared" si="59"/>
        <v>2344341</v>
      </c>
      <c r="AT99" s="97">
        <v>2899516</v>
      </c>
      <c r="AU99" s="60">
        <f t="shared" si="60"/>
        <v>555175</v>
      </c>
      <c r="AV99" s="104" t="str">
        <f t="shared" si="62"/>
        <v>No</v>
      </c>
      <c r="AW99" s="103">
        <f t="shared" si="55"/>
        <v>0</v>
      </c>
      <c r="AX99" s="105">
        <f t="shared" si="56"/>
        <v>2899516</v>
      </c>
      <c r="AY99" s="106">
        <f t="shared" si="61"/>
        <v>2899516</v>
      </c>
      <c r="AZ99" s="107">
        <f t="shared" si="57"/>
        <v>0</v>
      </c>
      <c r="BA99" s="60"/>
      <c r="BD99" s="108"/>
      <c r="BE99" s="108"/>
      <c r="BF99" s="108"/>
      <c r="BG99" s="108"/>
      <c r="BH99" s="108"/>
    </row>
    <row r="100" spans="1:60" x14ac:dyDescent="0.2">
      <c r="A100" s="43" t="s">
        <v>1905</v>
      </c>
      <c r="B100" s="43"/>
      <c r="C100" s="74"/>
      <c r="D100" s="74"/>
      <c r="E100" s="74"/>
      <c r="F100" s="39">
        <v>4</v>
      </c>
      <c r="G100">
        <v>0</v>
      </c>
      <c r="H100" s="43">
        <v>74</v>
      </c>
      <c r="I100" s="39" t="s">
        <v>102</v>
      </c>
      <c r="J100" s="94"/>
      <c r="K100" s="95">
        <v>776.22</v>
      </c>
      <c r="L100" s="96"/>
      <c r="M100" s="97">
        <v>201</v>
      </c>
      <c r="N100" s="98">
        <f t="shared" si="42"/>
        <v>60.3</v>
      </c>
      <c r="O100" s="98">
        <f t="shared" si="43"/>
        <v>465.73</v>
      </c>
      <c r="P100" s="98">
        <f t="shared" si="44"/>
        <v>0</v>
      </c>
      <c r="Q100" s="98">
        <f t="shared" si="45"/>
        <v>0</v>
      </c>
      <c r="R100" s="99">
        <f t="shared" si="46"/>
        <v>0.26</v>
      </c>
      <c r="S100" s="99">
        <f t="shared" si="34"/>
        <v>0</v>
      </c>
      <c r="T100" s="98">
        <f t="shared" si="35"/>
        <v>0</v>
      </c>
      <c r="U100" s="98">
        <f t="shared" si="47"/>
        <v>0</v>
      </c>
      <c r="V100" s="97">
        <v>7</v>
      </c>
      <c r="W100" s="98">
        <f t="shared" si="48"/>
        <v>1.75</v>
      </c>
      <c r="X100" s="61">
        <f t="shared" si="49"/>
        <v>60.3</v>
      </c>
      <c r="Y100" s="48">
        <f t="shared" si="50"/>
        <v>838.27</v>
      </c>
      <c r="Z100" s="95">
        <v>2114937074</v>
      </c>
      <c r="AA100" s="97">
        <v>8279</v>
      </c>
      <c r="AB100" s="61">
        <f t="shared" si="36"/>
        <v>255458.04</v>
      </c>
      <c r="AC100" s="47">
        <f t="shared" si="37"/>
        <v>0.99589099999999997</v>
      </c>
      <c r="AD100" s="97">
        <v>112910</v>
      </c>
      <c r="AE100" s="47">
        <f t="shared" si="38"/>
        <v>0.81857500000000005</v>
      </c>
      <c r="AF100" s="47">
        <f t="shared" si="58"/>
        <v>5.7304000000000001E-2</v>
      </c>
      <c r="AG100" s="100">
        <f t="shared" si="39"/>
        <v>5.7304000000000001E-2</v>
      </c>
      <c r="AH100" s="101">
        <f t="shared" si="40"/>
        <v>0</v>
      </c>
      <c r="AI100" s="102">
        <f t="shared" si="51"/>
        <v>5.7304000000000001E-2</v>
      </c>
      <c r="AJ100" s="97">
        <v>772</v>
      </c>
      <c r="AK100">
        <v>13</v>
      </c>
      <c r="AL100" s="60">
        <f t="shared" si="52"/>
        <v>1003600</v>
      </c>
      <c r="AM100" s="97">
        <v>0</v>
      </c>
      <c r="AN100">
        <v>0</v>
      </c>
      <c r="AO100" s="60">
        <f t="shared" si="53"/>
        <v>0</v>
      </c>
      <c r="AP100" s="60">
        <f t="shared" si="41"/>
        <v>553617</v>
      </c>
      <c r="AQ100" s="60">
        <f t="shared" si="54"/>
        <v>1557217</v>
      </c>
      <c r="AR100" s="103">
        <v>1446598</v>
      </c>
      <c r="AS100" s="103">
        <f t="shared" si="59"/>
        <v>1557217</v>
      </c>
      <c r="AT100" s="97">
        <v>1309880</v>
      </c>
      <c r="AU100" s="60">
        <f t="shared" si="60"/>
        <v>247337</v>
      </c>
      <c r="AV100" s="104" t="str">
        <f t="shared" si="62"/>
        <v>Yes</v>
      </c>
      <c r="AW100" s="103">
        <f t="shared" si="55"/>
        <v>247337</v>
      </c>
      <c r="AX100" s="105">
        <f t="shared" si="56"/>
        <v>1557217</v>
      </c>
      <c r="AY100" s="106">
        <f t="shared" si="61"/>
        <v>1557217</v>
      </c>
      <c r="AZ100" s="107">
        <f t="shared" si="57"/>
        <v>247337</v>
      </c>
      <c r="BA100" s="60"/>
      <c r="BD100" s="108"/>
      <c r="BE100" s="108"/>
      <c r="BF100" s="108"/>
      <c r="BG100" s="108"/>
      <c r="BH100" s="108"/>
    </row>
    <row r="101" spans="1:60" x14ac:dyDescent="0.2">
      <c r="A101" s="43" t="s">
        <v>1903</v>
      </c>
      <c r="B101" s="43"/>
      <c r="C101" s="74"/>
      <c r="D101" s="74"/>
      <c r="E101" s="74"/>
      <c r="F101" s="39">
        <v>1</v>
      </c>
      <c r="G101">
        <v>0</v>
      </c>
      <c r="H101" s="43">
        <v>75</v>
      </c>
      <c r="I101" s="39" t="s">
        <v>103</v>
      </c>
      <c r="J101" s="94"/>
      <c r="K101" s="95">
        <v>228.45</v>
      </c>
      <c r="L101" s="96"/>
      <c r="M101" s="97">
        <v>34</v>
      </c>
      <c r="N101" s="98">
        <f t="shared" si="42"/>
        <v>10.199999999999999</v>
      </c>
      <c r="O101" s="98">
        <f t="shared" si="43"/>
        <v>137.07</v>
      </c>
      <c r="P101" s="98">
        <f t="shared" si="44"/>
        <v>0</v>
      </c>
      <c r="Q101" s="98">
        <f t="shared" si="45"/>
        <v>0</v>
      </c>
      <c r="R101" s="99">
        <f t="shared" si="46"/>
        <v>0.15</v>
      </c>
      <c r="S101" s="99">
        <f t="shared" si="34"/>
        <v>0</v>
      </c>
      <c r="T101" s="98">
        <f t="shared" si="35"/>
        <v>0</v>
      </c>
      <c r="U101" s="98">
        <f t="shared" si="47"/>
        <v>0</v>
      </c>
      <c r="V101" s="97">
        <v>3</v>
      </c>
      <c r="W101" s="98">
        <f t="shared" si="48"/>
        <v>0.75</v>
      </c>
      <c r="X101" s="61">
        <f t="shared" si="49"/>
        <v>10.199999999999999</v>
      </c>
      <c r="Y101" s="48">
        <f t="shared" si="50"/>
        <v>239.39999999999998</v>
      </c>
      <c r="Z101" s="95">
        <v>1037594229</v>
      </c>
      <c r="AA101" s="97">
        <v>2401</v>
      </c>
      <c r="AB101" s="61">
        <f t="shared" si="36"/>
        <v>432150.87</v>
      </c>
      <c r="AC101" s="47">
        <f t="shared" si="37"/>
        <v>1.6847190000000001</v>
      </c>
      <c r="AD101" s="97">
        <v>119352</v>
      </c>
      <c r="AE101" s="47">
        <f t="shared" si="38"/>
        <v>0.86527799999999999</v>
      </c>
      <c r="AF101" s="47">
        <f t="shared" si="58"/>
        <v>-0.43888700000000003</v>
      </c>
      <c r="AG101" s="100">
        <f t="shared" si="39"/>
        <v>0.01</v>
      </c>
      <c r="AH101" s="101">
        <f t="shared" si="40"/>
        <v>0</v>
      </c>
      <c r="AI101" s="102">
        <f t="shared" si="51"/>
        <v>0.01</v>
      </c>
      <c r="AJ101" s="97">
        <v>226</v>
      </c>
      <c r="AK101">
        <v>13</v>
      </c>
      <c r="AL101" s="60">
        <f t="shared" si="52"/>
        <v>293800</v>
      </c>
      <c r="AM101" s="97">
        <v>0</v>
      </c>
      <c r="AN101">
        <v>0</v>
      </c>
      <c r="AO101" s="60">
        <f t="shared" si="53"/>
        <v>0</v>
      </c>
      <c r="AP101" s="60">
        <f t="shared" si="41"/>
        <v>27591</v>
      </c>
      <c r="AQ101" s="60">
        <f t="shared" si="54"/>
        <v>321391</v>
      </c>
      <c r="AR101" s="103">
        <v>63069</v>
      </c>
      <c r="AS101" s="103">
        <f t="shared" si="59"/>
        <v>321391</v>
      </c>
      <c r="AT101" s="97">
        <v>254340</v>
      </c>
      <c r="AU101" s="60">
        <f t="shared" si="60"/>
        <v>67051</v>
      </c>
      <c r="AV101" s="104" t="str">
        <f t="shared" si="62"/>
        <v>Yes</v>
      </c>
      <c r="AW101" s="103">
        <f t="shared" si="55"/>
        <v>67051</v>
      </c>
      <c r="AX101" s="105">
        <f t="shared" si="56"/>
        <v>321391</v>
      </c>
      <c r="AY101" s="106">
        <f t="shared" si="61"/>
        <v>321391</v>
      </c>
      <c r="AZ101" s="107">
        <f t="shared" si="57"/>
        <v>67051</v>
      </c>
      <c r="BA101" s="60"/>
      <c r="BD101" s="108"/>
      <c r="BE101" s="108"/>
      <c r="BF101" s="108"/>
      <c r="BG101" s="108"/>
      <c r="BH101" s="108"/>
    </row>
    <row r="102" spans="1:60" x14ac:dyDescent="0.2">
      <c r="A102" s="43" t="s">
        <v>1906</v>
      </c>
      <c r="B102" s="43"/>
      <c r="C102" s="74"/>
      <c r="D102" s="74"/>
      <c r="E102" s="74"/>
      <c r="F102" s="39">
        <v>2</v>
      </c>
      <c r="G102">
        <v>0</v>
      </c>
      <c r="H102" s="43">
        <v>76</v>
      </c>
      <c r="I102" s="39" t="s">
        <v>104</v>
      </c>
      <c r="J102" s="94"/>
      <c r="K102" s="95">
        <v>2464.3000000000002</v>
      </c>
      <c r="L102" s="96"/>
      <c r="M102" s="97">
        <v>118</v>
      </c>
      <c r="N102" s="98">
        <f t="shared" si="42"/>
        <v>35.4</v>
      </c>
      <c r="O102" s="98">
        <f t="shared" si="43"/>
        <v>1478.58</v>
      </c>
      <c r="P102" s="98">
        <f t="shared" si="44"/>
        <v>0</v>
      </c>
      <c r="Q102" s="98">
        <f t="shared" si="45"/>
        <v>0</v>
      </c>
      <c r="R102" s="99">
        <f t="shared" si="46"/>
        <v>0.05</v>
      </c>
      <c r="S102" s="99">
        <f t="shared" si="34"/>
        <v>0</v>
      </c>
      <c r="T102" s="98">
        <f t="shared" si="35"/>
        <v>0</v>
      </c>
      <c r="U102" s="98">
        <f t="shared" si="47"/>
        <v>0</v>
      </c>
      <c r="V102" s="97">
        <v>29</v>
      </c>
      <c r="W102" s="98">
        <f t="shared" si="48"/>
        <v>7.25</v>
      </c>
      <c r="X102" s="61">
        <f t="shared" si="49"/>
        <v>35.4</v>
      </c>
      <c r="Y102" s="48">
        <f t="shared" si="50"/>
        <v>2506.9500000000003</v>
      </c>
      <c r="Z102" s="95">
        <v>5777539267.3299999</v>
      </c>
      <c r="AA102" s="97">
        <v>17565</v>
      </c>
      <c r="AB102" s="61">
        <f t="shared" si="36"/>
        <v>328923.39</v>
      </c>
      <c r="AC102" s="47">
        <f t="shared" si="37"/>
        <v>1.282292</v>
      </c>
      <c r="AD102" s="97">
        <v>156171</v>
      </c>
      <c r="AE102" s="47">
        <f t="shared" si="38"/>
        <v>1.1322080000000001</v>
      </c>
      <c r="AF102" s="47">
        <f t="shared" si="58"/>
        <v>-0.23726700000000001</v>
      </c>
      <c r="AG102" s="100">
        <f t="shared" si="39"/>
        <v>0.01</v>
      </c>
      <c r="AH102" s="101">
        <f t="shared" si="40"/>
        <v>0</v>
      </c>
      <c r="AI102" s="102">
        <f t="shared" si="51"/>
        <v>0.01</v>
      </c>
      <c r="AJ102" s="97">
        <v>0</v>
      </c>
      <c r="AK102">
        <v>0</v>
      </c>
      <c r="AL102" s="60">
        <f t="shared" si="52"/>
        <v>0</v>
      </c>
      <c r="AM102" s="97">
        <v>0</v>
      </c>
      <c r="AN102">
        <v>0</v>
      </c>
      <c r="AO102" s="60">
        <f t="shared" si="53"/>
        <v>0</v>
      </c>
      <c r="AP102" s="60">
        <f t="shared" si="41"/>
        <v>288926</v>
      </c>
      <c r="AQ102" s="60">
        <f t="shared" si="54"/>
        <v>288926</v>
      </c>
      <c r="AR102" s="103">
        <v>446496</v>
      </c>
      <c r="AS102" s="103">
        <f t="shared" si="59"/>
        <v>288926</v>
      </c>
      <c r="AT102" s="97">
        <v>395466</v>
      </c>
      <c r="AU102" s="60">
        <f t="shared" si="60"/>
        <v>106540</v>
      </c>
      <c r="AV102" s="104" t="str">
        <f t="shared" si="62"/>
        <v>No</v>
      </c>
      <c r="AW102" s="103">
        <f t="shared" si="55"/>
        <v>0</v>
      </c>
      <c r="AX102" s="105">
        <f t="shared" si="56"/>
        <v>395466</v>
      </c>
      <c r="AY102" s="106">
        <f t="shared" si="61"/>
        <v>395466</v>
      </c>
      <c r="AZ102" s="107">
        <f t="shared" si="57"/>
        <v>0</v>
      </c>
      <c r="BA102" s="60"/>
      <c r="BD102" s="108"/>
      <c r="BE102" s="108"/>
      <c r="BF102" s="108"/>
      <c r="BG102" s="108"/>
      <c r="BH102" s="108"/>
    </row>
    <row r="103" spans="1:60" x14ac:dyDescent="0.2">
      <c r="A103" s="43" t="s">
        <v>1908</v>
      </c>
      <c r="B103" s="113">
        <v>1</v>
      </c>
      <c r="C103" s="74">
        <v>1</v>
      </c>
      <c r="D103" s="74">
        <v>0</v>
      </c>
      <c r="E103" s="74">
        <v>1</v>
      </c>
      <c r="F103" s="39">
        <v>9</v>
      </c>
      <c r="G103">
        <v>19</v>
      </c>
      <c r="H103" s="43">
        <v>77</v>
      </c>
      <c r="I103" s="39" t="s">
        <v>105</v>
      </c>
      <c r="J103" s="94"/>
      <c r="K103" s="95">
        <v>7451.34</v>
      </c>
      <c r="L103" s="110"/>
      <c r="M103" s="97">
        <v>4498</v>
      </c>
      <c r="N103" s="98">
        <f t="shared" si="42"/>
        <v>1349.4</v>
      </c>
      <c r="O103" s="98">
        <f t="shared" si="43"/>
        <v>4470.8</v>
      </c>
      <c r="P103" s="98">
        <f t="shared" si="44"/>
        <v>27.199999999999818</v>
      </c>
      <c r="Q103" s="98">
        <f t="shared" si="45"/>
        <v>4.08</v>
      </c>
      <c r="R103" s="99">
        <f t="shared" si="46"/>
        <v>0.6</v>
      </c>
      <c r="S103" s="99">
        <f t="shared" si="34"/>
        <v>0</v>
      </c>
      <c r="T103" s="98">
        <f t="shared" si="35"/>
        <v>0</v>
      </c>
      <c r="U103" s="98">
        <f t="shared" si="47"/>
        <v>0</v>
      </c>
      <c r="V103" s="97">
        <v>665</v>
      </c>
      <c r="W103" s="98">
        <f t="shared" si="48"/>
        <v>166.25</v>
      </c>
      <c r="X103" s="61">
        <f t="shared" si="49"/>
        <v>1349.4</v>
      </c>
      <c r="Y103" s="48">
        <f t="shared" si="50"/>
        <v>8971.07</v>
      </c>
      <c r="Z103" s="95">
        <v>7516649506.3299999</v>
      </c>
      <c r="AA103" s="97">
        <v>59461</v>
      </c>
      <c r="AB103" s="61">
        <f t="shared" si="36"/>
        <v>126413.1</v>
      </c>
      <c r="AC103" s="47">
        <f t="shared" si="37"/>
        <v>0.492815</v>
      </c>
      <c r="AD103" s="97">
        <v>85048</v>
      </c>
      <c r="AE103" s="47">
        <f t="shared" si="38"/>
        <v>0.61658100000000005</v>
      </c>
      <c r="AF103" s="47">
        <f t="shared" si="58"/>
        <v>0.470055</v>
      </c>
      <c r="AG103" s="100">
        <f t="shared" si="39"/>
        <v>0.470055</v>
      </c>
      <c r="AH103" s="101">
        <f t="shared" si="40"/>
        <v>0.03</v>
      </c>
      <c r="AI103" s="102">
        <f t="shared" si="51"/>
        <v>0.50005500000000003</v>
      </c>
      <c r="AJ103" s="97">
        <v>0</v>
      </c>
      <c r="AK103">
        <v>0</v>
      </c>
      <c r="AL103" s="60">
        <f t="shared" si="52"/>
        <v>0</v>
      </c>
      <c r="AM103" s="97">
        <v>0</v>
      </c>
      <c r="AN103">
        <v>0</v>
      </c>
      <c r="AO103" s="60">
        <f t="shared" si="53"/>
        <v>0</v>
      </c>
      <c r="AP103" s="60">
        <f t="shared" si="41"/>
        <v>51701477</v>
      </c>
      <c r="AQ103" s="60">
        <f t="shared" si="54"/>
        <v>51701477</v>
      </c>
      <c r="AR103" s="103">
        <v>34440424</v>
      </c>
      <c r="AS103" s="103">
        <f t="shared" si="59"/>
        <v>51701477</v>
      </c>
      <c r="AT103" s="97">
        <v>46222158</v>
      </c>
      <c r="AU103" s="60">
        <f t="shared" si="60"/>
        <v>5479319</v>
      </c>
      <c r="AV103" s="104" t="str">
        <f t="shared" si="62"/>
        <v>Yes</v>
      </c>
      <c r="AW103" s="103">
        <f t="shared" si="55"/>
        <v>5479319</v>
      </c>
      <c r="AX103" s="105">
        <f t="shared" si="56"/>
        <v>51701477</v>
      </c>
      <c r="AY103" s="106">
        <f t="shared" si="61"/>
        <v>51701477</v>
      </c>
      <c r="AZ103" s="107">
        <f t="shared" si="57"/>
        <v>5479319</v>
      </c>
      <c r="BA103" s="60"/>
      <c r="BD103" s="108"/>
      <c r="BE103" s="108"/>
      <c r="BF103" s="108"/>
      <c r="BG103" s="108"/>
      <c r="BH103" s="108"/>
    </row>
    <row r="104" spans="1:60" x14ac:dyDescent="0.2">
      <c r="A104" s="43" t="s">
        <v>1903</v>
      </c>
      <c r="B104" s="43"/>
      <c r="C104" s="74"/>
      <c r="D104" s="74"/>
      <c r="E104" s="74"/>
      <c r="F104" s="39">
        <v>8</v>
      </c>
      <c r="G104">
        <v>28</v>
      </c>
      <c r="H104" s="43">
        <v>78</v>
      </c>
      <c r="I104" s="39" t="s">
        <v>106</v>
      </c>
      <c r="J104" s="94"/>
      <c r="K104" s="95">
        <v>1505.93</v>
      </c>
      <c r="L104" s="111"/>
      <c r="M104" s="97">
        <v>464</v>
      </c>
      <c r="N104" s="98">
        <f t="shared" si="42"/>
        <v>139.19999999999999</v>
      </c>
      <c r="O104" s="98">
        <f t="shared" si="43"/>
        <v>903.56</v>
      </c>
      <c r="P104" s="98">
        <f t="shared" si="44"/>
        <v>0</v>
      </c>
      <c r="Q104" s="98">
        <f t="shared" si="45"/>
        <v>0</v>
      </c>
      <c r="R104" s="99">
        <f t="shared" si="46"/>
        <v>0.31</v>
      </c>
      <c r="S104" s="99">
        <f t="shared" si="34"/>
        <v>0</v>
      </c>
      <c r="T104" s="98">
        <f t="shared" si="35"/>
        <v>0</v>
      </c>
      <c r="U104" s="98">
        <f t="shared" si="47"/>
        <v>0</v>
      </c>
      <c r="V104" s="97">
        <v>91</v>
      </c>
      <c r="W104" s="98">
        <f t="shared" si="48"/>
        <v>22.75</v>
      </c>
      <c r="X104" s="61">
        <f t="shared" si="49"/>
        <v>139.19999999999999</v>
      </c>
      <c r="Y104" s="48">
        <f t="shared" si="50"/>
        <v>1667.88</v>
      </c>
      <c r="Z104" s="95">
        <v>2211107623</v>
      </c>
      <c r="AA104" s="97">
        <v>31949</v>
      </c>
      <c r="AB104" s="61">
        <f t="shared" si="36"/>
        <v>69207.41</v>
      </c>
      <c r="AC104" s="47">
        <f t="shared" si="37"/>
        <v>0.26980199999999999</v>
      </c>
      <c r="AD104" s="97">
        <v>64194</v>
      </c>
      <c r="AE104" s="47">
        <f t="shared" si="38"/>
        <v>0.465393</v>
      </c>
      <c r="AF104" s="47">
        <f t="shared" si="58"/>
        <v>0.67152100000000003</v>
      </c>
      <c r="AG104" s="100">
        <f t="shared" si="39"/>
        <v>0.67152100000000003</v>
      </c>
      <c r="AH104" s="101">
        <f t="shared" si="40"/>
        <v>0</v>
      </c>
      <c r="AI104" s="102">
        <f t="shared" si="51"/>
        <v>0.67152100000000003</v>
      </c>
      <c r="AJ104" s="97">
        <v>510</v>
      </c>
      <c r="AK104">
        <v>4</v>
      </c>
      <c r="AL104" s="60">
        <f t="shared" si="52"/>
        <v>204000</v>
      </c>
      <c r="AM104" s="97">
        <v>0</v>
      </c>
      <c r="AN104">
        <v>0</v>
      </c>
      <c r="AO104" s="60">
        <f t="shared" si="53"/>
        <v>0</v>
      </c>
      <c r="AP104" s="60">
        <f t="shared" si="41"/>
        <v>12908190</v>
      </c>
      <c r="AQ104" s="60">
        <f t="shared" si="54"/>
        <v>13112190</v>
      </c>
      <c r="AR104" s="103">
        <v>9947410</v>
      </c>
      <c r="AS104" s="103">
        <f t="shared" si="59"/>
        <v>13112190</v>
      </c>
      <c r="AT104" s="97">
        <v>11860593</v>
      </c>
      <c r="AU104" s="60">
        <f t="shared" si="60"/>
        <v>1251597</v>
      </c>
      <c r="AV104" s="104" t="str">
        <f t="shared" si="62"/>
        <v>Yes</v>
      </c>
      <c r="AW104" s="103">
        <f t="shared" si="55"/>
        <v>1251597</v>
      </c>
      <c r="AX104" s="105">
        <f t="shared" si="56"/>
        <v>13112190</v>
      </c>
      <c r="AY104" s="106">
        <f t="shared" si="61"/>
        <v>13112190</v>
      </c>
      <c r="AZ104" s="107">
        <f t="shared" si="57"/>
        <v>1251597</v>
      </c>
      <c r="BA104" s="60"/>
      <c r="BD104" s="108"/>
      <c r="BE104" s="108"/>
      <c r="BF104" s="108"/>
      <c r="BG104" s="108"/>
      <c r="BH104" s="108"/>
    </row>
    <row r="105" spans="1:60" x14ac:dyDescent="0.2">
      <c r="A105" s="43" t="s">
        <v>1903</v>
      </c>
      <c r="B105" s="43"/>
      <c r="C105" s="74"/>
      <c r="D105" s="74"/>
      <c r="E105" s="74"/>
      <c r="F105" s="39">
        <v>4</v>
      </c>
      <c r="G105">
        <v>0</v>
      </c>
      <c r="H105" s="43">
        <v>79</v>
      </c>
      <c r="I105" s="39" t="s">
        <v>107</v>
      </c>
      <c r="J105" s="94"/>
      <c r="K105" s="95">
        <v>849.66</v>
      </c>
      <c r="L105" s="96"/>
      <c r="M105" s="97">
        <v>152</v>
      </c>
      <c r="N105" s="98">
        <f t="shared" si="42"/>
        <v>45.6</v>
      </c>
      <c r="O105" s="98">
        <f t="shared" si="43"/>
        <v>509.8</v>
      </c>
      <c r="P105" s="98">
        <f t="shared" si="44"/>
        <v>0</v>
      </c>
      <c r="Q105" s="98">
        <f t="shared" si="45"/>
        <v>0</v>
      </c>
      <c r="R105" s="99">
        <f t="shared" si="46"/>
        <v>0.18</v>
      </c>
      <c r="S105" s="99">
        <f t="shared" si="34"/>
        <v>0</v>
      </c>
      <c r="T105" s="98">
        <f t="shared" si="35"/>
        <v>0</v>
      </c>
      <c r="U105" s="98">
        <f t="shared" si="47"/>
        <v>0</v>
      </c>
      <c r="V105" s="97">
        <v>8</v>
      </c>
      <c r="W105" s="98">
        <f t="shared" si="48"/>
        <v>2</v>
      </c>
      <c r="X105" s="61">
        <f t="shared" si="49"/>
        <v>45.6</v>
      </c>
      <c r="Y105" s="48">
        <f t="shared" si="50"/>
        <v>897.26</v>
      </c>
      <c r="Z105" s="95">
        <v>1063478548</v>
      </c>
      <c r="AA105" s="97">
        <v>6109</v>
      </c>
      <c r="AB105" s="61">
        <f t="shared" si="36"/>
        <v>174083.9</v>
      </c>
      <c r="AC105" s="47">
        <f t="shared" si="37"/>
        <v>0.67865699999999995</v>
      </c>
      <c r="AD105" s="97">
        <v>134643</v>
      </c>
      <c r="AE105" s="47">
        <f t="shared" si="38"/>
        <v>0.97613399999999995</v>
      </c>
      <c r="AF105" s="47">
        <f t="shared" si="58"/>
        <v>0.2321</v>
      </c>
      <c r="AG105" s="100">
        <f t="shared" si="39"/>
        <v>0.2321</v>
      </c>
      <c r="AH105" s="101">
        <f t="shared" si="40"/>
        <v>0</v>
      </c>
      <c r="AI105" s="102">
        <f t="shared" si="51"/>
        <v>0.2321</v>
      </c>
      <c r="AJ105" s="97">
        <v>388</v>
      </c>
      <c r="AK105">
        <v>6</v>
      </c>
      <c r="AL105" s="60">
        <f t="shared" si="52"/>
        <v>232800</v>
      </c>
      <c r="AM105" s="97">
        <v>0</v>
      </c>
      <c r="AN105">
        <v>0</v>
      </c>
      <c r="AO105" s="60">
        <f t="shared" si="53"/>
        <v>0</v>
      </c>
      <c r="AP105" s="60">
        <f t="shared" si="41"/>
        <v>2400128</v>
      </c>
      <c r="AQ105" s="60">
        <f t="shared" si="54"/>
        <v>2632928</v>
      </c>
      <c r="AR105" s="103">
        <v>3154015</v>
      </c>
      <c r="AS105" s="103">
        <f t="shared" si="59"/>
        <v>2632928</v>
      </c>
      <c r="AT105" s="97">
        <v>2952086</v>
      </c>
      <c r="AU105" s="60">
        <f t="shared" si="60"/>
        <v>319158</v>
      </c>
      <c r="AV105" s="104" t="str">
        <f t="shared" si="62"/>
        <v>No</v>
      </c>
      <c r="AW105" s="103">
        <f t="shared" si="55"/>
        <v>0</v>
      </c>
      <c r="AX105" s="105">
        <f t="shared" si="56"/>
        <v>2952086</v>
      </c>
      <c r="AY105" s="106">
        <f t="shared" si="61"/>
        <v>2952086</v>
      </c>
      <c r="AZ105" s="107">
        <f t="shared" si="57"/>
        <v>0</v>
      </c>
      <c r="BA105" s="60"/>
      <c r="BD105" s="108"/>
      <c r="BE105" s="108"/>
      <c r="BF105" s="108"/>
      <c r="BG105" s="108"/>
      <c r="BH105" s="108"/>
    </row>
    <row r="106" spans="1:60" x14ac:dyDescent="0.2">
      <c r="A106" s="43" t="s">
        <v>1904</v>
      </c>
      <c r="B106" s="43">
        <v>1</v>
      </c>
      <c r="C106" s="74">
        <v>1</v>
      </c>
      <c r="D106" s="74">
        <v>1</v>
      </c>
      <c r="E106" s="74">
        <v>0</v>
      </c>
      <c r="F106" s="39">
        <v>10</v>
      </c>
      <c r="G106">
        <v>11</v>
      </c>
      <c r="H106" s="43">
        <v>80</v>
      </c>
      <c r="I106" s="39" t="s">
        <v>108</v>
      </c>
      <c r="J106" s="94"/>
      <c r="K106" s="95">
        <v>8923.98</v>
      </c>
      <c r="L106" s="110"/>
      <c r="M106" s="97">
        <v>6905</v>
      </c>
      <c r="N106" s="98">
        <f t="shared" si="42"/>
        <v>2071.5</v>
      </c>
      <c r="O106" s="98">
        <f t="shared" si="43"/>
        <v>5354.39</v>
      </c>
      <c r="P106" s="98">
        <f t="shared" si="44"/>
        <v>1550.6099999999997</v>
      </c>
      <c r="Q106" s="98">
        <f t="shared" si="45"/>
        <v>232.59</v>
      </c>
      <c r="R106" s="99">
        <f t="shared" si="46"/>
        <v>0.77</v>
      </c>
      <c r="S106" s="99">
        <f t="shared" si="34"/>
        <v>0.17000000000000004</v>
      </c>
      <c r="T106" s="98">
        <f t="shared" si="35"/>
        <v>1517.08</v>
      </c>
      <c r="U106" s="98">
        <f t="shared" si="47"/>
        <v>227.56</v>
      </c>
      <c r="V106" s="97">
        <v>1760</v>
      </c>
      <c r="W106" s="98">
        <f t="shared" si="48"/>
        <v>440</v>
      </c>
      <c r="X106" s="61">
        <f t="shared" si="49"/>
        <v>2071.5</v>
      </c>
      <c r="Y106" s="48">
        <f t="shared" si="50"/>
        <v>11668.07</v>
      </c>
      <c r="Z106" s="95">
        <v>6160086857.3299999</v>
      </c>
      <c r="AA106" s="97">
        <v>60242</v>
      </c>
      <c r="AB106" s="61">
        <f t="shared" si="36"/>
        <v>102255.67999999999</v>
      </c>
      <c r="AC106" s="47">
        <f t="shared" si="37"/>
        <v>0.39863900000000002</v>
      </c>
      <c r="AD106" s="97">
        <v>63671</v>
      </c>
      <c r="AE106" s="47">
        <f t="shared" si="38"/>
        <v>0.46160200000000001</v>
      </c>
      <c r="AF106" s="47">
        <f t="shared" si="58"/>
        <v>0.58247199999999999</v>
      </c>
      <c r="AG106" s="100">
        <f t="shared" si="39"/>
        <v>0.58247199999999999</v>
      </c>
      <c r="AH106" s="101">
        <f t="shared" si="40"/>
        <v>0.04</v>
      </c>
      <c r="AI106" s="102">
        <f t="shared" si="51"/>
        <v>0.62247200000000003</v>
      </c>
      <c r="AJ106" s="97">
        <v>0</v>
      </c>
      <c r="AK106">
        <v>0</v>
      </c>
      <c r="AL106" s="60">
        <f t="shared" si="52"/>
        <v>0</v>
      </c>
      <c r="AM106" s="97">
        <v>0</v>
      </c>
      <c r="AN106">
        <v>0</v>
      </c>
      <c r="AO106" s="60">
        <f t="shared" si="53"/>
        <v>0</v>
      </c>
      <c r="AP106" s="60">
        <f t="shared" si="41"/>
        <v>83706615</v>
      </c>
      <c r="AQ106" s="60">
        <f t="shared" si="54"/>
        <v>83706615</v>
      </c>
      <c r="AR106" s="103">
        <v>60258395</v>
      </c>
      <c r="AS106" s="103">
        <f t="shared" si="59"/>
        <v>83706615</v>
      </c>
      <c r="AT106" s="97">
        <v>79454514</v>
      </c>
      <c r="AU106" s="60">
        <f t="shared" si="60"/>
        <v>4252101</v>
      </c>
      <c r="AV106" s="104" t="str">
        <f t="shared" si="62"/>
        <v>Yes</v>
      </c>
      <c r="AW106" s="103">
        <f t="shared" si="55"/>
        <v>4252101</v>
      </c>
      <c r="AX106" s="105">
        <f t="shared" si="56"/>
        <v>83706615</v>
      </c>
      <c r="AY106" s="106">
        <f t="shared" si="61"/>
        <v>83706615</v>
      </c>
      <c r="AZ106" s="107">
        <f t="shared" si="57"/>
        <v>4252101</v>
      </c>
      <c r="BA106" s="60"/>
      <c r="BD106" s="108"/>
      <c r="BE106" s="108"/>
      <c r="BF106" s="108"/>
      <c r="BG106" s="108"/>
      <c r="BH106" s="108"/>
    </row>
    <row r="107" spans="1:60" x14ac:dyDescent="0.2">
      <c r="A107" s="43" t="s">
        <v>1906</v>
      </c>
      <c r="B107" s="43"/>
      <c r="C107" s="74"/>
      <c r="D107" s="74"/>
      <c r="E107" s="74"/>
      <c r="F107" s="39">
        <v>3</v>
      </c>
      <c r="G107">
        <v>0</v>
      </c>
      <c r="H107" s="43">
        <v>81</v>
      </c>
      <c r="I107" s="39" t="s">
        <v>109</v>
      </c>
      <c r="J107" s="94"/>
      <c r="K107" s="95">
        <v>1182.45</v>
      </c>
      <c r="L107" s="96"/>
      <c r="M107" s="97">
        <v>194</v>
      </c>
      <c r="N107" s="98">
        <f t="shared" si="42"/>
        <v>58.2</v>
      </c>
      <c r="O107" s="98">
        <f t="shared" si="43"/>
        <v>709.47</v>
      </c>
      <c r="P107" s="98">
        <f t="shared" si="44"/>
        <v>0</v>
      </c>
      <c r="Q107" s="98">
        <f t="shared" si="45"/>
        <v>0</v>
      </c>
      <c r="R107" s="99">
        <f t="shared" si="46"/>
        <v>0.16</v>
      </c>
      <c r="S107" s="99">
        <f t="shared" si="34"/>
        <v>0</v>
      </c>
      <c r="T107" s="98">
        <f t="shared" si="35"/>
        <v>0</v>
      </c>
      <c r="U107" s="98">
        <f t="shared" si="47"/>
        <v>0</v>
      </c>
      <c r="V107" s="97">
        <v>30</v>
      </c>
      <c r="W107" s="98">
        <f t="shared" si="48"/>
        <v>7.5</v>
      </c>
      <c r="X107" s="61">
        <f t="shared" si="49"/>
        <v>58.2</v>
      </c>
      <c r="Y107" s="48">
        <f t="shared" si="50"/>
        <v>1248.1500000000001</v>
      </c>
      <c r="Z107" s="95">
        <v>1779825887.6700001</v>
      </c>
      <c r="AA107" s="97">
        <v>7807</v>
      </c>
      <c r="AB107" s="61">
        <f t="shared" si="36"/>
        <v>227978.21</v>
      </c>
      <c r="AC107" s="47">
        <f t="shared" si="37"/>
        <v>0.88876200000000005</v>
      </c>
      <c r="AD107" s="97">
        <v>135114</v>
      </c>
      <c r="AE107" s="47">
        <f t="shared" si="38"/>
        <v>0.979549</v>
      </c>
      <c r="AF107" s="47">
        <f t="shared" si="58"/>
        <v>8.4001999999999993E-2</v>
      </c>
      <c r="AG107" s="100">
        <f t="shared" si="39"/>
        <v>8.4001999999999993E-2</v>
      </c>
      <c r="AH107" s="101">
        <f t="shared" si="40"/>
        <v>0</v>
      </c>
      <c r="AI107" s="102">
        <f t="shared" si="51"/>
        <v>8.4001999999999993E-2</v>
      </c>
      <c r="AJ107" s="97">
        <v>1182</v>
      </c>
      <c r="AK107">
        <v>13</v>
      </c>
      <c r="AL107" s="60">
        <f t="shared" si="52"/>
        <v>1536600</v>
      </c>
      <c r="AM107" s="97">
        <v>0</v>
      </c>
      <c r="AN107">
        <v>0</v>
      </c>
      <c r="AO107" s="60">
        <f t="shared" si="53"/>
        <v>0</v>
      </c>
      <c r="AP107" s="60">
        <f t="shared" si="41"/>
        <v>1208363</v>
      </c>
      <c r="AQ107" s="60">
        <f t="shared" si="54"/>
        <v>2744963</v>
      </c>
      <c r="AR107" s="103">
        <v>855086</v>
      </c>
      <c r="AS107" s="103">
        <f t="shared" si="59"/>
        <v>2744963</v>
      </c>
      <c r="AT107" s="97">
        <v>2182673</v>
      </c>
      <c r="AU107" s="60">
        <f t="shared" si="60"/>
        <v>562290</v>
      </c>
      <c r="AV107" s="104" t="str">
        <f t="shared" si="62"/>
        <v>Yes</v>
      </c>
      <c r="AW107" s="103">
        <f t="shared" si="55"/>
        <v>562290</v>
      </c>
      <c r="AX107" s="105">
        <f t="shared" si="56"/>
        <v>2744963</v>
      </c>
      <c r="AY107" s="106">
        <f t="shared" si="61"/>
        <v>2744963</v>
      </c>
      <c r="AZ107" s="107">
        <f t="shared" si="57"/>
        <v>562290</v>
      </c>
      <c r="BA107" s="60"/>
      <c r="BD107" s="108"/>
      <c r="BE107" s="108"/>
      <c r="BF107" s="108"/>
      <c r="BG107" s="108"/>
      <c r="BH107" s="108"/>
    </row>
    <row r="108" spans="1:60" x14ac:dyDescent="0.2">
      <c r="A108" s="43" t="s">
        <v>1903</v>
      </c>
      <c r="B108" s="43"/>
      <c r="C108" s="74"/>
      <c r="D108" s="74"/>
      <c r="E108" s="74"/>
      <c r="F108" s="39">
        <v>6</v>
      </c>
      <c r="G108">
        <v>0</v>
      </c>
      <c r="H108" s="43">
        <v>82</v>
      </c>
      <c r="I108" s="39" t="s">
        <v>110</v>
      </c>
      <c r="J108" s="94"/>
      <c r="K108" s="95">
        <v>461.06</v>
      </c>
      <c r="L108" s="96"/>
      <c r="M108" s="97">
        <v>92</v>
      </c>
      <c r="N108" s="98">
        <f t="shared" si="42"/>
        <v>27.6</v>
      </c>
      <c r="O108" s="98">
        <f t="shared" si="43"/>
        <v>276.64</v>
      </c>
      <c r="P108" s="98">
        <f t="shared" si="44"/>
        <v>0</v>
      </c>
      <c r="Q108" s="98">
        <f t="shared" si="45"/>
        <v>0</v>
      </c>
      <c r="R108" s="99">
        <f t="shared" si="46"/>
        <v>0.2</v>
      </c>
      <c r="S108" s="99">
        <f t="shared" si="34"/>
        <v>0</v>
      </c>
      <c r="T108" s="98">
        <f t="shared" si="35"/>
        <v>0</v>
      </c>
      <c r="U108" s="98">
        <f t="shared" si="47"/>
        <v>0</v>
      </c>
      <c r="V108" s="97">
        <v>6</v>
      </c>
      <c r="W108" s="98">
        <f t="shared" si="48"/>
        <v>1.5</v>
      </c>
      <c r="X108" s="61">
        <f t="shared" si="49"/>
        <v>27.6</v>
      </c>
      <c r="Y108" s="48">
        <f t="shared" si="50"/>
        <v>490.16</v>
      </c>
      <c r="Z108" s="95">
        <v>808479812.33000004</v>
      </c>
      <c r="AA108" s="97">
        <v>4248</v>
      </c>
      <c r="AB108" s="61">
        <f t="shared" si="36"/>
        <v>190320.11</v>
      </c>
      <c r="AC108" s="47">
        <f t="shared" si="37"/>
        <v>0.741954</v>
      </c>
      <c r="AD108" s="97">
        <v>102083</v>
      </c>
      <c r="AE108" s="47">
        <f t="shared" si="38"/>
        <v>0.74008099999999999</v>
      </c>
      <c r="AF108" s="47">
        <f t="shared" si="58"/>
        <v>0.258608</v>
      </c>
      <c r="AG108" s="100">
        <f t="shared" si="39"/>
        <v>0.258608</v>
      </c>
      <c r="AH108" s="101">
        <f t="shared" si="40"/>
        <v>0</v>
      </c>
      <c r="AI108" s="102">
        <f t="shared" si="51"/>
        <v>0.258608</v>
      </c>
      <c r="AJ108" s="97">
        <v>461</v>
      </c>
      <c r="AK108">
        <v>13</v>
      </c>
      <c r="AL108" s="60">
        <f t="shared" si="52"/>
        <v>599300</v>
      </c>
      <c r="AM108" s="97">
        <v>0</v>
      </c>
      <c r="AN108">
        <v>0</v>
      </c>
      <c r="AO108" s="60">
        <f t="shared" si="53"/>
        <v>0</v>
      </c>
      <c r="AP108" s="60">
        <f t="shared" si="41"/>
        <v>1460901</v>
      </c>
      <c r="AQ108" s="60">
        <f t="shared" si="54"/>
        <v>2060201</v>
      </c>
      <c r="AR108" s="103">
        <v>2099315</v>
      </c>
      <c r="AS108" s="103">
        <f t="shared" si="59"/>
        <v>2060201</v>
      </c>
      <c r="AT108" s="97">
        <v>2100359</v>
      </c>
      <c r="AU108" s="60">
        <f t="shared" si="60"/>
        <v>40158</v>
      </c>
      <c r="AV108" s="104" t="str">
        <f t="shared" si="62"/>
        <v>No</v>
      </c>
      <c r="AW108" s="103">
        <f t="shared" si="55"/>
        <v>0</v>
      </c>
      <c r="AX108" s="105">
        <f t="shared" si="56"/>
        <v>2100359</v>
      </c>
      <c r="AY108" s="106">
        <f t="shared" si="61"/>
        <v>2100359</v>
      </c>
      <c r="AZ108" s="107">
        <f t="shared" si="57"/>
        <v>0</v>
      </c>
      <c r="BA108" s="60"/>
      <c r="BD108" s="108"/>
      <c r="BE108" s="108"/>
      <c r="BF108" s="108"/>
      <c r="BG108" s="108"/>
      <c r="BH108" s="108"/>
    </row>
    <row r="109" spans="1:60" x14ac:dyDescent="0.2">
      <c r="A109" s="43" t="s">
        <v>1908</v>
      </c>
      <c r="B109" s="43"/>
      <c r="C109" s="74">
        <v>1</v>
      </c>
      <c r="D109" s="74">
        <v>1</v>
      </c>
      <c r="E109" s="74"/>
      <c r="F109" s="39">
        <v>9</v>
      </c>
      <c r="G109">
        <v>21</v>
      </c>
      <c r="H109" s="43">
        <v>83</v>
      </c>
      <c r="I109" s="39" t="s">
        <v>111</v>
      </c>
      <c r="J109" s="94"/>
      <c r="K109" s="95">
        <v>4506.93</v>
      </c>
      <c r="L109" s="110"/>
      <c r="M109" s="97">
        <v>2322</v>
      </c>
      <c r="N109" s="98">
        <f t="shared" si="42"/>
        <v>696.6</v>
      </c>
      <c r="O109" s="98">
        <f t="shared" si="43"/>
        <v>2704.16</v>
      </c>
      <c r="P109" s="98">
        <f t="shared" si="44"/>
        <v>0</v>
      </c>
      <c r="Q109" s="98">
        <f t="shared" si="45"/>
        <v>0</v>
      </c>
      <c r="R109" s="99">
        <f t="shared" si="46"/>
        <v>0.52</v>
      </c>
      <c r="S109" s="99">
        <f t="shared" si="34"/>
        <v>0</v>
      </c>
      <c r="T109" s="98">
        <f t="shared" si="35"/>
        <v>0</v>
      </c>
      <c r="U109" s="98">
        <f t="shared" si="47"/>
        <v>0</v>
      </c>
      <c r="V109" s="97">
        <v>299</v>
      </c>
      <c r="W109" s="98">
        <f t="shared" si="48"/>
        <v>74.75</v>
      </c>
      <c r="X109" s="61">
        <f t="shared" si="49"/>
        <v>696.6</v>
      </c>
      <c r="Y109" s="48">
        <f t="shared" si="50"/>
        <v>5278.2800000000007</v>
      </c>
      <c r="Z109" s="95">
        <v>6665957132.3299999</v>
      </c>
      <c r="AA109" s="97">
        <v>48729</v>
      </c>
      <c r="AB109" s="61">
        <f t="shared" si="36"/>
        <v>136796.51</v>
      </c>
      <c r="AC109" s="47">
        <f t="shared" si="37"/>
        <v>0.53329400000000005</v>
      </c>
      <c r="AD109" s="97">
        <v>75120</v>
      </c>
      <c r="AE109" s="47">
        <f t="shared" si="38"/>
        <v>0.54460500000000001</v>
      </c>
      <c r="AF109" s="47">
        <f t="shared" si="58"/>
        <v>0.46331299999999997</v>
      </c>
      <c r="AG109" s="100">
        <f t="shared" si="39"/>
        <v>0.46331299999999997</v>
      </c>
      <c r="AH109" s="101">
        <f t="shared" si="40"/>
        <v>0</v>
      </c>
      <c r="AI109" s="102">
        <f t="shared" si="51"/>
        <v>0.46331299999999997</v>
      </c>
      <c r="AJ109" s="97">
        <v>0</v>
      </c>
      <c r="AK109">
        <v>0</v>
      </c>
      <c r="AL109" s="60">
        <f t="shared" si="52"/>
        <v>0</v>
      </c>
      <c r="AM109" s="97">
        <v>0</v>
      </c>
      <c r="AN109">
        <v>0</v>
      </c>
      <c r="AO109" s="60">
        <f t="shared" si="53"/>
        <v>0</v>
      </c>
      <c r="AP109" s="60">
        <f t="shared" si="41"/>
        <v>28184338</v>
      </c>
      <c r="AQ109" s="60">
        <f t="shared" si="54"/>
        <v>28184338</v>
      </c>
      <c r="AR109" s="103">
        <v>19515825</v>
      </c>
      <c r="AS109" s="103">
        <f t="shared" si="59"/>
        <v>28184338</v>
      </c>
      <c r="AT109" s="97">
        <v>25404320</v>
      </c>
      <c r="AU109" s="60">
        <f t="shared" si="60"/>
        <v>2780018</v>
      </c>
      <c r="AV109" s="104" t="str">
        <f t="shared" si="62"/>
        <v>Yes</v>
      </c>
      <c r="AW109" s="103">
        <f t="shared" si="55"/>
        <v>2780018</v>
      </c>
      <c r="AX109" s="105">
        <f t="shared" si="56"/>
        <v>28184338</v>
      </c>
      <c r="AY109" s="106">
        <f t="shared" si="61"/>
        <v>28184338</v>
      </c>
      <c r="AZ109" s="107">
        <f t="shared" si="57"/>
        <v>2780018</v>
      </c>
      <c r="BA109" s="60"/>
      <c r="BD109" s="108"/>
      <c r="BE109" s="108"/>
      <c r="BF109" s="108"/>
      <c r="BG109" s="108"/>
      <c r="BH109" s="108"/>
    </row>
    <row r="110" spans="1:60" x14ac:dyDescent="0.2">
      <c r="A110" s="43" t="s">
        <v>1907</v>
      </c>
      <c r="B110" s="43"/>
      <c r="C110" s="74"/>
      <c r="D110" s="74"/>
      <c r="E110" s="74"/>
      <c r="F110" s="39">
        <v>6</v>
      </c>
      <c r="G110">
        <v>0</v>
      </c>
      <c r="H110" s="43">
        <v>84</v>
      </c>
      <c r="I110" s="39" t="s">
        <v>112</v>
      </c>
      <c r="J110" s="94"/>
      <c r="K110" s="95">
        <v>5213.75</v>
      </c>
      <c r="L110" s="96"/>
      <c r="M110" s="97">
        <v>1589</v>
      </c>
      <c r="N110" s="98">
        <f t="shared" si="42"/>
        <v>476.7</v>
      </c>
      <c r="O110" s="98">
        <f t="shared" si="43"/>
        <v>3128.25</v>
      </c>
      <c r="P110" s="98">
        <f t="shared" si="44"/>
        <v>0</v>
      </c>
      <c r="Q110" s="98">
        <f t="shared" si="45"/>
        <v>0</v>
      </c>
      <c r="R110" s="99">
        <f t="shared" si="46"/>
        <v>0.3</v>
      </c>
      <c r="S110" s="99">
        <f t="shared" si="34"/>
        <v>0</v>
      </c>
      <c r="T110" s="98">
        <f t="shared" si="35"/>
        <v>0</v>
      </c>
      <c r="U110" s="98">
        <f t="shared" si="47"/>
        <v>0</v>
      </c>
      <c r="V110" s="97">
        <v>152</v>
      </c>
      <c r="W110" s="98">
        <f t="shared" si="48"/>
        <v>38</v>
      </c>
      <c r="X110" s="61">
        <f t="shared" si="49"/>
        <v>476.7</v>
      </c>
      <c r="Y110" s="48">
        <f t="shared" si="50"/>
        <v>5728.45</v>
      </c>
      <c r="Z110" s="95">
        <v>12295511927.33</v>
      </c>
      <c r="AA110" s="97">
        <v>52679</v>
      </c>
      <c r="AB110" s="61">
        <f t="shared" si="36"/>
        <v>233404.43</v>
      </c>
      <c r="AC110" s="47">
        <f t="shared" si="37"/>
        <v>0.90991599999999995</v>
      </c>
      <c r="AD110" s="97">
        <v>104441</v>
      </c>
      <c r="AE110" s="47">
        <f t="shared" si="38"/>
        <v>0.75717599999999996</v>
      </c>
      <c r="AF110" s="47">
        <f t="shared" si="58"/>
        <v>0.135906</v>
      </c>
      <c r="AG110" s="100">
        <f t="shared" si="39"/>
        <v>0.135906</v>
      </c>
      <c r="AH110" s="101">
        <f t="shared" si="40"/>
        <v>0</v>
      </c>
      <c r="AI110" s="102">
        <f t="shared" si="51"/>
        <v>0.135906</v>
      </c>
      <c r="AJ110" s="97">
        <v>0</v>
      </c>
      <c r="AK110">
        <v>0</v>
      </c>
      <c r="AL110" s="60">
        <f t="shared" si="52"/>
        <v>0</v>
      </c>
      <c r="AM110" s="97">
        <v>0</v>
      </c>
      <c r="AN110">
        <v>0</v>
      </c>
      <c r="AO110" s="60">
        <f t="shared" si="53"/>
        <v>0</v>
      </c>
      <c r="AP110" s="60">
        <f t="shared" si="41"/>
        <v>8972567</v>
      </c>
      <c r="AQ110" s="60">
        <f t="shared" si="54"/>
        <v>8972567</v>
      </c>
      <c r="AR110" s="103">
        <v>10849101</v>
      </c>
      <c r="AS110" s="103">
        <f t="shared" si="59"/>
        <v>8972567</v>
      </c>
      <c r="AT110" s="97">
        <v>9673235</v>
      </c>
      <c r="AU110" s="60">
        <f t="shared" si="60"/>
        <v>700668</v>
      </c>
      <c r="AV110" s="104" t="str">
        <f t="shared" si="62"/>
        <v>No</v>
      </c>
      <c r="AW110" s="103">
        <f t="shared" si="55"/>
        <v>0</v>
      </c>
      <c r="AX110" s="105">
        <f t="shared" si="56"/>
        <v>9673235</v>
      </c>
      <c r="AY110" s="106">
        <f t="shared" si="61"/>
        <v>9673235</v>
      </c>
      <c r="AZ110" s="107">
        <f t="shared" si="57"/>
        <v>0</v>
      </c>
      <c r="BA110" s="60"/>
      <c r="BD110" s="108"/>
      <c r="BE110" s="108"/>
      <c r="BF110" s="108"/>
      <c r="BG110" s="108"/>
      <c r="BH110" s="108"/>
    </row>
    <row r="111" spans="1:60" x14ac:dyDescent="0.2">
      <c r="A111" s="43" t="s">
        <v>1906</v>
      </c>
      <c r="B111" s="43"/>
      <c r="C111" s="74"/>
      <c r="D111" s="74"/>
      <c r="E111" s="74"/>
      <c r="F111" s="39">
        <v>3</v>
      </c>
      <c r="G111">
        <v>0</v>
      </c>
      <c r="H111" s="43">
        <v>85</v>
      </c>
      <c r="I111" s="39" t="s">
        <v>113</v>
      </c>
      <c r="J111" s="94"/>
      <c r="K111" s="95">
        <v>3473.73</v>
      </c>
      <c r="L111" s="96"/>
      <c r="M111" s="97">
        <v>458</v>
      </c>
      <c r="N111" s="98">
        <f t="shared" si="42"/>
        <v>137.4</v>
      </c>
      <c r="O111" s="98">
        <f t="shared" si="43"/>
        <v>2084.2399999999998</v>
      </c>
      <c r="P111" s="98">
        <f t="shared" si="44"/>
        <v>0</v>
      </c>
      <c r="Q111" s="98">
        <f t="shared" si="45"/>
        <v>0</v>
      </c>
      <c r="R111" s="99">
        <f t="shared" si="46"/>
        <v>0.13</v>
      </c>
      <c r="S111" s="99">
        <f t="shared" si="34"/>
        <v>0</v>
      </c>
      <c r="T111" s="98">
        <f t="shared" si="35"/>
        <v>0</v>
      </c>
      <c r="U111" s="98">
        <f t="shared" si="47"/>
        <v>0</v>
      </c>
      <c r="V111" s="97">
        <v>80</v>
      </c>
      <c r="W111" s="98">
        <f t="shared" si="48"/>
        <v>20</v>
      </c>
      <c r="X111" s="61">
        <f t="shared" si="49"/>
        <v>137.4</v>
      </c>
      <c r="Y111" s="48">
        <f t="shared" si="50"/>
        <v>3631.13</v>
      </c>
      <c r="Z111" s="95">
        <v>4182740420</v>
      </c>
      <c r="AA111" s="97">
        <v>18796</v>
      </c>
      <c r="AB111" s="61">
        <f t="shared" si="36"/>
        <v>222533.54</v>
      </c>
      <c r="AC111" s="47">
        <f t="shared" si="37"/>
        <v>0.86753599999999997</v>
      </c>
      <c r="AD111" s="97">
        <v>145714</v>
      </c>
      <c r="AE111" s="47">
        <f t="shared" si="38"/>
        <v>1.056397</v>
      </c>
      <c r="AF111" s="47">
        <f t="shared" si="58"/>
        <v>7.5805999999999998E-2</v>
      </c>
      <c r="AG111" s="100">
        <f t="shared" si="39"/>
        <v>7.5805999999999998E-2</v>
      </c>
      <c r="AH111" s="101">
        <f t="shared" si="40"/>
        <v>0</v>
      </c>
      <c r="AI111" s="102">
        <f t="shared" si="51"/>
        <v>7.5805999999999998E-2</v>
      </c>
      <c r="AJ111" s="97">
        <v>0</v>
      </c>
      <c r="AK111">
        <v>0</v>
      </c>
      <c r="AL111" s="60">
        <f t="shared" si="52"/>
        <v>0</v>
      </c>
      <c r="AM111" s="97">
        <v>0</v>
      </c>
      <c r="AN111">
        <v>0</v>
      </c>
      <c r="AO111" s="60">
        <f t="shared" si="53"/>
        <v>0</v>
      </c>
      <c r="AP111" s="60">
        <f t="shared" si="41"/>
        <v>3172388</v>
      </c>
      <c r="AQ111" s="60">
        <f t="shared" si="54"/>
        <v>3172388</v>
      </c>
      <c r="AR111" s="103">
        <v>6394518</v>
      </c>
      <c r="AS111" s="103">
        <f t="shared" si="59"/>
        <v>3172388</v>
      </c>
      <c r="AT111" s="97">
        <v>5272935</v>
      </c>
      <c r="AU111" s="60">
        <f t="shared" si="60"/>
        <v>2100547</v>
      </c>
      <c r="AV111" s="104" t="str">
        <f t="shared" si="62"/>
        <v>No</v>
      </c>
      <c r="AW111" s="103">
        <f t="shared" si="55"/>
        <v>0</v>
      </c>
      <c r="AX111" s="105">
        <f t="shared" si="56"/>
        <v>5272935</v>
      </c>
      <c r="AY111" s="106">
        <f t="shared" si="61"/>
        <v>5272935</v>
      </c>
      <c r="AZ111" s="107">
        <f t="shared" si="57"/>
        <v>0</v>
      </c>
      <c r="BA111" s="60"/>
      <c r="BD111" s="108"/>
      <c r="BE111" s="108"/>
      <c r="BF111" s="108"/>
      <c r="BG111" s="108"/>
      <c r="BH111" s="108"/>
    </row>
    <row r="112" spans="1:60" x14ac:dyDescent="0.2">
      <c r="A112" s="43" t="s">
        <v>1910</v>
      </c>
      <c r="B112" s="43"/>
      <c r="C112" s="74"/>
      <c r="D112" s="74"/>
      <c r="E112" s="74"/>
      <c r="F112" s="39">
        <v>8</v>
      </c>
      <c r="G112">
        <v>0</v>
      </c>
      <c r="H112" s="43">
        <v>86</v>
      </c>
      <c r="I112" s="39" t="s">
        <v>114</v>
      </c>
      <c r="J112" s="94"/>
      <c r="K112" s="95">
        <v>2173.06</v>
      </c>
      <c r="L112" s="110"/>
      <c r="M112" s="97">
        <v>972</v>
      </c>
      <c r="N112" s="98">
        <f t="shared" si="42"/>
        <v>291.60000000000002</v>
      </c>
      <c r="O112" s="98">
        <f t="shared" si="43"/>
        <v>1303.8399999999999</v>
      </c>
      <c r="P112" s="98">
        <f t="shared" si="44"/>
        <v>0</v>
      </c>
      <c r="Q112" s="98">
        <f t="shared" si="45"/>
        <v>0</v>
      </c>
      <c r="R112" s="99">
        <f t="shared" si="46"/>
        <v>0.45</v>
      </c>
      <c r="S112" s="99">
        <f t="shared" si="34"/>
        <v>0</v>
      </c>
      <c r="T112" s="98">
        <f t="shared" si="35"/>
        <v>0</v>
      </c>
      <c r="U112" s="98">
        <f t="shared" si="47"/>
        <v>0</v>
      </c>
      <c r="V112" s="97">
        <v>103</v>
      </c>
      <c r="W112" s="98">
        <f t="shared" si="48"/>
        <v>25.75</v>
      </c>
      <c r="X112" s="61">
        <f t="shared" si="49"/>
        <v>291.60000000000002</v>
      </c>
      <c r="Y112" s="48">
        <f t="shared" si="50"/>
        <v>2490.41</v>
      </c>
      <c r="Z112" s="95">
        <v>2492936848.6700001</v>
      </c>
      <c r="AA112" s="97">
        <v>17891</v>
      </c>
      <c r="AB112" s="61">
        <f t="shared" si="36"/>
        <v>139340.26999999999</v>
      </c>
      <c r="AC112" s="47">
        <f t="shared" si="37"/>
        <v>0.543211</v>
      </c>
      <c r="AD112" s="97">
        <v>84710</v>
      </c>
      <c r="AE112" s="47">
        <f t="shared" si="38"/>
        <v>0.61412999999999995</v>
      </c>
      <c r="AF112" s="47">
        <f t="shared" si="58"/>
        <v>0.43551299999999998</v>
      </c>
      <c r="AG112" s="100">
        <f t="shared" si="39"/>
        <v>0.43551299999999998</v>
      </c>
      <c r="AH112" s="101">
        <f t="shared" si="40"/>
        <v>0</v>
      </c>
      <c r="AI112" s="102">
        <f t="shared" si="51"/>
        <v>0.43551299999999998</v>
      </c>
      <c r="AJ112" s="97">
        <v>0</v>
      </c>
      <c r="AK112">
        <v>0</v>
      </c>
      <c r="AL112" s="60">
        <f t="shared" si="52"/>
        <v>0</v>
      </c>
      <c r="AM112" s="97">
        <v>0</v>
      </c>
      <c r="AN112">
        <v>0</v>
      </c>
      <c r="AO112" s="60">
        <f t="shared" si="53"/>
        <v>0</v>
      </c>
      <c r="AP112" s="60">
        <f t="shared" si="41"/>
        <v>12500083</v>
      </c>
      <c r="AQ112" s="60">
        <f t="shared" si="54"/>
        <v>12500083</v>
      </c>
      <c r="AR112" s="103">
        <v>12589621</v>
      </c>
      <c r="AS112" s="103">
        <f t="shared" si="59"/>
        <v>12500083</v>
      </c>
      <c r="AT112" s="97">
        <v>12802864</v>
      </c>
      <c r="AU112" s="60">
        <f t="shared" si="60"/>
        <v>302781</v>
      </c>
      <c r="AV112" s="104" t="str">
        <f t="shared" si="62"/>
        <v>No</v>
      </c>
      <c r="AW112" s="103">
        <f t="shared" si="55"/>
        <v>0</v>
      </c>
      <c r="AX112" s="105">
        <f t="shared" si="56"/>
        <v>12802864</v>
      </c>
      <c r="AY112" s="106">
        <f t="shared" si="61"/>
        <v>12802864</v>
      </c>
      <c r="AZ112" s="107">
        <f t="shared" si="57"/>
        <v>0</v>
      </c>
      <c r="BA112" s="60"/>
      <c r="BD112" s="108"/>
      <c r="BE112" s="108"/>
      <c r="BF112" s="108"/>
      <c r="BG112" s="108"/>
      <c r="BH112" s="108"/>
    </row>
    <row r="113" spans="1:60" x14ac:dyDescent="0.2">
      <c r="A113" s="43" t="s">
        <v>1905</v>
      </c>
      <c r="B113" s="43"/>
      <c r="C113" s="74"/>
      <c r="D113" s="74"/>
      <c r="E113" s="74"/>
      <c r="F113" s="39">
        <v>3</v>
      </c>
      <c r="G113">
        <v>0</v>
      </c>
      <c r="H113" s="43">
        <v>87</v>
      </c>
      <c r="I113" s="39" t="s">
        <v>115</v>
      </c>
      <c r="J113" s="94"/>
      <c r="K113" s="95">
        <v>219.2</v>
      </c>
      <c r="L113" s="96"/>
      <c r="M113" s="97">
        <v>65</v>
      </c>
      <c r="N113" s="98">
        <f t="shared" si="42"/>
        <v>19.5</v>
      </c>
      <c r="O113" s="98">
        <f t="shared" si="43"/>
        <v>131.52000000000001</v>
      </c>
      <c r="P113" s="98">
        <f t="shared" si="44"/>
        <v>0</v>
      </c>
      <c r="Q113" s="98">
        <f t="shared" si="45"/>
        <v>0</v>
      </c>
      <c r="R113" s="99">
        <f t="shared" si="46"/>
        <v>0.3</v>
      </c>
      <c r="S113" s="99">
        <f t="shared" si="34"/>
        <v>0</v>
      </c>
      <c r="T113" s="98">
        <f t="shared" si="35"/>
        <v>0</v>
      </c>
      <c r="U113" s="98">
        <f t="shared" si="47"/>
        <v>0</v>
      </c>
      <c r="V113" s="97">
        <v>9</v>
      </c>
      <c r="W113" s="98">
        <f t="shared" si="48"/>
        <v>2.25</v>
      </c>
      <c r="X113" s="61">
        <f t="shared" si="49"/>
        <v>19.5</v>
      </c>
      <c r="Y113" s="48">
        <f t="shared" si="50"/>
        <v>240.95</v>
      </c>
      <c r="Z113" s="95">
        <v>677036558.66999996</v>
      </c>
      <c r="AA113" s="97">
        <v>2267</v>
      </c>
      <c r="AB113" s="61">
        <f t="shared" si="36"/>
        <v>298648.68</v>
      </c>
      <c r="AC113" s="47">
        <f t="shared" si="37"/>
        <v>1.1642669999999999</v>
      </c>
      <c r="AD113" s="97">
        <v>101638</v>
      </c>
      <c r="AE113" s="47">
        <f t="shared" si="38"/>
        <v>0.73685500000000004</v>
      </c>
      <c r="AF113" s="47">
        <f t="shared" si="58"/>
        <v>-3.6042999999999999E-2</v>
      </c>
      <c r="AG113" s="100">
        <f t="shared" si="39"/>
        <v>0.01</v>
      </c>
      <c r="AH113" s="101">
        <f t="shared" si="40"/>
        <v>0</v>
      </c>
      <c r="AI113" s="102">
        <f t="shared" si="51"/>
        <v>0.01</v>
      </c>
      <c r="AJ113" s="97">
        <v>218</v>
      </c>
      <c r="AK113">
        <v>13</v>
      </c>
      <c r="AL113" s="60">
        <f t="shared" si="52"/>
        <v>283400</v>
      </c>
      <c r="AM113" s="97">
        <v>0</v>
      </c>
      <c r="AN113">
        <v>0</v>
      </c>
      <c r="AO113" s="60">
        <f t="shared" si="53"/>
        <v>0</v>
      </c>
      <c r="AP113" s="60">
        <f t="shared" si="41"/>
        <v>27769</v>
      </c>
      <c r="AQ113" s="60">
        <f t="shared" si="54"/>
        <v>311169</v>
      </c>
      <c r="AR113" s="103">
        <v>102178</v>
      </c>
      <c r="AS113" s="103">
        <f t="shared" si="59"/>
        <v>311169</v>
      </c>
      <c r="AT113" s="97">
        <v>250614</v>
      </c>
      <c r="AU113" s="60">
        <f t="shared" si="60"/>
        <v>60555</v>
      </c>
      <c r="AV113" s="104" t="str">
        <f t="shared" si="62"/>
        <v>Yes</v>
      </c>
      <c r="AW113" s="103">
        <f t="shared" si="55"/>
        <v>60555</v>
      </c>
      <c r="AX113" s="105">
        <f t="shared" si="56"/>
        <v>311169</v>
      </c>
      <c r="AY113" s="106">
        <f t="shared" si="61"/>
        <v>311169</v>
      </c>
      <c r="AZ113" s="107">
        <f t="shared" si="57"/>
        <v>60555</v>
      </c>
      <c r="BA113" s="60"/>
      <c r="BD113" s="108"/>
      <c r="BE113" s="108"/>
      <c r="BF113" s="108"/>
      <c r="BG113" s="108"/>
      <c r="BH113" s="108"/>
    </row>
    <row r="114" spans="1:60" x14ac:dyDescent="0.2">
      <c r="A114" s="43" t="s">
        <v>1908</v>
      </c>
      <c r="B114" s="43"/>
      <c r="C114" s="74">
        <v>1</v>
      </c>
      <c r="D114" s="74">
        <v>1</v>
      </c>
      <c r="E114" s="74"/>
      <c r="F114" s="39">
        <v>10</v>
      </c>
      <c r="G114">
        <v>16</v>
      </c>
      <c r="H114" s="43">
        <v>88</v>
      </c>
      <c r="I114" s="39" t="s">
        <v>116</v>
      </c>
      <c r="J114" s="94"/>
      <c r="K114" s="95">
        <v>4521.99</v>
      </c>
      <c r="L114" s="110"/>
      <c r="M114" s="97">
        <v>2584</v>
      </c>
      <c r="N114" s="98">
        <f t="shared" si="42"/>
        <v>775.2</v>
      </c>
      <c r="O114" s="98">
        <f t="shared" si="43"/>
        <v>2713.19</v>
      </c>
      <c r="P114" s="98">
        <f t="shared" si="44"/>
        <v>0</v>
      </c>
      <c r="Q114" s="98">
        <f t="shared" si="45"/>
        <v>0</v>
      </c>
      <c r="R114" s="99">
        <f t="shared" si="46"/>
        <v>0.56999999999999995</v>
      </c>
      <c r="S114" s="99">
        <f t="shared" si="34"/>
        <v>0</v>
      </c>
      <c r="T114" s="98">
        <f t="shared" si="35"/>
        <v>0</v>
      </c>
      <c r="U114" s="98">
        <f t="shared" si="47"/>
        <v>0</v>
      </c>
      <c r="V114" s="97">
        <v>579</v>
      </c>
      <c r="W114" s="98">
        <f t="shared" si="48"/>
        <v>144.75</v>
      </c>
      <c r="X114" s="61">
        <f t="shared" si="49"/>
        <v>775.2</v>
      </c>
      <c r="Y114" s="48">
        <f t="shared" si="50"/>
        <v>5441.94</v>
      </c>
      <c r="Z114" s="95">
        <v>3392398724.6700001</v>
      </c>
      <c r="AA114" s="97">
        <v>31705</v>
      </c>
      <c r="AB114" s="61">
        <f t="shared" si="36"/>
        <v>106998.86</v>
      </c>
      <c r="AC114" s="47">
        <f t="shared" si="37"/>
        <v>0.41713</v>
      </c>
      <c r="AD114" s="97">
        <v>91145</v>
      </c>
      <c r="AE114" s="47">
        <f t="shared" si="38"/>
        <v>0.66078300000000001</v>
      </c>
      <c r="AF114" s="47">
        <f t="shared" si="58"/>
        <v>0.50977399999999995</v>
      </c>
      <c r="AG114" s="100">
        <f t="shared" si="39"/>
        <v>0.50977399999999995</v>
      </c>
      <c r="AH114" s="101">
        <f t="shared" si="40"/>
        <v>0.03</v>
      </c>
      <c r="AI114" s="102">
        <f t="shared" si="51"/>
        <v>0.53977399999999998</v>
      </c>
      <c r="AJ114" s="97">
        <v>0</v>
      </c>
      <c r="AK114">
        <v>0</v>
      </c>
      <c r="AL114" s="60">
        <f t="shared" si="52"/>
        <v>0</v>
      </c>
      <c r="AM114" s="97">
        <v>0</v>
      </c>
      <c r="AN114">
        <v>0</v>
      </c>
      <c r="AO114" s="60">
        <f t="shared" si="53"/>
        <v>0</v>
      </c>
      <c r="AP114" s="60">
        <f t="shared" si="41"/>
        <v>33853739</v>
      </c>
      <c r="AQ114" s="60">
        <f t="shared" si="54"/>
        <v>33853739</v>
      </c>
      <c r="AR114" s="103">
        <v>30280380</v>
      </c>
      <c r="AS114" s="103">
        <f t="shared" si="59"/>
        <v>34096586</v>
      </c>
      <c r="AT114" s="97">
        <v>34096586</v>
      </c>
      <c r="AU114" s="60">
        <f t="shared" si="60"/>
        <v>242847</v>
      </c>
      <c r="AV114" s="104" t="str">
        <f t="shared" si="62"/>
        <v>No</v>
      </c>
      <c r="AW114" s="103">
        <f t="shared" si="55"/>
        <v>0</v>
      </c>
      <c r="AX114" s="105">
        <f t="shared" si="56"/>
        <v>34096586</v>
      </c>
      <c r="AY114" s="106">
        <f t="shared" si="61"/>
        <v>34096586</v>
      </c>
      <c r="AZ114" s="107">
        <f t="shared" si="57"/>
        <v>0</v>
      </c>
      <c r="BA114" s="60"/>
      <c r="BD114" s="108"/>
      <c r="BE114" s="108"/>
      <c r="BF114" s="108"/>
      <c r="BG114" s="108"/>
      <c r="BH114" s="108"/>
    </row>
    <row r="115" spans="1:60" x14ac:dyDescent="0.2">
      <c r="A115" s="43" t="s">
        <v>1909</v>
      </c>
      <c r="B115" s="43">
        <v>1</v>
      </c>
      <c r="C115" s="74">
        <v>1</v>
      </c>
      <c r="D115" s="74">
        <v>0</v>
      </c>
      <c r="E115" s="74">
        <v>1</v>
      </c>
      <c r="F115" s="39">
        <v>10</v>
      </c>
      <c r="G115">
        <v>3</v>
      </c>
      <c r="H115" s="43">
        <v>89</v>
      </c>
      <c r="I115" s="39" t="s">
        <v>117</v>
      </c>
      <c r="J115" s="94"/>
      <c r="K115" s="95">
        <v>11285.15</v>
      </c>
      <c r="L115" s="110"/>
      <c r="M115" s="97">
        <v>8436</v>
      </c>
      <c r="N115" s="98">
        <f t="shared" si="42"/>
        <v>2530.8000000000002</v>
      </c>
      <c r="O115" s="98">
        <f t="shared" si="43"/>
        <v>6771.09</v>
      </c>
      <c r="P115" s="98">
        <f t="shared" si="44"/>
        <v>1664.9099999999999</v>
      </c>
      <c r="Q115" s="98">
        <f t="shared" si="45"/>
        <v>249.74</v>
      </c>
      <c r="R115" s="99">
        <f t="shared" si="46"/>
        <v>0.75</v>
      </c>
      <c r="S115" s="99">
        <f t="shared" si="34"/>
        <v>0.15000000000000002</v>
      </c>
      <c r="T115" s="98">
        <f t="shared" si="35"/>
        <v>1692.77</v>
      </c>
      <c r="U115" s="98">
        <f t="shared" si="47"/>
        <v>253.92</v>
      </c>
      <c r="V115" s="97">
        <v>2183</v>
      </c>
      <c r="W115" s="98">
        <f t="shared" si="48"/>
        <v>545.75</v>
      </c>
      <c r="X115" s="61">
        <f t="shared" si="49"/>
        <v>2530.8000000000002</v>
      </c>
      <c r="Y115" s="48">
        <f t="shared" si="50"/>
        <v>14611.44</v>
      </c>
      <c r="Z115" s="95">
        <v>5555599808</v>
      </c>
      <c r="AA115" s="97">
        <v>74396</v>
      </c>
      <c r="AB115" s="61">
        <f t="shared" si="36"/>
        <v>74676.06</v>
      </c>
      <c r="AC115" s="47">
        <f t="shared" si="37"/>
        <v>0.29112100000000002</v>
      </c>
      <c r="AD115" s="97">
        <v>53766</v>
      </c>
      <c r="AE115" s="47">
        <f t="shared" si="38"/>
        <v>0.389793</v>
      </c>
      <c r="AF115" s="47">
        <f t="shared" si="58"/>
        <v>0.67927700000000002</v>
      </c>
      <c r="AG115" s="100">
        <f t="shared" si="39"/>
        <v>0.67927700000000002</v>
      </c>
      <c r="AH115" s="101">
        <f t="shared" si="40"/>
        <v>0.06</v>
      </c>
      <c r="AI115" s="102">
        <f t="shared" si="51"/>
        <v>0.73927699999999996</v>
      </c>
      <c r="AJ115" s="97">
        <v>0</v>
      </c>
      <c r="AK115">
        <v>0</v>
      </c>
      <c r="AL115" s="60">
        <f t="shared" si="52"/>
        <v>0</v>
      </c>
      <c r="AM115" s="97">
        <v>0</v>
      </c>
      <c r="AN115">
        <v>0</v>
      </c>
      <c r="AO115" s="60">
        <f t="shared" si="53"/>
        <v>0</v>
      </c>
      <c r="AP115" s="60">
        <f t="shared" si="41"/>
        <v>124491915</v>
      </c>
      <c r="AQ115" s="60">
        <f t="shared" si="54"/>
        <v>124491915</v>
      </c>
      <c r="AR115" s="103">
        <v>86195269</v>
      </c>
      <c r="AS115" s="103">
        <f t="shared" si="59"/>
        <v>124491915</v>
      </c>
      <c r="AT115" s="97">
        <v>115859537</v>
      </c>
      <c r="AU115" s="60">
        <f t="shared" si="60"/>
        <v>8632378</v>
      </c>
      <c r="AV115" s="104" t="str">
        <f t="shared" si="62"/>
        <v>Yes</v>
      </c>
      <c r="AW115" s="103">
        <f t="shared" si="55"/>
        <v>8632378</v>
      </c>
      <c r="AX115" s="105">
        <f t="shared" si="56"/>
        <v>124491915</v>
      </c>
      <c r="AY115" s="106">
        <f t="shared" si="61"/>
        <v>124491915</v>
      </c>
      <c r="AZ115" s="107">
        <f t="shared" si="57"/>
        <v>8632378</v>
      </c>
      <c r="BA115" s="60"/>
      <c r="BD115" s="108"/>
      <c r="BE115" s="108"/>
      <c r="BF115" s="108"/>
      <c r="BG115" s="108"/>
      <c r="BH115" s="108"/>
    </row>
    <row r="116" spans="1:60" x14ac:dyDescent="0.2">
      <c r="A116" s="43" t="s">
        <v>1911</v>
      </c>
      <c r="B116" s="43"/>
      <c r="C116" s="74"/>
      <c r="D116" s="74"/>
      <c r="E116" s="74"/>
      <c r="F116" s="39">
        <v>1</v>
      </c>
      <c r="G116">
        <v>0</v>
      </c>
      <c r="H116" s="43">
        <v>90</v>
      </c>
      <c r="I116" s="39" t="s">
        <v>118</v>
      </c>
      <c r="J116" s="94"/>
      <c r="K116" s="95">
        <v>4100.7299999999996</v>
      </c>
      <c r="L116" s="96"/>
      <c r="M116" s="97">
        <v>7</v>
      </c>
      <c r="N116" s="98">
        <f t="shared" si="42"/>
        <v>2.1</v>
      </c>
      <c r="O116" s="98">
        <f t="shared" si="43"/>
        <v>2460.44</v>
      </c>
      <c r="P116" s="98">
        <f t="shared" si="44"/>
        <v>0</v>
      </c>
      <c r="Q116" s="98">
        <f t="shared" si="45"/>
        <v>0</v>
      </c>
      <c r="R116" s="99">
        <f t="shared" si="46"/>
        <v>0</v>
      </c>
      <c r="S116" s="99">
        <f t="shared" si="34"/>
        <v>0</v>
      </c>
      <c r="T116" s="98">
        <f t="shared" si="35"/>
        <v>0</v>
      </c>
      <c r="U116" s="98">
        <f t="shared" si="47"/>
        <v>0</v>
      </c>
      <c r="V116" s="97">
        <v>19</v>
      </c>
      <c r="W116" s="98">
        <f t="shared" si="48"/>
        <v>4.75</v>
      </c>
      <c r="X116" s="61">
        <f t="shared" si="49"/>
        <v>2.1</v>
      </c>
      <c r="Y116" s="48">
        <f t="shared" si="50"/>
        <v>4107.58</v>
      </c>
      <c r="Z116" s="95">
        <v>13738416545.67</v>
      </c>
      <c r="AA116" s="97">
        <v>20775</v>
      </c>
      <c r="AB116" s="61">
        <f t="shared" si="36"/>
        <v>661295.62</v>
      </c>
      <c r="AC116" s="47">
        <f t="shared" si="37"/>
        <v>2.5780280000000002</v>
      </c>
      <c r="AD116" s="97">
        <v>250000</v>
      </c>
      <c r="AE116" s="47">
        <f t="shared" si="38"/>
        <v>1.812449</v>
      </c>
      <c r="AF116" s="47">
        <f t="shared" si="58"/>
        <v>-1.3483540000000001</v>
      </c>
      <c r="AG116" s="100">
        <f t="shared" si="39"/>
        <v>0.01</v>
      </c>
      <c r="AH116" s="101">
        <f t="shared" si="40"/>
        <v>0</v>
      </c>
      <c r="AI116" s="102">
        <f t="shared" si="51"/>
        <v>0.01</v>
      </c>
      <c r="AJ116" s="97">
        <v>0</v>
      </c>
      <c r="AK116">
        <v>0</v>
      </c>
      <c r="AL116" s="60">
        <f t="shared" si="52"/>
        <v>0</v>
      </c>
      <c r="AM116" s="97">
        <v>0</v>
      </c>
      <c r="AN116">
        <v>0</v>
      </c>
      <c r="AO116" s="60">
        <f t="shared" si="53"/>
        <v>0</v>
      </c>
      <c r="AP116" s="60">
        <f t="shared" si="41"/>
        <v>473399</v>
      </c>
      <c r="AQ116" s="60">
        <f t="shared" si="54"/>
        <v>473399</v>
      </c>
      <c r="AR116" s="103">
        <v>339590</v>
      </c>
      <c r="AS116" s="103">
        <f t="shared" si="59"/>
        <v>473399</v>
      </c>
      <c r="AT116" s="97">
        <v>454820</v>
      </c>
      <c r="AU116" s="60">
        <f t="shared" si="60"/>
        <v>18579</v>
      </c>
      <c r="AV116" s="104" t="str">
        <f t="shared" si="62"/>
        <v>Yes</v>
      </c>
      <c r="AW116" s="103">
        <f t="shared" si="55"/>
        <v>18579</v>
      </c>
      <c r="AX116" s="105">
        <f t="shared" si="56"/>
        <v>473399</v>
      </c>
      <c r="AY116" s="106">
        <f t="shared" si="61"/>
        <v>473399</v>
      </c>
      <c r="AZ116" s="107">
        <f t="shared" si="57"/>
        <v>18579</v>
      </c>
      <c r="BA116" s="60"/>
      <c r="BD116" s="108"/>
      <c r="BE116" s="108"/>
      <c r="BF116" s="108"/>
      <c r="BG116" s="108"/>
      <c r="BH116" s="108"/>
    </row>
    <row r="117" spans="1:60" x14ac:dyDescent="0.2">
      <c r="A117" s="43" t="s">
        <v>1906</v>
      </c>
      <c r="B117" s="43"/>
      <c r="C117" s="74"/>
      <c r="D117" s="74"/>
      <c r="E117" s="74"/>
      <c r="F117" s="39">
        <v>3</v>
      </c>
      <c r="G117">
        <v>0</v>
      </c>
      <c r="H117" s="43">
        <v>91</v>
      </c>
      <c r="I117" s="39" t="s">
        <v>119</v>
      </c>
      <c r="J117" s="94"/>
      <c r="K117" s="95">
        <v>2069.44</v>
      </c>
      <c r="L117" s="96"/>
      <c r="M117" s="97">
        <v>400</v>
      </c>
      <c r="N117" s="98">
        <f t="shared" si="42"/>
        <v>120</v>
      </c>
      <c r="O117" s="98">
        <f t="shared" si="43"/>
        <v>1241.6600000000001</v>
      </c>
      <c r="P117" s="98">
        <f t="shared" si="44"/>
        <v>0</v>
      </c>
      <c r="Q117" s="98">
        <f t="shared" si="45"/>
        <v>0</v>
      </c>
      <c r="R117" s="99">
        <f t="shared" si="46"/>
        <v>0.19</v>
      </c>
      <c r="S117" s="99">
        <f t="shared" si="34"/>
        <v>0</v>
      </c>
      <c r="T117" s="98">
        <f t="shared" si="35"/>
        <v>0</v>
      </c>
      <c r="U117" s="98">
        <f t="shared" si="47"/>
        <v>0</v>
      </c>
      <c r="V117" s="97">
        <v>91</v>
      </c>
      <c r="W117" s="98">
        <f t="shared" si="48"/>
        <v>22.75</v>
      </c>
      <c r="X117" s="61">
        <f t="shared" si="49"/>
        <v>120</v>
      </c>
      <c r="Y117" s="48">
        <f t="shared" si="50"/>
        <v>2212.19</v>
      </c>
      <c r="Z117" s="95">
        <v>3410273579.6700001</v>
      </c>
      <c r="AA117" s="97">
        <v>13536</v>
      </c>
      <c r="AB117" s="61">
        <f t="shared" si="36"/>
        <v>251941.02</v>
      </c>
      <c r="AC117" s="47">
        <f t="shared" si="37"/>
        <v>0.98218000000000005</v>
      </c>
      <c r="AD117" s="97">
        <v>140844</v>
      </c>
      <c r="AE117" s="47">
        <f t="shared" si="38"/>
        <v>1.0210900000000001</v>
      </c>
      <c r="AF117" s="47">
        <f t="shared" si="58"/>
        <v>6.1469999999999997E-3</v>
      </c>
      <c r="AG117" s="100">
        <f t="shared" si="39"/>
        <v>0.01</v>
      </c>
      <c r="AH117" s="101">
        <f t="shared" si="40"/>
        <v>0</v>
      </c>
      <c r="AI117" s="102">
        <f t="shared" si="51"/>
        <v>0.01</v>
      </c>
      <c r="AJ117" s="97">
        <v>0</v>
      </c>
      <c r="AK117">
        <v>0</v>
      </c>
      <c r="AL117" s="60">
        <f t="shared" si="52"/>
        <v>0</v>
      </c>
      <c r="AM117" s="97">
        <v>0</v>
      </c>
      <c r="AN117">
        <v>0</v>
      </c>
      <c r="AO117" s="60">
        <f t="shared" si="53"/>
        <v>0</v>
      </c>
      <c r="AP117" s="60">
        <f t="shared" si="41"/>
        <v>254955</v>
      </c>
      <c r="AQ117" s="60">
        <f t="shared" si="54"/>
        <v>254955</v>
      </c>
      <c r="AR117" s="103">
        <v>4338569</v>
      </c>
      <c r="AS117" s="103">
        <f t="shared" si="59"/>
        <v>254955</v>
      </c>
      <c r="AT117" s="97">
        <v>3481120</v>
      </c>
      <c r="AU117" s="60">
        <f t="shared" si="60"/>
        <v>3226165</v>
      </c>
      <c r="AV117" s="104" t="str">
        <f t="shared" si="62"/>
        <v>No</v>
      </c>
      <c r="AW117" s="103">
        <f t="shared" si="55"/>
        <v>0</v>
      </c>
      <c r="AX117" s="105">
        <f t="shared" si="56"/>
        <v>3481120</v>
      </c>
      <c r="AY117" s="106">
        <f t="shared" si="61"/>
        <v>3481120</v>
      </c>
      <c r="AZ117" s="107">
        <f t="shared" si="57"/>
        <v>0</v>
      </c>
      <c r="BA117" s="60"/>
      <c r="BD117" s="108"/>
      <c r="BE117" s="108"/>
      <c r="BF117" s="108"/>
      <c r="BG117" s="108"/>
      <c r="BH117" s="108"/>
    </row>
    <row r="118" spans="1:60" x14ac:dyDescent="0.2">
      <c r="A118" s="43" t="s">
        <v>1903</v>
      </c>
      <c r="B118" s="43"/>
      <c r="C118" s="74"/>
      <c r="D118" s="74"/>
      <c r="E118" s="74"/>
      <c r="F118" s="39">
        <v>5</v>
      </c>
      <c r="G118">
        <v>0</v>
      </c>
      <c r="H118" s="43">
        <v>92</v>
      </c>
      <c r="I118" s="39" t="s">
        <v>120</v>
      </c>
      <c r="J118" s="94"/>
      <c r="K118" s="95">
        <v>831.18</v>
      </c>
      <c r="L118" s="96"/>
      <c r="M118" s="97">
        <v>163</v>
      </c>
      <c r="N118" s="98">
        <f t="shared" si="42"/>
        <v>48.9</v>
      </c>
      <c r="O118" s="98">
        <f t="shared" si="43"/>
        <v>498.71</v>
      </c>
      <c r="P118" s="98">
        <f t="shared" si="44"/>
        <v>0</v>
      </c>
      <c r="Q118" s="98">
        <f t="shared" si="45"/>
        <v>0</v>
      </c>
      <c r="R118" s="99">
        <f t="shared" si="46"/>
        <v>0.2</v>
      </c>
      <c r="S118" s="99">
        <f t="shared" si="34"/>
        <v>0</v>
      </c>
      <c r="T118" s="98">
        <f t="shared" si="35"/>
        <v>0</v>
      </c>
      <c r="U118" s="98">
        <f t="shared" si="47"/>
        <v>0</v>
      </c>
      <c r="V118" s="97">
        <v>8</v>
      </c>
      <c r="W118" s="98">
        <f t="shared" si="48"/>
        <v>2</v>
      </c>
      <c r="X118" s="61">
        <f t="shared" si="49"/>
        <v>48.9</v>
      </c>
      <c r="Y118" s="48">
        <f t="shared" si="50"/>
        <v>882.07999999999993</v>
      </c>
      <c r="Z118" s="95">
        <v>1238829106.6700001</v>
      </c>
      <c r="AA118" s="97">
        <v>6698</v>
      </c>
      <c r="AB118" s="61">
        <f t="shared" si="36"/>
        <v>184955.08</v>
      </c>
      <c r="AC118" s="47">
        <f t="shared" si="37"/>
        <v>0.72103799999999996</v>
      </c>
      <c r="AD118" s="97">
        <v>102522</v>
      </c>
      <c r="AE118" s="47">
        <f t="shared" si="38"/>
        <v>0.74326400000000004</v>
      </c>
      <c r="AF118" s="47">
        <f t="shared" si="58"/>
        <v>0.27229399999999998</v>
      </c>
      <c r="AG118" s="100">
        <f t="shared" si="39"/>
        <v>0.27229399999999998</v>
      </c>
      <c r="AH118" s="101">
        <f t="shared" si="40"/>
        <v>0</v>
      </c>
      <c r="AI118" s="102">
        <f t="shared" si="51"/>
        <v>0.27229399999999998</v>
      </c>
      <c r="AJ118" s="97">
        <v>406</v>
      </c>
      <c r="AK118">
        <v>6</v>
      </c>
      <c r="AL118" s="60">
        <f t="shared" si="52"/>
        <v>243600</v>
      </c>
      <c r="AM118" s="97">
        <v>0</v>
      </c>
      <c r="AN118">
        <v>0</v>
      </c>
      <c r="AO118" s="60">
        <f t="shared" si="53"/>
        <v>0</v>
      </c>
      <c r="AP118" s="60">
        <f t="shared" si="41"/>
        <v>2768133</v>
      </c>
      <c r="AQ118" s="60">
        <f t="shared" si="54"/>
        <v>3011733</v>
      </c>
      <c r="AR118" s="103">
        <v>3113169</v>
      </c>
      <c r="AS118" s="103">
        <f t="shared" si="59"/>
        <v>3011733</v>
      </c>
      <c r="AT118" s="97">
        <v>2918203</v>
      </c>
      <c r="AU118" s="60">
        <f t="shared" si="60"/>
        <v>93530</v>
      </c>
      <c r="AV118" s="104" t="str">
        <f t="shared" si="62"/>
        <v>Yes</v>
      </c>
      <c r="AW118" s="103">
        <f t="shared" si="55"/>
        <v>93530</v>
      </c>
      <c r="AX118" s="105">
        <f t="shared" si="56"/>
        <v>3011733</v>
      </c>
      <c r="AY118" s="106">
        <f t="shared" si="61"/>
        <v>3011733</v>
      </c>
      <c r="AZ118" s="107">
        <f t="shared" si="57"/>
        <v>93530</v>
      </c>
      <c r="BA118" s="60"/>
      <c r="BD118" s="108"/>
      <c r="BE118" s="108"/>
      <c r="BF118" s="108"/>
      <c r="BG118" s="108"/>
      <c r="BH118" s="108"/>
    </row>
    <row r="119" spans="1:60" x14ac:dyDescent="0.2">
      <c r="A119" s="43" t="s">
        <v>1909</v>
      </c>
      <c r="B119" s="43">
        <v>1</v>
      </c>
      <c r="C119" s="74">
        <v>1</v>
      </c>
      <c r="D119" s="74">
        <v>0</v>
      </c>
      <c r="E119" s="74">
        <v>1</v>
      </c>
      <c r="F119" s="39">
        <v>10</v>
      </c>
      <c r="G119">
        <v>5</v>
      </c>
      <c r="H119" s="43">
        <v>93</v>
      </c>
      <c r="I119" s="39" t="s">
        <v>121</v>
      </c>
      <c r="J119" s="94"/>
      <c r="K119" s="95">
        <v>16938</v>
      </c>
      <c r="L119" s="110"/>
      <c r="M119" s="97">
        <v>13171</v>
      </c>
      <c r="N119" s="98">
        <f t="shared" si="42"/>
        <v>3951.3</v>
      </c>
      <c r="O119" s="98">
        <f t="shared" si="43"/>
        <v>10162.799999999999</v>
      </c>
      <c r="P119" s="98">
        <f t="shared" si="44"/>
        <v>3008.2000000000007</v>
      </c>
      <c r="Q119" s="98">
        <f t="shared" si="45"/>
        <v>451.23</v>
      </c>
      <c r="R119" s="99">
        <f t="shared" si="46"/>
        <v>0.78</v>
      </c>
      <c r="S119" s="99">
        <f t="shared" si="34"/>
        <v>0.18000000000000005</v>
      </c>
      <c r="T119" s="98">
        <f t="shared" si="35"/>
        <v>3048.84</v>
      </c>
      <c r="U119" s="98">
        <f t="shared" si="47"/>
        <v>457.33</v>
      </c>
      <c r="V119" s="97">
        <v>4376</v>
      </c>
      <c r="W119" s="98">
        <f t="shared" si="48"/>
        <v>1094</v>
      </c>
      <c r="X119" s="61">
        <f t="shared" si="49"/>
        <v>3951.3</v>
      </c>
      <c r="Y119" s="48">
        <f t="shared" si="50"/>
        <v>22434.53</v>
      </c>
      <c r="Z119" s="95">
        <v>14314904628.67</v>
      </c>
      <c r="AA119" s="97">
        <v>138915</v>
      </c>
      <c r="AB119" s="61">
        <f t="shared" si="36"/>
        <v>103047.94</v>
      </c>
      <c r="AC119" s="47">
        <f t="shared" si="37"/>
        <v>0.401727</v>
      </c>
      <c r="AD119" s="97">
        <v>54305</v>
      </c>
      <c r="AE119" s="47">
        <f t="shared" si="38"/>
        <v>0.39369999999999999</v>
      </c>
      <c r="AF119" s="47">
        <f t="shared" si="58"/>
        <v>0.60068100000000002</v>
      </c>
      <c r="AG119" s="100">
        <f t="shared" si="39"/>
        <v>0.60068100000000002</v>
      </c>
      <c r="AH119" s="101">
        <f t="shared" si="40"/>
        <v>0.06</v>
      </c>
      <c r="AI119" s="102">
        <f t="shared" si="51"/>
        <v>0.66068100000000007</v>
      </c>
      <c r="AJ119" s="97">
        <v>0</v>
      </c>
      <c r="AK119">
        <v>0</v>
      </c>
      <c r="AL119" s="60">
        <f t="shared" si="52"/>
        <v>0</v>
      </c>
      <c r="AM119" s="97">
        <v>0</v>
      </c>
      <c r="AN119">
        <v>0</v>
      </c>
      <c r="AO119" s="60">
        <f t="shared" si="53"/>
        <v>0</v>
      </c>
      <c r="AP119" s="60">
        <f t="shared" si="41"/>
        <v>170824330</v>
      </c>
      <c r="AQ119" s="60">
        <f t="shared" si="54"/>
        <v>170824330</v>
      </c>
      <c r="AR119" s="103">
        <v>154301977</v>
      </c>
      <c r="AS119" s="103">
        <f t="shared" si="59"/>
        <v>170824330</v>
      </c>
      <c r="AT119" s="97">
        <v>169238796</v>
      </c>
      <c r="AU119" s="60">
        <f t="shared" si="60"/>
        <v>1585534</v>
      </c>
      <c r="AV119" s="104" t="str">
        <f t="shared" si="62"/>
        <v>Yes</v>
      </c>
      <c r="AW119" s="103">
        <f t="shared" si="55"/>
        <v>1585534</v>
      </c>
      <c r="AX119" s="105">
        <f t="shared" si="56"/>
        <v>170824330</v>
      </c>
      <c r="AY119" s="106">
        <f t="shared" si="61"/>
        <v>170824330</v>
      </c>
      <c r="AZ119" s="107">
        <f t="shared" si="57"/>
        <v>1585534</v>
      </c>
      <c r="BA119" s="60"/>
      <c r="BD119" s="108"/>
      <c r="BE119" s="108"/>
      <c r="BF119" s="108"/>
      <c r="BG119" s="108"/>
      <c r="BH119" s="108"/>
    </row>
    <row r="120" spans="1:60" x14ac:dyDescent="0.2">
      <c r="A120" s="43" t="s">
        <v>1907</v>
      </c>
      <c r="B120" s="43"/>
      <c r="C120" s="74"/>
      <c r="D120" s="74"/>
      <c r="E120" s="74"/>
      <c r="F120" s="39">
        <v>7</v>
      </c>
      <c r="G120">
        <v>36</v>
      </c>
      <c r="H120" s="43">
        <v>94</v>
      </c>
      <c r="I120" s="39" t="s">
        <v>122</v>
      </c>
      <c r="J120" s="94"/>
      <c r="K120" s="95">
        <v>3869</v>
      </c>
      <c r="L120" s="96"/>
      <c r="M120" s="97">
        <v>1372</v>
      </c>
      <c r="N120" s="98">
        <f t="shared" si="42"/>
        <v>411.6</v>
      </c>
      <c r="O120" s="98">
        <f t="shared" si="43"/>
        <v>2321.4</v>
      </c>
      <c r="P120" s="98">
        <f t="shared" si="44"/>
        <v>0</v>
      </c>
      <c r="Q120" s="98">
        <f t="shared" si="45"/>
        <v>0</v>
      </c>
      <c r="R120" s="99">
        <f t="shared" si="46"/>
        <v>0.35</v>
      </c>
      <c r="S120" s="99">
        <f t="shared" si="34"/>
        <v>0</v>
      </c>
      <c r="T120" s="98">
        <f t="shared" si="35"/>
        <v>0</v>
      </c>
      <c r="U120" s="98">
        <f t="shared" si="47"/>
        <v>0</v>
      </c>
      <c r="V120" s="97">
        <v>348</v>
      </c>
      <c r="W120" s="98">
        <f t="shared" si="48"/>
        <v>87</v>
      </c>
      <c r="X120" s="61">
        <f t="shared" si="49"/>
        <v>411.6</v>
      </c>
      <c r="Y120" s="48">
        <f t="shared" si="50"/>
        <v>4367.6000000000004</v>
      </c>
      <c r="Z120" s="95">
        <v>4966252557.6700001</v>
      </c>
      <c r="AA120" s="97">
        <v>30356</v>
      </c>
      <c r="AB120" s="61">
        <f t="shared" si="36"/>
        <v>163600.35999999999</v>
      </c>
      <c r="AC120" s="47">
        <f t="shared" si="37"/>
        <v>0.63778800000000002</v>
      </c>
      <c r="AD120" s="97">
        <v>100239</v>
      </c>
      <c r="AE120" s="47">
        <f t="shared" si="38"/>
        <v>0.72671200000000002</v>
      </c>
      <c r="AF120" s="47">
        <f t="shared" si="58"/>
        <v>0.33553500000000003</v>
      </c>
      <c r="AG120" s="100">
        <f t="shared" si="39"/>
        <v>0.33553500000000003</v>
      </c>
      <c r="AH120" s="101">
        <f t="shared" si="40"/>
        <v>0</v>
      </c>
      <c r="AI120" s="102">
        <f t="shared" si="51"/>
        <v>0.33553500000000003</v>
      </c>
      <c r="AJ120" s="97">
        <v>0</v>
      </c>
      <c r="AK120">
        <v>0</v>
      </c>
      <c r="AL120" s="60">
        <f t="shared" si="52"/>
        <v>0</v>
      </c>
      <c r="AM120" s="97">
        <v>0</v>
      </c>
      <c r="AN120">
        <v>0</v>
      </c>
      <c r="AO120" s="60">
        <f t="shared" si="53"/>
        <v>0</v>
      </c>
      <c r="AP120" s="60">
        <f t="shared" si="41"/>
        <v>16889688</v>
      </c>
      <c r="AQ120" s="60">
        <f t="shared" si="54"/>
        <v>16889688</v>
      </c>
      <c r="AR120" s="103">
        <v>12983806</v>
      </c>
      <c r="AS120" s="103">
        <f t="shared" si="59"/>
        <v>16889688</v>
      </c>
      <c r="AT120" s="97">
        <v>16720241</v>
      </c>
      <c r="AU120" s="60">
        <f t="shared" si="60"/>
        <v>169447</v>
      </c>
      <c r="AV120" s="104" t="str">
        <f t="shared" si="62"/>
        <v>Yes</v>
      </c>
      <c r="AW120" s="103">
        <f t="shared" si="55"/>
        <v>169447</v>
      </c>
      <c r="AX120" s="105">
        <f t="shared" si="56"/>
        <v>16889688</v>
      </c>
      <c r="AY120" s="106">
        <f t="shared" si="61"/>
        <v>16889688</v>
      </c>
      <c r="AZ120" s="107">
        <f t="shared" si="57"/>
        <v>169447</v>
      </c>
      <c r="BA120" s="60"/>
      <c r="BD120" s="108"/>
      <c r="BE120" s="108"/>
      <c r="BF120" s="108"/>
      <c r="BG120" s="108"/>
      <c r="BH120" s="108"/>
    </row>
    <row r="121" spans="1:60" x14ac:dyDescent="0.2">
      <c r="A121" s="43" t="s">
        <v>1909</v>
      </c>
      <c r="B121" s="43">
        <v>1</v>
      </c>
      <c r="C121" s="74">
        <v>1</v>
      </c>
      <c r="D121" s="74">
        <v>0</v>
      </c>
      <c r="E121" s="74">
        <v>1</v>
      </c>
      <c r="F121" s="39">
        <v>10</v>
      </c>
      <c r="G121">
        <v>12</v>
      </c>
      <c r="H121" s="43">
        <v>95</v>
      </c>
      <c r="I121" s="39" t="s">
        <v>123</v>
      </c>
      <c r="J121" s="94"/>
      <c r="K121" s="95">
        <v>3095.76</v>
      </c>
      <c r="L121" s="110"/>
      <c r="M121" s="97">
        <v>2657</v>
      </c>
      <c r="N121" s="98">
        <f t="shared" si="42"/>
        <v>797.1</v>
      </c>
      <c r="O121" s="98">
        <f t="shared" si="43"/>
        <v>1857.46</v>
      </c>
      <c r="P121" s="98">
        <f t="shared" si="44"/>
        <v>799.54</v>
      </c>
      <c r="Q121" s="98">
        <f t="shared" si="45"/>
        <v>119.93</v>
      </c>
      <c r="R121" s="99">
        <f t="shared" si="46"/>
        <v>0.86</v>
      </c>
      <c r="S121" s="99">
        <f t="shared" si="34"/>
        <v>0.26</v>
      </c>
      <c r="T121" s="98">
        <f t="shared" si="35"/>
        <v>804.9</v>
      </c>
      <c r="U121" s="98">
        <f t="shared" si="47"/>
        <v>120.74</v>
      </c>
      <c r="V121" s="97">
        <v>995</v>
      </c>
      <c r="W121" s="98">
        <f t="shared" si="48"/>
        <v>248.75</v>
      </c>
      <c r="X121" s="61">
        <f t="shared" si="49"/>
        <v>797.1</v>
      </c>
      <c r="Y121" s="48">
        <f t="shared" si="50"/>
        <v>4261.54</v>
      </c>
      <c r="Z121" s="95">
        <v>3174456633.3299999</v>
      </c>
      <c r="AA121" s="97">
        <v>27980</v>
      </c>
      <c r="AB121" s="61">
        <f t="shared" si="36"/>
        <v>113454.49</v>
      </c>
      <c r="AC121" s="47">
        <f t="shared" si="37"/>
        <v>0.442297</v>
      </c>
      <c r="AD121" s="97">
        <v>56237</v>
      </c>
      <c r="AE121" s="47">
        <f t="shared" si="38"/>
        <v>0.40770699999999999</v>
      </c>
      <c r="AF121" s="47">
        <f t="shared" si="58"/>
        <v>0.56808000000000003</v>
      </c>
      <c r="AG121" s="100">
        <f t="shared" si="39"/>
        <v>0.56808000000000003</v>
      </c>
      <c r="AH121" s="101">
        <f t="shared" si="40"/>
        <v>0.04</v>
      </c>
      <c r="AI121" s="102">
        <f t="shared" si="51"/>
        <v>0.60808000000000006</v>
      </c>
      <c r="AJ121" s="97">
        <v>0</v>
      </c>
      <c r="AK121">
        <v>0</v>
      </c>
      <c r="AL121" s="60">
        <f t="shared" si="52"/>
        <v>0</v>
      </c>
      <c r="AM121" s="97">
        <v>0</v>
      </c>
      <c r="AN121">
        <v>0</v>
      </c>
      <c r="AO121" s="60">
        <f t="shared" si="53"/>
        <v>0</v>
      </c>
      <c r="AP121" s="60">
        <f t="shared" si="41"/>
        <v>29865392</v>
      </c>
      <c r="AQ121" s="60">
        <f t="shared" si="54"/>
        <v>29865392</v>
      </c>
      <c r="AR121" s="103">
        <v>25806077</v>
      </c>
      <c r="AS121" s="103">
        <f t="shared" si="59"/>
        <v>31150657</v>
      </c>
      <c r="AT121" s="97">
        <v>31150657</v>
      </c>
      <c r="AU121" s="60">
        <f t="shared" si="60"/>
        <v>1285265</v>
      </c>
      <c r="AV121" s="104" t="str">
        <f t="shared" si="62"/>
        <v>No</v>
      </c>
      <c r="AW121" s="103">
        <f t="shared" si="55"/>
        <v>0</v>
      </c>
      <c r="AX121" s="105">
        <f t="shared" si="56"/>
        <v>31150657</v>
      </c>
      <c r="AY121" s="106">
        <f t="shared" si="61"/>
        <v>31150657</v>
      </c>
      <c r="AZ121" s="107">
        <f t="shared" si="57"/>
        <v>0</v>
      </c>
      <c r="BA121" s="60"/>
      <c r="BD121" s="108"/>
      <c r="BE121" s="108"/>
      <c r="BF121" s="108"/>
      <c r="BG121" s="108"/>
      <c r="BH121" s="108"/>
    </row>
    <row r="122" spans="1:60" x14ac:dyDescent="0.2">
      <c r="A122" s="43" t="s">
        <v>1907</v>
      </c>
      <c r="B122" s="43"/>
      <c r="C122" s="74"/>
      <c r="D122" s="74"/>
      <c r="E122" s="74"/>
      <c r="F122" s="39">
        <v>5</v>
      </c>
      <c r="G122">
        <v>0</v>
      </c>
      <c r="H122" s="43">
        <v>96</v>
      </c>
      <c r="I122" s="39" t="s">
        <v>124</v>
      </c>
      <c r="J122" s="94"/>
      <c r="K122" s="95">
        <v>3526.99</v>
      </c>
      <c r="L122" s="96"/>
      <c r="M122" s="97">
        <v>1128</v>
      </c>
      <c r="N122" s="98">
        <f t="shared" si="42"/>
        <v>338.4</v>
      </c>
      <c r="O122" s="98">
        <f t="shared" si="43"/>
        <v>2116.19</v>
      </c>
      <c r="P122" s="98">
        <f t="shared" si="44"/>
        <v>0</v>
      </c>
      <c r="Q122" s="98">
        <f t="shared" si="45"/>
        <v>0</v>
      </c>
      <c r="R122" s="99">
        <f t="shared" si="46"/>
        <v>0.32</v>
      </c>
      <c r="S122" s="99">
        <f t="shared" si="34"/>
        <v>0</v>
      </c>
      <c r="T122" s="98">
        <f t="shared" si="35"/>
        <v>0</v>
      </c>
      <c r="U122" s="98">
        <f t="shared" si="47"/>
        <v>0</v>
      </c>
      <c r="V122" s="97">
        <v>325</v>
      </c>
      <c r="W122" s="98">
        <f t="shared" si="48"/>
        <v>81.25</v>
      </c>
      <c r="X122" s="61">
        <f t="shared" si="49"/>
        <v>338.4</v>
      </c>
      <c r="Y122" s="48">
        <f t="shared" si="50"/>
        <v>3946.64</v>
      </c>
      <c r="Z122" s="95">
        <v>5493022556.3299999</v>
      </c>
      <c r="AA122" s="97">
        <v>28275</v>
      </c>
      <c r="AB122" s="61">
        <f t="shared" si="36"/>
        <v>194271.35</v>
      </c>
      <c r="AC122" s="47">
        <f t="shared" si="37"/>
        <v>0.75735699999999995</v>
      </c>
      <c r="AD122" s="97">
        <v>98313</v>
      </c>
      <c r="AE122" s="47">
        <f t="shared" si="38"/>
        <v>0.71274899999999997</v>
      </c>
      <c r="AF122" s="47">
        <f t="shared" si="58"/>
        <v>0.256025</v>
      </c>
      <c r="AG122" s="100">
        <f t="shared" si="39"/>
        <v>0.256025</v>
      </c>
      <c r="AH122" s="101">
        <f t="shared" si="40"/>
        <v>0</v>
      </c>
      <c r="AI122" s="102">
        <f t="shared" si="51"/>
        <v>0.256025</v>
      </c>
      <c r="AJ122" s="97">
        <v>0</v>
      </c>
      <c r="AK122">
        <v>0</v>
      </c>
      <c r="AL122" s="60">
        <f t="shared" si="52"/>
        <v>0</v>
      </c>
      <c r="AM122" s="97">
        <v>0</v>
      </c>
      <c r="AN122">
        <v>0</v>
      </c>
      <c r="AO122" s="60">
        <f t="shared" si="53"/>
        <v>0</v>
      </c>
      <c r="AP122" s="60">
        <f t="shared" si="41"/>
        <v>11645304</v>
      </c>
      <c r="AQ122" s="60">
        <f t="shared" si="54"/>
        <v>11645304</v>
      </c>
      <c r="AR122" s="103">
        <v>11832806</v>
      </c>
      <c r="AS122" s="103">
        <f t="shared" si="59"/>
        <v>11645304</v>
      </c>
      <c r="AT122" s="97">
        <v>11554609</v>
      </c>
      <c r="AU122" s="60">
        <f t="shared" si="60"/>
        <v>90695</v>
      </c>
      <c r="AV122" s="104" t="str">
        <f t="shared" si="62"/>
        <v>Yes</v>
      </c>
      <c r="AW122" s="103">
        <f t="shared" si="55"/>
        <v>90695</v>
      </c>
      <c r="AX122" s="105">
        <f t="shared" si="56"/>
        <v>11645304</v>
      </c>
      <c r="AY122" s="106">
        <f t="shared" si="61"/>
        <v>11645304</v>
      </c>
      <c r="AZ122" s="107">
        <f t="shared" si="57"/>
        <v>90695</v>
      </c>
      <c r="BA122" s="60"/>
      <c r="BD122" s="108"/>
      <c r="BE122" s="108"/>
      <c r="BF122" s="108"/>
      <c r="BG122" s="108"/>
      <c r="BH122" s="108"/>
    </row>
    <row r="123" spans="1:60" x14ac:dyDescent="0.2">
      <c r="A123" s="43" t="s">
        <v>1906</v>
      </c>
      <c r="B123" s="43"/>
      <c r="C123" s="74"/>
      <c r="D123" s="74"/>
      <c r="E123" s="74"/>
      <c r="F123" s="39">
        <v>3</v>
      </c>
      <c r="G123">
        <v>0</v>
      </c>
      <c r="H123" s="43">
        <v>97</v>
      </c>
      <c r="I123" s="39" t="s">
        <v>125</v>
      </c>
      <c r="J123" s="94"/>
      <c r="K123" s="95">
        <v>3957.3</v>
      </c>
      <c r="L123" s="96"/>
      <c r="M123" s="97">
        <v>601</v>
      </c>
      <c r="N123" s="98">
        <f t="shared" si="42"/>
        <v>180.3</v>
      </c>
      <c r="O123" s="98">
        <f t="shared" si="43"/>
        <v>2374.38</v>
      </c>
      <c r="P123" s="98">
        <f t="shared" si="44"/>
        <v>0</v>
      </c>
      <c r="Q123" s="98">
        <f t="shared" si="45"/>
        <v>0</v>
      </c>
      <c r="R123" s="99">
        <f t="shared" si="46"/>
        <v>0.15</v>
      </c>
      <c r="S123" s="99">
        <f t="shared" si="34"/>
        <v>0</v>
      </c>
      <c r="T123" s="98">
        <f t="shared" si="35"/>
        <v>0</v>
      </c>
      <c r="U123" s="98">
        <f t="shared" si="47"/>
        <v>0</v>
      </c>
      <c r="V123" s="97">
        <v>71</v>
      </c>
      <c r="W123" s="98">
        <f t="shared" si="48"/>
        <v>17.75</v>
      </c>
      <c r="X123" s="61">
        <f t="shared" si="49"/>
        <v>180.3</v>
      </c>
      <c r="Y123" s="48">
        <f t="shared" si="50"/>
        <v>4155.3500000000004</v>
      </c>
      <c r="Z123" s="95">
        <v>6286773373.3299999</v>
      </c>
      <c r="AA123" s="97">
        <v>27577</v>
      </c>
      <c r="AB123" s="61">
        <f t="shared" si="36"/>
        <v>227971.62</v>
      </c>
      <c r="AC123" s="47">
        <f t="shared" si="37"/>
        <v>0.88873599999999997</v>
      </c>
      <c r="AD123" s="97">
        <v>142039</v>
      </c>
      <c r="AE123" s="47">
        <f t="shared" si="38"/>
        <v>1.0297540000000001</v>
      </c>
      <c r="AF123" s="47">
        <f t="shared" si="58"/>
        <v>6.8959000000000006E-2</v>
      </c>
      <c r="AG123" s="100">
        <f t="shared" si="39"/>
        <v>6.8959000000000006E-2</v>
      </c>
      <c r="AH123" s="101">
        <f t="shared" si="40"/>
        <v>0</v>
      </c>
      <c r="AI123" s="102">
        <f t="shared" si="51"/>
        <v>6.8959000000000006E-2</v>
      </c>
      <c r="AJ123" s="97">
        <v>0</v>
      </c>
      <c r="AK123">
        <v>0</v>
      </c>
      <c r="AL123" s="60">
        <f t="shared" si="52"/>
        <v>0</v>
      </c>
      <c r="AM123" s="97">
        <v>0</v>
      </c>
      <c r="AN123">
        <v>0</v>
      </c>
      <c r="AO123" s="60">
        <f t="shared" si="53"/>
        <v>0</v>
      </c>
      <c r="AP123" s="60">
        <f t="shared" si="41"/>
        <v>3302475</v>
      </c>
      <c r="AQ123" s="60">
        <f t="shared" si="54"/>
        <v>3302475</v>
      </c>
      <c r="AR123" s="103">
        <v>4893944</v>
      </c>
      <c r="AS123" s="103">
        <f t="shared" si="59"/>
        <v>3302475</v>
      </c>
      <c r="AT123" s="97">
        <v>4495691</v>
      </c>
      <c r="AU123" s="60">
        <f t="shared" si="60"/>
        <v>1193216</v>
      </c>
      <c r="AV123" s="104" t="str">
        <f t="shared" si="62"/>
        <v>No</v>
      </c>
      <c r="AW123" s="103">
        <f t="shared" si="55"/>
        <v>0</v>
      </c>
      <c r="AX123" s="105">
        <f t="shared" si="56"/>
        <v>4495691</v>
      </c>
      <c r="AY123" s="106">
        <f t="shared" si="61"/>
        <v>4495691</v>
      </c>
      <c r="AZ123" s="107">
        <f t="shared" si="57"/>
        <v>0</v>
      </c>
      <c r="BA123" s="60"/>
      <c r="BD123" s="108"/>
      <c r="BE123" s="108"/>
      <c r="BF123" s="108"/>
      <c r="BG123" s="108"/>
      <c r="BH123" s="108"/>
    </row>
    <row r="124" spans="1:60" x14ac:dyDescent="0.2">
      <c r="A124" s="43" t="s">
        <v>1905</v>
      </c>
      <c r="B124" s="43"/>
      <c r="C124" s="74"/>
      <c r="D124" s="74"/>
      <c r="E124" s="74"/>
      <c r="F124" s="39">
        <v>2</v>
      </c>
      <c r="G124">
        <v>0</v>
      </c>
      <c r="H124" s="43">
        <v>98</v>
      </c>
      <c r="I124" s="39" t="s">
        <v>126</v>
      </c>
      <c r="J124" s="94"/>
      <c r="K124" s="95">
        <v>124.42</v>
      </c>
      <c r="L124" s="96"/>
      <c r="M124" s="97">
        <v>41</v>
      </c>
      <c r="N124" s="98">
        <f t="shared" si="42"/>
        <v>12.3</v>
      </c>
      <c r="O124" s="98">
        <f t="shared" si="43"/>
        <v>74.650000000000006</v>
      </c>
      <c r="P124" s="98">
        <f t="shared" si="44"/>
        <v>0</v>
      </c>
      <c r="Q124" s="98">
        <f t="shared" si="45"/>
        <v>0</v>
      </c>
      <c r="R124" s="99">
        <f t="shared" si="46"/>
        <v>0.33</v>
      </c>
      <c r="S124" s="99">
        <f t="shared" si="34"/>
        <v>0</v>
      </c>
      <c r="T124" s="98">
        <f t="shared" si="35"/>
        <v>0</v>
      </c>
      <c r="U124" s="98">
        <f t="shared" si="47"/>
        <v>0</v>
      </c>
      <c r="V124" s="97">
        <v>2</v>
      </c>
      <c r="W124" s="98">
        <f t="shared" si="48"/>
        <v>0.5</v>
      </c>
      <c r="X124" s="61">
        <f t="shared" si="49"/>
        <v>12.3</v>
      </c>
      <c r="Y124" s="48">
        <f t="shared" si="50"/>
        <v>137.22</v>
      </c>
      <c r="Z124" s="95">
        <v>524407684.32999998</v>
      </c>
      <c r="AA124" s="97">
        <v>1594</v>
      </c>
      <c r="AB124" s="61">
        <f t="shared" si="36"/>
        <v>328988.51</v>
      </c>
      <c r="AC124" s="47">
        <f t="shared" si="37"/>
        <v>1.282545</v>
      </c>
      <c r="AD124" s="97">
        <v>92500</v>
      </c>
      <c r="AE124" s="47">
        <f t="shared" si="38"/>
        <v>0.67060600000000004</v>
      </c>
      <c r="AF124" s="47">
        <f t="shared" si="58"/>
        <v>-9.8962999999999995E-2</v>
      </c>
      <c r="AG124" s="100">
        <f t="shared" si="39"/>
        <v>0.01</v>
      </c>
      <c r="AH124" s="101">
        <f t="shared" si="40"/>
        <v>0</v>
      </c>
      <c r="AI124" s="102">
        <f t="shared" si="51"/>
        <v>0.01</v>
      </c>
      <c r="AJ124" s="97">
        <v>66</v>
      </c>
      <c r="AK124">
        <v>6</v>
      </c>
      <c r="AL124" s="60">
        <f t="shared" si="52"/>
        <v>39600</v>
      </c>
      <c r="AM124" s="97">
        <v>0</v>
      </c>
      <c r="AN124">
        <v>0</v>
      </c>
      <c r="AO124" s="60">
        <f t="shared" si="53"/>
        <v>0</v>
      </c>
      <c r="AP124" s="60">
        <f t="shared" si="41"/>
        <v>15815</v>
      </c>
      <c r="AQ124" s="60">
        <f t="shared" si="54"/>
        <v>55415</v>
      </c>
      <c r="AR124" s="103">
        <v>25815</v>
      </c>
      <c r="AS124" s="103">
        <f t="shared" si="59"/>
        <v>55415</v>
      </c>
      <c r="AT124" s="97">
        <v>53125</v>
      </c>
      <c r="AU124" s="60">
        <f t="shared" si="60"/>
        <v>2290</v>
      </c>
      <c r="AV124" s="104" t="str">
        <f t="shared" si="62"/>
        <v>Yes</v>
      </c>
      <c r="AW124" s="103">
        <f t="shared" si="55"/>
        <v>2290</v>
      </c>
      <c r="AX124" s="105">
        <f t="shared" si="56"/>
        <v>55415</v>
      </c>
      <c r="AY124" s="106">
        <f t="shared" si="61"/>
        <v>55415</v>
      </c>
      <c r="AZ124" s="107">
        <f t="shared" si="57"/>
        <v>2290</v>
      </c>
      <c r="BA124" s="60"/>
      <c r="BD124" s="108"/>
      <c r="BE124" s="108"/>
      <c r="BF124" s="108"/>
      <c r="BG124" s="108"/>
      <c r="BH124" s="108"/>
    </row>
    <row r="125" spans="1:60" x14ac:dyDescent="0.2">
      <c r="A125" s="43" t="s">
        <v>1905</v>
      </c>
      <c r="B125" s="43"/>
      <c r="C125" s="74"/>
      <c r="D125" s="74"/>
      <c r="E125" s="74"/>
      <c r="F125" s="39">
        <v>6</v>
      </c>
      <c r="G125">
        <v>0</v>
      </c>
      <c r="H125" s="43">
        <v>99</v>
      </c>
      <c r="I125" s="39" t="s">
        <v>127</v>
      </c>
      <c r="J125" s="94"/>
      <c r="K125" s="95">
        <v>1582.16</v>
      </c>
      <c r="L125" s="96"/>
      <c r="M125" s="97">
        <v>396</v>
      </c>
      <c r="N125" s="98">
        <f t="shared" si="42"/>
        <v>118.8</v>
      </c>
      <c r="O125" s="98">
        <f t="shared" si="43"/>
        <v>949.3</v>
      </c>
      <c r="P125" s="98">
        <f t="shared" si="44"/>
        <v>0</v>
      </c>
      <c r="Q125" s="98">
        <f t="shared" si="45"/>
        <v>0</v>
      </c>
      <c r="R125" s="99">
        <f t="shared" si="46"/>
        <v>0.25</v>
      </c>
      <c r="S125" s="99">
        <f t="shared" si="34"/>
        <v>0</v>
      </c>
      <c r="T125" s="98">
        <f t="shared" si="35"/>
        <v>0</v>
      </c>
      <c r="U125" s="98">
        <f t="shared" si="47"/>
        <v>0</v>
      </c>
      <c r="V125" s="97">
        <v>22</v>
      </c>
      <c r="W125" s="98">
        <f t="shared" si="48"/>
        <v>5.5</v>
      </c>
      <c r="X125" s="61">
        <f t="shared" si="49"/>
        <v>118.8</v>
      </c>
      <c r="Y125" s="48">
        <f t="shared" si="50"/>
        <v>1706.46</v>
      </c>
      <c r="Z125" s="95">
        <v>2295315303</v>
      </c>
      <c r="AA125" s="97">
        <v>13464</v>
      </c>
      <c r="AB125" s="61">
        <f t="shared" si="36"/>
        <v>170477.96</v>
      </c>
      <c r="AC125" s="47">
        <f t="shared" si="37"/>
        <v>0.66459999999999997</v>
      </c>
      <c r="AD125" s="97">
        <v>114167</v>
      </c>
      <c r="AE125" s="47">
        <f t="shared" si="38"/>
        <v>0.82768799999999998</v>
      </c>
      <c r="AF125" s="47">
        <f t="shared" si="58"/>
        <v>0.28647400000000001</v>
      </c>
      <c r="AG125" s="100">
        <f t="shared" si="39"/>
        <v>0.28647400000000001</v>
      </c>
      <c r="AH125" s="101">
        <f t="shared" si="40"/>
        <v>0</v>
      </c>
      <c r="AI125" s="102">
        <f t="shared" si="51"/>
        <v>0.28647400000000001</v>
      </c>
      <c r="AJ125" s="97">
        <v>0</v>
      </c>
      <c r="AK125">
        <v>0</v>
      </c>
      <c r="AL125" s="60">
        <f t="shared" si="52"/>
        <v>0</v>
      </c>
      <c r="AM125" s="97">
        <v>0</v>
      </c>
      <c r="AN125">
        <v>0</v>
      </c>
      <c r="AO125" s="60">
        <f t="shared" si="53"/>
        <v>0</v>
      </c>
      <c r="AP125" s="60">
        <f t="shared" si="41"/>
        <v>5634070</v>
      </c>
      <c r="AQ125" s="60">
        <f t="shared" si="54"/>
        <v>5634070</v>
      </c>
      <c r="AR125" s="103">
        <v>8076776</v>
      </c>
      <c r="AS125" s="103">
        <f t="shared" si="59"/>
        <v>5634070</v>
      </c>
      <c r="AT125" s="97">
        <v>7331325</v>
      </c>
      <c r="AU125" s="60">
        <f t="shared" si="60"/>
        <v>1697255</v>
      </c>
      <c r="AV125" s="104" t="str">
        <f t="shared" si="62"/>
        <v>No</v>
      </c>
      <c r="AW125" s="103">
        <f t="shared" si="55"/>
        <v>0</v>
      </c>
      <c r="AX125" s="105">
        <f t="shared" si="56"/>
        <v>7331325</v>
      </c>
      <c r="AY125" s="106">
        <f t="shared" si="61"/>
        <v>7331325</v>
      </c>
      <c r="AZ125" s="107">
        <f t="shared" si="57"/>
        <v>0</v>
      </c>
      <c r="BA125" s="60"/>
      <c r="BD125" s="108"/>
      <c r="BE125" s="108"/>
      <c r="BF125" s="108"/>
      <c r="BG125" s="108"/>
      <c r="BH125" s="108"/>
    </row>
    <row r="126" spans="1:60" x14ac:dyDescent="0.2">
      <c r="A126" s="43" t="s">
        <v>1910</v>
      </c>
      <c r="B126" s="43"/>
      <c r="C126" s="74"/>
      <c r="D126" s="74"/>
      <c r="E126" s="74"/>
      <c r="F126" s="39">
        <v>8</v>
      </c>
      <c r="G126">
        <v>0</v>
      </c>
      <c r="H126" s="43">
        <v>100</v>
      </c>
      <c r="I126" s="39" t="s">
        <v>128</v>
      </c>
      <c r="J126" s="94"/>
      <c r="K126" s="95">
        <v>347.8</v>
      </c>
      <c r="L126" s="96"/>
      <c r="M126" s="97">
        <v>142</v>
      </c>
      <c r="N126" s="98">
        <f t="shared" si="42"/>
        <v>42.6</v>
      </c>
      <c r="O126" s="98">
        <f t="shared" si="43"/>
        <v>208.68</v>
      </c>
      <c r="P126" s="98">
        <f t="shared" si="44"/>
        <v>0</v>
      </c>
      <c r="Q126" s="98">
        <f t="shared" si="45"/>
        <v>0</v>
      </c>
      <c r="R126" s="99">
        <f t="shared" si="46"/>
        <v>0.41</v>
      </c>
      <c r="S126" s="99">
        <f t="shared" si="34"/>
        <v>0</v>
      </c>
      <c r="T126" s="98">
        <f t="shared" si="35"/>
        <v>0</v>
      </c>
      <c r="U126" s="98">
        <f t="shared" si="47"/>
        <v>0</v>
      </c>
      <c r="V126" s="97">
        <v>22</v>
      </c>
      <c r="W126" s="98">
        <f t="shared" si="48"/>
        <v>5.5</v>
      </c>
      <c r="X126" s="61">
        <f t="shared" si="49"/>
        <v>42.6</v>
      </c>
      <c r="Y126" s="48">
        <f t="shared" si="50"/>
        <v>395.90000000000003</v>
      </c>
      <c r="Z126" s="95">
        <v>568449934</v>
      </c>
      <c r="AA126" s="97">
        <v>3209</v>
      </c>
      <c r="AB126" s="61">
        <f t="shared" si="36"/>
        <v>177142.39</v>
      </c>
      <c r="AC126" s="47">
        <f t="shared" si="37"/>
        <v>0.690581</v>
      </c>
      <c r="AD126" s="97">
        <v>60962</v>
      </c>
      <c r="AE126" s="47">
        <f t="shared" si="38"/>
        <v>0.44196200000000002</v>
      </c>
      <c r="AF126" s="47">
        <f t="shared" si="58"/>
        <v>0.38400499999999999</v>
      </c>
      <c r="AG126" s="100">
        <f t="shared" si="39"/>
        <v>0.38400499999999999</v>
      </c>
      <c r="AH126" s="101">
        <f t="shared" si="40"/>
        <v>0</v>
      </c>
      <c r="AI126" s="102">
        <f t="shared" si="51"/>
        <v>0.38400499999999999</v>
      </c>
      <c r="AJ126" s="97">
        <v>113</v>
      </c>
      <c r="AK126">
        <v>4</v>
      </c>
      <c r="AL126" s="60">
        <f t="shared" si="52"/>
        <v>45200</v>
      </c>
      <c r="AM126" s="97">
        <v>0</v>
      </c>
      <c r="AN126">
        <v>0</v>
      </c>
      <c r="AO126" s="60">
        <f t="shared" si="53"/>
        <v>0</v>
      </c>
      <c r="AP126" s="60">
        <f t="shared" si="41"/>
        <v>1752118</v>
      </c>
      <c r="AQ126" s="60">
        <f t="shared" si="54"/>
        <v>1797318</v>
      </c>
      <c r="AR126" s="103">
        <v>2044243</v>
      </c>
      <c r="AS126" s="103">
        <f t="shared" si="59"/>
        <v>1797318</v>
      </c>
      <c r="AT126" s="97">
        <v>1781954</v>
      </c>
      <c r="AU126" s="60">
        <f t="shared" si="60"/>
        <v>15364</v>
      </c>
      <c r="AV126" s="104" t="str">
        <f t="shared" si="62"/>
        <v>Yes</v>
      </c>
      <c r="AW126" s="103">
        <f t="shared" si="55"/>
        <v>15364</v>
      </c>
      <c r="AX126" s="105">
        <f t="shared" si="56"/>
        <v>1797318</v>
      </c>
      <c r="AY126" s="106">
        <f t="shared" si="61"/>
        <v>1797318</v>
      </c>
      <c r="AZ126" s="107">
        <f t="shared" si="57"/>
        <v>15364</v>
      </c>
      <c r="BA126" s="60"/>
      <c r="BD126" s="108"/>
      <c r="BE126" s="108"/>
      <c r="BF126" s="108"/>
      <c r="BG126" s="108"/>
      <c r="BH126" s="108"/>
    </row>
    <row r="127" spans="1:60" x14ac:dyDescent="0.2">
      <c r="A127" s="43" t="s">
        <v>1907</v>
      </c>
      <c r="B127" s="43"/>
      <c r="C127" s="74"/>
      <c r="D127" s="74"/>
      <c r="E127" s="74"/>
      <c r="F127" s="39">
        <v>4</v>
      </c>
      <c r="G127">
        <v>0</v>
      </c>
      <c r="H127" s="43">
        <v>101</v>
      </c>
      <c r="I127" s="39" t="s">
        <v>129</v>
      </c>
      <c r="J127" s="94"/>
      <c r="K127" s="95">
        <v>3242.55</v>
      </c>
      <c r="L127" s="96"/>
      <c r="M127" s="97">
        <v>753</v>
      </c>
      <c r="N127" s="98">
        <f t="shared" si="42"/>
        <v>225.9</v>
      </c>
      <c r="O127" s="98">
        <f t="shared" si="43"/>
        <v>1945.53</v>
      </c>
      <c r="P127" s="98">
        <f t="shared" si="44"/>
        <v>0</v>
      </c>
      <c r="Q127" s="98">
        <f t="shared" si="45"/>
        <v>0</v>
      </c>
      <c r="R127" s="99">
        <f t="shared" si="46"/>
        <v>0.23</v>
      </c>
      <c r="S127" s="99">
        <f t="shared" si="34"/>
        <v>0</v>
      </c>
      <c r="T127" s="98">
        <f t="shared" si="35"/>
        <v>0</v>
      </c>
      <c r="U127" s="98">
        <f t="shared" si="47"/>
        <v>0</v>
      </c>
      <c r="V127" s="97">
        <v>196</v>
      </c>
      <c r="W127" s="98">
        <f t="shared" si="48"/>
        <v>49</v>
      </c>
      <c r="X127" s="61">
        <f t="shared" si="49"/>
        <v>225.9</v>
      </c>
      <c r="Y127" s="48">
        <f t="shared" si="50"/>
        <v>3517.4500000000003</v>
      </c>
      <c r="Z127" s="95">
        <v>5635439103.6700001</v>
      </c>
      <c r="AA127" s="97">
        <v>24114</v>
      </c>
      <c r="AB127" s="61">
        <f t="shared" si="36"/>
        <v>233699.89</v>
      </c>
      <c r="AC127" s="47">
        <f t="shared" si="37"/>
        <v>0.91106699999999996</v>
      </c>
      <c r="AD127" s="97">
        <v>121250</v>
      </c>
      <c r="AE127" s="47">
        <f t="shared" si="38"/>
        <v>0.87903799999999999</v>
      </c>
      <c r="AF127" s="47">
        <f t="shared" si="58"/>
        <v>9.8542000000000005E-2</v>
      </c>
      <c r="AG127" s="100">
        <f t="shared" si="39"/>
        <v>9.8542000000000005E-2</v>
      </c>
      <c r="AH127" s="101">
        <f t="shared" si="40"/>
        <v>0</v>
      </c>
      <c r="AI127" s="102">
        <f t="shared" si="51"/>
        <v>9.8542000000000005E-2</v>
      </c>
      <c r="AJ127" s="97">
        <v>0</v>
      </c>
      <c r="AK127">
        <v>0</v>
      </c>
      <c r="AL127" s="60">
        <f t="shared" si="52"/>
        <v>0</v>
      </c>
      <c r="AM127" s="97">
        <v>0</v>
      </c>
      <c r="AN127">
        <v>0</v>
      </c>
      <c r="AO127" s="60">
        <f t="shared" si="53"/>
        <v>0</v>
      </c>
      <c r="AP127" s="60">
        <f t="shared" si="41"/>
        <v>3994756</v>
      </c>
      <c r="AQ127" s="60">
        <f t="shared" si="54"/>
        <v>3994756</v>
      </c>
      <c r="AR127" s="103">
        <v>3842088</v>
      </c>
      <c r="AS127" s="103">
        <f t="shared" si="59"/>
        <v>3994756</v>
      </c>
      <c r="AT127" s="97">
        <v>4399467</v>
      </c>
      <c r="AU127" s="60">
        <f t="shared" si="60"/>
        <v>404711</v>
      </c>
      <c r="AV127" s="104" t="str">
        <f t="shared" si="62"/>
        <v>No</v>
      </c>
      <c r="AW127" s="103">
        <f t="shared" si="55"/>
        <v>0</v>
      </c>
      <c r="AX127" s="105">
        <f t="shared" si="56"/>
        <v>4399467</v>
      </c>
      <c r="AY127" s="106">
        <f t="shared" si="61"/>
        <v>4399467</v>
      </c>
      <c r="AZ127" s="107">
        <f t="shared" si="57"/>
        <v>0</v>
      </c>
      <c r="BA127" s="60"/>
      <c r="BD127" s="108"/>
      <c r="BE127" s="108"/>
      <c r="BF127" s="108"/>
      <c r="BG127" s="108"/>
      <c r="BH127" s="108"/>
    </row>
    <row r="128" spans="1:60" x14ac:dyDescent="0.2">
      <c r="A128" s="43" t="s">
        <v>1905</v>
      </c>
      <c r="B128" s="43"/>
      <c r="C128" s="74"/>
      <c r="D128" s="74"/>
      <c r="E128" s="74"/>
      <c r="F128" s="39">
        <v>4</v>
      </c>
      <c r="G128">
        <v>0</v>
      </c>
      <c r="H128" s="43">
        <v>102</v>
      </c>
      <c r="I128" s="39" t="s">
        <v>130</v>
      </c>
      <c r="J128" s="94"/>
      <c r="K128" s="95">
        <v>707.27</v>
      </c>
      <c r="L128" s="96"/>
      <c r="M128" s="97">
        <v>125</v>
      </c>
      <c r="N128" s="98">
        <f t="shared" si="42"/>
        <v>37.5</v>
      </c>
      <c r="O128" s="98">
        <f t="shared" si="43"/>
        <v>424.36</v>
      </c>
      <c r="P128" s="98">
        <f t="shared" si="44"/>
        <v>0</v>
      </c>
      <c r="Q128" s="98">
        <f t="shared" si="45"/>
        <v>0</v>
      </c>
      <c r="R128" s="99">
        <f t="shared" si="46"/>
        <v>0.18</v>
      </c>
      <c r="S128" s="99">
        <f t="shared" si="34"/>
        <v>0</v>
      </c>
      <c r="T128" s="98">
        <f t="shared" si="35"/>
        <v>0</v>
      </c>
      <c r="U128" s="98">
        <f t="shared" si="47"/>
        <v>0</v>
      </c>
      <c r="V128" s="97">
        <v>3</v>
      </c>
      <c r="W128" s="98">
        <f t="shared" si="48"/>
        <v>0.75</v>
      </c>
      <c r="X128" s="61">
        <f t="shared" si="49"/>
        <v>37.5</v>
      </c>
      <c r="Y128" s="48">
        <f t="shared" si="50"/>
        <v>745.52</v>
      </c>
      <c r="Z128" s="95">
        <v>1077907581.3299999</v>
      </c>
      <c r="AA128" s="97">
        <v>5174</v>
      </c>
      <c r="AB128" s="61">
        <f t="shared" si="36"/>
        <v>208331.58</v>
      </c>
      <c r="AC128" s="47">
        <f t="shared" si="37"/>
        <v>0.81216999999999995</v>
      </c>
      <c r="AD128" s="97">
        <v>91932</v>
      </c>
      <c r="AE128" s="47">
        <f t="shared" si="38"/>
        <v>0.66648799999999997</v>
      </c>
      <c r="AF128" s="47">
        <f t="shared" si="58"/>
        <v>0.23153499999999999</v>
      </c>
      <c r="AG128" s="100">
        <f t="shared" si="39"/>
        <v>0.23153499999999999</v>
      </c>
      <c r="AH128" s="101">
        <f t="shared" si="40"/>
        <v>0</v>
      </c>
      <c r="AI128" s="102">
        <f t="shared" si="51"/>
        <v>0.23153499999999999</v>
      </c>
      <c r="AJ128" s="97">
        <v>0</v>
      </c>
      <c r="AK128">
        <v>0</v>
      </c>
      <c r="AL128" s="60">
        <f t="shared" si="52"/>
        <v>0</v>
      </c>
      <c r="AM128" s="97">
        <v>0</v>
      </c>
      <c r="AN128">
        <v>0</v>
      </c>
      <c r="AO128" s="60">
        <f t="shared" si="53"/>
        <v>0</v>
      </c>
      <c r="AP128" s="60">
        <f t="shared" si="41"/>
        <v>1989376</v>
      </c>
      <c r="AQ128" s="60">
        <f t="shared" si="54"/>
        <v>1989376</v>
      </c>
      <c r="AR128" s="103">
        <v>2834470</v>
      </c>
      <c r="AS128" s="103">
        <f t="shared" si="59"/>
        <v>1989376</v>
      </c>
      <c r="AT128" s="97">
        <v>2660307</v>
      </c>
      <c r="AU128" s="60">
        <f t="shared" si="60"/>
        <v>670931</v>
      </c>
      <c r="AV128" s="104" t="str">
        <f t="shared" si="62"/>
        <v>No</v>
      </c>
      <c r="AW128" s="103">
        <f t="shared" si="55"/>
        <v>0</v>
      </c>
      <c r="AX128" s="105">
        <f t="shared" si="56"/>
        <v>2660307</v>
      </c>
      <c r="AY128" s="106">
        <f t="shared" si="61"/>
        <v>2660307</v>
      </c>
      <c r="AZ128" s="107">
        <f t="shared" si="57"/>
        <v>0</v>
      </c>
      <c r="BA128" s="60"/>
      <c r="BD128" s="108"/>
      <c r="BE128" s="108"/>
      <c r="BF128" s="108"/>
      <c r="BG128" s="108"/>
      <c r="BH128" s="108"/>
    </row>
    <row r="129" spans="1:60" x14ac:dyDescent="0.2">
      <c r="A129" s="43" t="s">
        <v>1904</v>
      </c>
      <c r="B129" s="43">
        <v>1</v>
      </c>
      <c r="C129" s="112">
        <v>1</v>
      </c>
      <c r="D129" s="112">
        <v>1</v>
      </c>
      <c r="E129" s="74"/>
      <c r="F129" s="39">
        <v>3</v>
      </c>
      <c r="G129">
        <v>0</v>
      </c>
      <c r="H129" s="43">
        <v>103</v>
      </c>
      <c r="I129" s="39" t="s">
        <v>131</v>
      </c>
      <c r="J129" s="94"/>
      <c r="K129" s="95">
        <v>11808.17</v>
      </c>
      <c r="L129" s="96"/>
      <c r="M129" s="97">
        <v>5961</v>
      </c>
      <c r="N129" s="98">
        <f t="shared" si="42"/>
        <v>1788.3</v>
      </c>
      <c r="O129" s="98">
        <f t="shared" si="43"/>
        <v>7084.9</v>
      </c>
      <c r="P129" s="98">
        <f t="shared" si="44"/>
        <v>0</v>
      </c>
      <c r="Q129" s="98">
        <f t="shared" si="45"/>
        <v>0</v>
      </c>
      <c r="R129" s="99">
        <f t="shared" si="46"/>
        <v>0.5</v>
      </c>
      <c r="S129" s="99">
        <f t="shared" si="34"/>
        <v>0</v>
      </c>
      <c r="T129" s="98">
        <f t="shared" si="35"/>
        <v>0</v>
      </c>
      <c r="U129" s="98">
        <f t="shared" si="47"/>
        <v>0</v>
      </c>
      <c r="V129" s="97">
        <v>2698</v>
      </c>
      <c r="W129" s="98">
        <f t="shared" si="48"/>
        <v>674.5</v>
      </c>
      <c r="X129" s="61">
        <f t="shared" si="49"/>
        <v>1788.3</v>
      </c>
      <c r="Y129" s="48">
        <f t="shared" si="50"/>
        <v>14270.97</v>
      </c>
      <c r="Z129" s="95">
        <v>25618279327.330002</v>
      </c>
      <c r="AA129" s="97">
        <v>91401</v>
      </c>
      <c r="AB129" s="61">
        <f t="shared" si="36"/>
        <v>280284.45</v>
      </c>
      <c r="AC129" s="47">
        <f t="shared" si="37"/>
        <v>1.0926750000000001</v>
      </c>
      <c r="AD129" s="97">
        <v>97879</v>
      </c>
      <c r="AE129" s="47">
        <f t="shared" si="38"/>
        <v>0.70960299999999998</v>
      </c>
      <c r="AF129" s="47">
        <f t="shared" si="58"/>
        <v>2.2246999999999999E-2</v>
      </c>
      <c r="AG129" s="100">
        <f t="shared" si="39"/>
        <v>0.1</v>
      </c>
      <c r="AH129" s="101">
        <f t="shared" si="40"/>
        <v>0</v>
      </c>
      <c r="AI129" s="102">
        <f t="shared" si="51"/>
        <v>0.1</v>
      </c>
      <c r="AJ129" s="97">
        <v>0</v>
      </c>
      <c r="AK129">
        <v>0</v>
      </c>
      <c r="AL129" s="60">
        <f t="shared" si="52"/>
        <v>0</v>
      </c>
      <c r="AM129" s="97">
        <v>0</v>
      </c>
      <c r="AN129">
        <v>0</v>
      </c>
      <c r="AO129" s="60">
        <f t="shared" si="53"/>
        <v>0</v>
      </c>
      <c r="AP129" s="60">
        <f t="shared" si="41"/>
        <v>16447293</v>
      </c>
      <c r="AQ129" s="60">
        <f t="shared" si="54"/>
        <v>16447293</v>
      </c>
      <c r="AR129" s="103">
        <v>11243340</v>
      </c>
      <c r="AS129" s="103">
        <f t="shared" si="59"/>
        <v>16447293</v>
      </c>
      <c r="AT129" s="97">
        <v>15498345</v>
      </c>
      <c r="AU129" s="60">
        <f t="shared" si="60"/>
        <v>948948</v>
      </c>
      <c r="AV129" s="104" t="str">
        <f t="shared" si="62"/>
        <v>Yes</v>
      </c>
      <c r="AW129" s="103">
        <f t="shared" si="55"/>
        <v>948948</v>
      </c>
      <c r="AX129" s="105">
        <f t="shared" si="56"/>
        <v>16447293</v>
      </c>
      <c r="AY129" s="106">
        <f t="shared" si="61"/>
        <v>16447293</v>
      </c>
      <c r="AZ129" s="107">
        <f t="shared" si="57"/>
        <v>948948</v>
      </c>
      <c r="BA129" s="60"/>
      <c r="BD129" s="108"/>
      <c r="BE129" s="108"/>
      <c r="BF129" s="108"/>
      <c r="BG129" s="108"/>
      <c r="BH129" s="108"/>
    </row>
    <row r="130" spans="1:60" x14ac:dyDescent="0.2">
      <c r="A130" s="43" t="s">
        <v>1904</v>
      </c>
      <c r="B130" s="43">
        <v>1</v>
      </c>
      <c r="C130" s="74">
        <v>1</v>
      </c>
      <c r="D130" s="74">
        <v>0</v>
      </c>
      <c r="E130" s="74">
        <v>1</v>
      </c>
      <c r="F130" s="39">
        <v>10</v>
      </c>
      <c r="G130">
        <v>7</v>
      </c>
      <c r="H130" s="43">
        <v>104</v>
      </c>
      <c r="I130" s="39" t="s">
        <v>132</v>
      </c>
      <c r="J130" s="94"/>
      <c r="K130" s="95">
        <v>4924</v>
      </c>
      <c r="L130" s="110"/>
      <c r="M130" s="97">
        <v>3722</v>
      </c>
      <c r="N130" s="98">
        <f t="shared" si="42"/>
        <v>1116.5999999999999</v>
      </c>
      <c r="O130" s="98">
        <f t="shared" si="43"/>
        <v>2954.4</v>
      </c>
      <c r="P130" s="98">
        <f t="shared" si="44"/>
        <v>767.59999999999991</v>
      </c>
      <c r="Q130" s="98">
        <f t="shared" si="45"/>
        <v>115.14</v>
      </c>
      <c r="R130" s="99">
        <f t="shared" si="46"/>
        <v>0.76</v>
      </c>
      <c r="S130" s="99">
        <f t="shared" si="34"/>
        <v>0.16000000000000003</v>
      </c>
      <c r="T130" s="98">
        <f t="shared" si="35"/>
        <v>787.84</v>
      </c>
      <c r="U130" s="98">
        <f t="shared" si="47"/>
        <v>118.18</v>
      </c>
      <c r="V130" s="97">
        <v>1123</v>
      </c>
      <c r="W130" s="98">
        <f t="shared" si="48"/>
        <v>280.75</v>
      </c>
      <c r="X130" s="61">
        <f t="shared" si="49"/>
        <v>1116.5999999999999</v>
      </c>
      <c r="Y130" s="48">
        <f t="shared" si="50"/>
        <v>6436.4900000000007</v>
      </c>
      <c r="Z130" s="95">
        <v>3785281971.6700001</v>
      </c>
      <c r="AA130" s="97">
        <v>40009</v>
      </c>
      <c r="AB130" s="61">
        <f t="shared" si="36"/>
        <v>94610.76</v>
      </c>
      <c r="AC130" s="47">
        <f t="shared" si="37"/>
        <v>0.36883500000000002</v>
      </c>
      <c r="AD130" s="97">
        <v>62713</v>
      </c>
      <c r="AE130" s="47">
        <f t="shared" si="38"/>
        <v>0.45465699999999998</v>
      </c>
      <c r="AF130" s="47">
        <f t="shared" si="58"/>
        <v>0.60541800000000001</v>
      </c>
      <c r="AG130" s="100">
        <f t="shared" si="39"/>
        <v>0.60541800000000001</v>
      </c>
      <c r="AH130" s="101">
        <f t="shared" si="40"/>
        <v>0.05</v>
      </c>
      <c r="AI130" s="102">
        <f t="shared" si="51"/>
        <v>0.65541800000000006</v>
      </c>
      <c r="AJ130" s="97">
        <v>0</v>
      </c>
      <c r="AK130">
        <v>0</v>
      </c>
      <c r="AL130" s="60">
        <f t="shared" si="52"/>
        <v>0</v>
      </c>
      <c r="AM130" s="97">
        <v>1530</v>
      </c>
      <c r="AN130">
        <v>4</v>
      </c>
      <c r="AO130" s="60">
        <f t="shared" si="53"/>
        <v>612000</v>
      </c>
      <c r="AP130" s="60">
        <f t="shared" si="41"/>
        <v>48619266</v>
      </c>
      <c r="AQ130" s="60">
        <f t="shared" si="54"/>
        <v>49231266</v>
      </c>
      <c r="AR130" s="103">
        <v>36209664</v>
      </c>
      <c r="AS130" s="103">
        <f t="shared" si="59"/>
        <v>49231266</v>
      </c>
      <c r="AT130" s="97">
        <v>46690778</v>
      </c>
      <c r="AU130" s="60">
        <f t="shared" si="60"/>
        <v>2540488</v>
      </c>
      <c r="AV130" s="104" t="str">
        <f t="shared" si="62"/>
        <v>Yes</v>
      </c>
      <c r="AW130" s="103">
        <f t="shared" si="55"/>
        <v>2540488</v>
      </c>
      <c r="AX130" s="105">
        <f t="shared" si="56"/>
        <v>49231266</v>
      </c>
      <c r="AY130" s="106">
        <f t="shared" si="61"/>
        <v>49231266</v>
      </c>
      <c r="AZ130" s="107">
        <f t="shared" si="57"/>
        <v>2540488</v>
      </c>
      <c r="BA130" s="60"/>
      <c r="BD130" s="108"/>
      <c r="BE130" s="108"/>
      <c r="BF130" s="108"/>
      <c r="BG130" s="108"/>
      <c r="BH130" s="108"/>
    </row>
    <row r="131" spans="1:60" x14ac:dyDescent="0.2">
      <c r="A131" s="43" t="s">
        <v>1903</v>
      </c>
      <c r="B131" s="43"/>
      <c r="C131" s="74"/>
      <c r="D131" s="74"/>
      <c r="E131" s="74"/>
      <c r="F131" s="39">
        <v>2</v>
      </c>
      <c r="G131">
        <v>0</v>
      </c>
      <c r="H131" s="43">
        <v>105</v>
      </c>
      <c r="I131" s="39" t="s">
        <v>133</v>
      </c>
      <c r="J131" s="94"/>
      <c r="K131" s="95">
        <v>1059.8599999999999</v>
      </c>
      <c r="L131" s="96"/>
      <c r="M131" s="97">
        <v>160</v>
      </c>
      <c r="N131" s="98">
        <f t="shared" si="42"/>
        <v>48</v>
      </c>
      <c r="O131" s="98">
        <f t="shared" si="43"/>
        <v>635.91999999999996</v>
      </c>
      <c r="P131" s="98">
        <f t="shared" si="44"/>
        <v>0</v>
      </c>
      <c r="Q131" s="98">
        <f t="shared" si="45"/>
        <v>0</v>
      </c>
      <c r="R131" s="99">
        <f t="shared" si="46"/>
        <v>0.15</v>
      </c>
      <c r="S131" s="99">
        <f t="shared" si="34"/>
        <v>0</v>
      </c>
      <c r="T131" s="98">
        <f t="shared" si="35"/>
        <v>0</v>
      </c>
      <c r="U131" s="98">
        <f t="shared" si="47"/>
        <v>0</v>
      </c>
      <c r="V131" s="97">
        <v>31</v>
      </c>
      <c r="W131" s="98">
        <f t="shared" si="48"/>
        <v>7.75</v>
      </c>
      <c r="X131" s="61">
        <f t="shared" si="49"/>
        <v>48</v>
      </c>
      <c r="Y131" s="48">
        <f t="shared" si="50"/>
        <v>1115.6099999999999</v>
      </c>
      <c r="Z131" s="95">
        <v>3167452159</v>
      </c>
      <c r="AA131" s="97">
        <v>7684</v>
      </c>
      <c r="AB131" s="61">
        <f t="shared" si="36"/>
        <v>412213.97</v>
      </c>
      <c r="AC131" s="47">
        <f t="shared" si="37"/>
        <v>1.6069960000000001</v>
      </c>
      <c r="AD131" s="97">
        <v>122116</v>
      </c>
      <c r="AE131" s="47">
        <f t="shared" si="38"/>
        <v>0.88531599999999999</v>
      </c>
      <c r="AF131" s="47">
        <f t="shared" si="58"/>
        <v>-0.39049200000000001</v>
      </c>
      <c r="AG131" s="100">
        <f t="shared" si="39"/>
        <v>0.01</v>
      </c>
      <c r="AH131" s="101">
        <f t="shared" si="40"/>
        <v>0</v>
      </c>
      <c r="AI131" s="102">
        <f t="shared" si="51"/>
        <v>0.01</v>
      </c>
      <c r="AJ131" s="97">
        <v>1051</v>
      </c>
      <c r="AK131">
        <v>13</v>
      </c>
      <c r="AL131" s="60">
        <f t="shared" si="52"/>
        <v>1366300</v>
      </c>
      <c r="AM131" s="97">
        <v>0</v>
      </c>
      <c r="AN131">
        <v>0</v>
      </c>
      <c r="AO131" s="60">
        <f t="shared" si="53"/>
        <v>0</v>
      </c>
      <c r="AP131" s="60">
        <f t="shared" si="41"/>
        <v>128574</v>
      </c>
      <c r="AQ131" s="60">
        <f t="shared" si="54"/>
        <v>1494874</v>
      </c>
      <c r="AR131" s="103">
        <v>247462</v>
      </c>
      <c r="AS131" s="103">
        <f t="shared" si="59"/>
        <v>1494874</v>
      </c>
      <c r="AT131" s="97">
        <v>1171194</v>
      </c>
      <c r="AU131" s="60">
        <f t="shared" si="60"/>
        <v>323680</v>
      </c>
      <c r="AV131" s="104" t="str">
        <f t="shared" si="62"/>
        <v>Yes</v>
      </c>
      <c r="AW131" s="103">
        <f t="shared" si="55"/>
        <v>323680</v>
      </c>
      <c r="AX131" s="105">
        <f t="shared" si="56"/>
        <v>1494874</v>
      </c>
      <c r="AY131" s="106">
        <f t="shared" si="61"/>
        <v>1494874</v>
      </c>
      <c r="AZ131" s="107">
        <f t="shared" si="57"/>
        <v>323680</v>
      </c>
      <c r="BA131" s="60"/>
      <c r="BD131" s="108"/>
      <c r="BE131" s="108"/>
      <c r="BF131" s="108"/>
      <c r="BG131" s="108"/>
      <c r="BH131" s="108"/>
    </row>
    <row r="132" spans="1:60" x14ac:dyDescent="0.2">
      <c r="A132" s="43" t="s">
        <v>1907</v>
      </c>
      <c r="B132" s="43"/>
      <c r="C132" s="74"/>
      <c r="D132" s="74"/>
      <c r="E132" s="74"/>
      <c r="F132" s="39">
        <v>2</v>
      </c>
      <c r="G132">
        <v>0</v>
      </c>
      <c r="H132" s="43">
        <v>106</v>
      </c>
      <c r="I132" s="39" t="s">
        <v>134</v>
      </c>
      <c r="J132" s="94"/>
      <c r="K132" s="95">
        <v>1051</v>
      </c>
      <c r="L132" s="96"/>
      <c r="M132" s="97">
        <v>249</v>
      </c>
      <c r="N132" s="98">
        <f t="shared" si="42"/>
        <v>74.7</v>
      </c>
      <c r="O132" s="98">
        <f t="shared" si="43"/>
        <v>630.6</v>
      </c>
      <c r="P132" s="98">
        <f t="shared" si="44"/>
        <v>0</v>
      </c>
      <c r="Q132" s="98">
        <f t="shared" si="45"/>
        <v>0</v>
      </c>
      <c r="R132" s="99">
        <f t="shared" si="46"/>
        <v>0.24</v>
      </c>
      <c r="S132" s="99">
        <f t="shared" si="34"/>
        <v>0</v>
      </c>
      <c r="T132" s="98">
        <f t="shared" si="35"/>
        <v>0</v>
      </c>
      <c r="U132" s="98">
        <f t="shared" si="47"/>
        <v>0</v>
      </c>
      <c r="V132" s="97">
        <v>87</v>
      </c>
      <c r="W132" s="98">
        <f t="shared" si="48"/>
        <v>21.75</v>
      </c>
      <c r="X132" s="61">
        <f t="shared" si="49"/>
        <v>74.7</v>
      </c>
      <c r="Y132" s="48">
        <f t="shared" si="50"/>
        <v>1147.45</v>
      </c>
      <c r="Z132" s="95">
        <v>4507916650</v>
      </c>
      <c r="AA132" s="97">
        <v>10535</v>
      </c>
      <c r="AB132" s="61">
        <f t="shared" si="36"/>
        <v>427899.07</v>
      </c>
      <c r="AC132" s="47">
        <f t="shared" si="37"/>
        <v>1.6681429999999999</v>
      </c>
      <c r="AD132" s="97">
        <v>99825</v>
      </c>
      <c r="AE132" s="47">
        <f t="shared" si="38"/>
        <v>0.72371099999999999</v>
      </c>
      <c r="AF132" s="47">
        <f t="shared" si="58"/>
        <v>-0.38481300000000002</v>
      </c>
      <c r="AG132" s="100">
        <f t="shared" si="39"/>
        <v>0.01</v>
      </c>
      <c r="AH132" s="101">
        <f t="shared" si="40"/>
        <v>0</v>
      </c>
      <c r="AI132" s="102">
        <f t="shared" si="51"/>
        <v>0.01</v>
      </c>
      <c r="AJ132" s="97">
        <v>0</v>
      </c>
      <c r="AK132">
        <v>0</v>
      </c>
      <c r="AL132" s="60">
        <f t="shared" si="52"/>
        <v>0</v>
      </c>
      <c r="AM132" s="97">
        <v>0</v>
      </c>
      <c r="AN132">
        <v>0</v>
      </c>
      <c r="AO132" s="60">
        <f t="shared" si="53"/>
        <v>0</v>
      </c>
      <c r="AP132" s="60">
        <f t="shared" si="41"/>
        <v>132244</v>
      </c>
      <c r="AQ132" s="60">
        <f t="shared" si="54"/>
        <v>132244</v>
      </c>
      <c r="AR132" s="103">
        <v>122907</v>
      </c>
      <c r="AS132" s="103">
        <f t="shared" si="59"/>
        <v>132244</v>
      </c>
      <c r="AT132" s="97">
        <v>131315</v>
      </c>
      <c r="AU132" s="60">
        <f t="shared" si="60"/>
        <v>929</v>
      </c>
      <c r="AV132" s="104" t="str">
        <f t="shared" si="62"/>
        <v>Yes</v>
      </c>
      <c r="AW132" s="103">
        <f t="shared" si="55"/>
        <v>929</v>
      </c>
      <c r="AX132" s="105">
        <f t="shared" si="56"/>
        <v>132244</v>
      </c>
      <c r="AY132" s="106">
        <f t="shared" si="61"/>
        <v>132244</v>
      </c>
      <c r="AZ132" s="107">
        <f t="shared" si="57"/>
        <v>929</v>
      </c>
      <c r="BA132" s="60"/>
      <c r="BD132" s="108"/>
      <c r="BE132" s="108"/>
      <c r="BF132" s="108"/>
      <c r="BG132" s="108"/>
      <c r="BH132" s="108"/>
    </row>
    <row r="133" spans="1:60" x14ac:dyDescent="0.2">
      <c r="A133" s="43" t="s">
        <v>1906</v>
      </c>
      <c r="B133" s="43"/>
      <c r="C133" s="74"/>
      <c r="D133" s="74"/>
      <c r="E133" s="74"/>
      <c r="F133" s="39">
        <v>3</v>
      </c>
      <c r="G133">
        <v>0</v>
      </c>
      <c r="H133" s="43">
        <v>107</v>
      </c>
      <c r="I133" s="39" t="s">
        <v>135</v>
      </c>
      <c r="J133" s="94"/>
      <c r="K133" s="95">
        <v>2250.4899999999998</v>
      </c>
      <c r="L133" s="96"/>
      <c r="M133" s="97">
        <v>355</v>
      </c>
      <c r="N133" s="98">
        <f t="shared" si="42"/>
        <v>106.5</v>
      </c>
      <c r="O133" s="98">
        <f t="shared" si="43"/>
        <v>1350.29</v>
      </c>
      <c r="P133" s="98">
        <f t="shared" si="44"/>
        <v>0</v>
      </c>
      <c r="Q133" s="98">
        <f t="shared" si="45"/>
        <v>0</v>
      </c>
      <c r="R133" s="99">
        <f t="shared" si="46"/>
        <v>0.16</v>
      </c>
      <c r="S133" s="99">
        <f t="shared" si="34"/>
        <v>0</v>
      </c>
      <c r="T133" s="98">
        <f t="shared" si="35"/>
        <v>0</v>
      </c>
      <c r="U133" s="98">
        <f t="shared" si="47"/>
        <v>0</v>
      </c>
      <c r="V133" s="97">
        <v>100</v>
      </c>
      <c r="W133" s="98">
        <f t="shared" si="48"/>
        <v>25</v>
      </c>
      <c r="X133" s="61">
        <f t="shared" si="49"/>
        <v>106.5</v>
      </c>
      <c r="Y133" s="48">
        <f t="shared" si="50"/>
        <v>2381.9899999999998</v>
      </c>
      <c r="Z133" s="95">
        <v>4047810107.6700001</v>
      </c>
      <c r="AA133" s="97">
        <v>14258</v>
      </c>
      <c r="AB133" s="61">
        <f t="shared" si="36"/>
        <v>283897.46999999997</v>
      </c>
      <c r="AC133" s="47">
        <f t="shared" si="37"/>
        <v>1.10676</v>
      </c>
      <c r="AD133" s="97">
        <v>138514</v>
      </c>
      <c r="AE133" s="47">
        <f t="shared" si="38"/>
        <v>1.0041979999999999</v>
      </c>
      <c r="AF133" s="47">
        <f t="shared" si="58"/>
        <v>-7.5991000000000003E-2</v>
      </c>
      <c r="AG133" s="100">
        <f t="shared" si="39"/>
        <v>0.01</v>
      </c>
      <c r="AH133" s="101">
        <f t="shared" si="40"/>
        <v>0</v>
      </c>
      <c r="AI133" s="102">
        <f t="shared" si="51"/>
        <v>0.01</v>
      </c>
      <c r="AJ133" s="97">
        <v>1029</v>
      </c>
      <c r="AK133">
        <v>6</v>
      </c>
      <c r="AL133" s="60">
        <f t="shared" si="52"/>
        <v>617400</v>
      </c>
      <c r="AM133" s="97">
        <v>0</v>
      </c>
      <c r="AN133">
        <v>0</v>
      </c>
      <c r="AO133" s="60">
        <f t="shared" si="53"/>
        <v>0</v>
      </c>
      <c r="AP133" s="60">
        <f t="shared" si="41"/>
        <v>274524</v>
      </c>
      <c r="AQ133" s="60">
        <f t="shared" si="54"/>
        <v>891924</v>
      </c>
      <c r="AR133" s="103">
        <v>1509226</v>
      </c>
      <c r="AS133" s="103">
        <f t="shared" si="59"/>
        <v>891924</v>
      </c>
      <c r="AT133" s="97">
        <v>1015498</v>
      </c>
      <c r="AU133" s="60">
        <f t="shared" si="60"/>
        <v>123574</v>
      </c>
      <c r="AV133" s="104" t="str">
        <f t="shared" si="62"/>
        <v>No</v>
      </c>
      <c r="AW133" s="103">
        <f t="shared" si="55"/>
        <v>0</v>
      </c>
      <c r="AX133" s="105">
        <f t="shared" si="56"/>
        <v>1015498</v>
      </c>
      <c r="AY133" s="106">
        <f t="shared" si="61"/>
        <v>1015498</v>
      </c>
      <c r="AZ133" s="107">
        <f t="shared" si="57"/>
        <v>0</v>
      </c>
      <c r="BA133" s="60"/>
      <c r="BD133" s="108"/>
      <c r="BE133" s="108"/>
      <c r="BF133" s="108"/>
      <c r="BG133" s="108"/>
      <c r="BH133" s="108"/>
    </row>
    <row r="134" spans="1:60" x14ac:dyDescent="0.2">
      <c r="A134" s="43" t="s">
        <v>1903</v>
      </c>
      <c r="B134" s="43"/>
      <c r="C134" s="74"/>
      <c r="D134" s="74"/>
      <c r="E134" s="74"/>
      <c r="F134" s="39">
        <v>3</v>
      </c>
      <c r="G134">
        <v>0</v>
      </c>
      <c r="H134" s="43">
        <v>108</v>
      </c>
      <c r="I134" s="39" t="s">
        <v>136</v>
      </c>
      <c r="J134" s="94"/>
      <c r="K134" s="95">
        <v>1688</v>
      </c>
      <c r="L134" s="96"/>
      <c r="M134" s="97">
        <v>308</v>
      </c>
      <c r="N134" s="98">
        <f t="shared" si="42"/>
        <v>92.4</v>
      </c>
      <c r="O134" s="98">
        <f t="shared" si="43"/>
        <v>1012.8</v>
      </c>
      <c r="P134" s="98">
        <f t="shared" si="44"/>
        <v>0</v>
      </c>
      <c r="Q134" s="98">
        <f t="shared" si="45"/>
        <v>0</v>
      </c>
      <c r="R134" s="99">
        <f t="shared" si="46"/>
        <v>0.18</v>
      </c>
      <c r="S134" s="99">
        <f t="shared" si="34"/>
        <v>0</v>
      </c>
      <c r="T134" s="98">
        <f t="shared" si="35"/>
        <v>0</v>
      </c>
      <c r="U134" s="98">
        <f t="shared" si="47"/>
        <v>0</v>
      </c>
      <c r="V134" s="97">
        <v>29</v>
      </c>
      <c r="W134" s="98">
        <f t="shared" si="48"/>
        <v>7.25</v>
      </c>
      <c r="X134" s="61">
        <f t="shared" si="49"/>
        <v>92.4</v>
      </c>
      <c r="Y134" s="48">
        <f t="shared" si="50"/>
        <v>1787.65</v>
      </c>
      <c r="Z134" s="95">
        <v>2971461688.6700001</v>
      </c>
      <c r="AA134" s="97">
        <v>12941</v>
      </c>
      <c r="AB134" s="61">
        <f t="shared" si="36"/>
        <v>229616.08</v>
      </c>
      <c r="AC134" s="47">
        <f t="shared" si="37"/>
        <v>0.89514700000000003</v>
      </c>
      <c r="AD134" s="97">
        <v>123000</v>
      </c>
      <c r="AE134" s="47">
        <f t="shared" si="38"/>
        <v>0.89172499999999999</v>
      </c>
      <c r="AF134" s="47">
        <f t="shared" si="58"/>
        <v>0.10588</v>
      </c>
      <c r="AG134" s="100">
        <f t="shared" si="39"/>
        <v>0.10588</v>
      </c>
      <c r="AH134" s="101">
        <f t="shared" si="40"/>
        <v>0</v>
      </c>
      <c r="AI134" s="102">
        <f t="shared" si="51"/>
        <v>0.10588</v>
      </c>
      <c r="AJ134" s="97">
        <v>0</v>
      </c>
      <c r="AK134">
        <v>0</v>
      </c>
      <c r="AL134" s="60">
        <f t="shared" si="52"/>
        <v>0</v>
      </c>
      <c r="AM134" s="97">
        <v>0</v>
      </c>
      <c r="AN134">
        <v>0</v>
      </c>
      <c r="AO134" s="60">
        <f t="shared" si="53"/>
        <v>0</v>
      </c>
      <c r="AP134" s="60">
        <f t="shared" si="41"/>
        <v>2181410</v>
      </c>
      <c r="AQ134" s="60">
        <f t="shared" si="54"/>
        <v>2181410</v>
      </c>
      <c r="AR134" s="103">
        <v>4528763</v>
      </c>
      <c r="AS134" s="103">
        <f t="shared" si="59"/>
        <v>2181410</v>
      </c>
      <c r="AT134" s="97">
        <v>3677011</v>
      </c>
      <c r="AU134" s="60">
        <f t="shared" si="60"/>
        <v>1495601</v>
      </c>
      <c r="AV134" s="104" t="str">
        <f t="shared" si="62"/>
        <v>No</v>
      </c>
      <c r="AW134" s="103">
        <f t="shared" si="55"/>
        <v>0</v>
      </c>
      <c r="AX134" s="105">
        <f t="shared" si="56"/>
        <v>3677011</v>
      </c>
      <c r="AY134" s="106">
        <f t="shared" si="61"/>
        <v>3677011</v>
      </c>
      <c r="AZ134" s="107">
        <f t="shared" si="57"/>
        <v>0</v>
      </c>
      <c r="BA134" s="60"/>
      <c r="BD134" s="108"/>
      <c r="BE134" s="108"/>
      <c r="BF134" s="108"/>
      <c r="BG134" s="108"/>
      <c r="BH134" s="108"/>
    </row>
    <row r="135" spans="1:60" x14ac:dyDescent="0.2">
      <c r="A135" s="43" t="s">
        <v>1908</v>
      </c>
      <c r="B135" s="43"/>
      <c r="C135" s="112">
        <v>1</v>
      </c>
      <c r="D135" s="112">
        <v>1</v>
      </c>
      <c r="E135" s="74"/>
      <c r="F135" s="39">
        <v>9</v>
      </c>
      <c r="G135">
        <v>32</v>
      </c>
      <c r="H135" s="43">
        <v>109</v>
      </c>
      <c r="I135" s="39" t="s">
        <v>137</v>
      </c>
      <c r="J135" s="94"/>
      <c r="K135" s="95">
        <v>1843.3</v>
      </c>
      <c r="L135" s="110"/>
      <c r="M135" s="97">
        <v>1017</v>
      </c>
      <c r="N135" s="98">
        <f t="shared" si="42"/>
        <v>305.10000000000002</v>
      </c>
      <c r="O135" s="98">
        <f t="shared" si="43"/>
        <v>1105.98</v>
      </c>
      <c r="P135" s="98">
        <f t="shared" si="44"/>
        <v>0</v>
      </c>
      <c r="Q135" s="98">
        <f t="shared" si="45"/>
        <v>0</v>
      </c>
      <c r="R135" s="99">
        <f t="shared" si="46"/>
        <v>0.55000000000000004</v>
      </c>
      <c r="S135" s="99">
        <f t="shared" si="34"/>
        <v>0</v>
      </c>
      <c r="T135" s="98">
        <f t="shared" si="35"/>
        <v>0</v>
      </c>
      <c r="U135" s="98">
        <f t="shared" si="47"/>
        <v>0</v>
      </c>
      <c r="V135" s="97">
        <v>20</v>
      </c>
      <c r="W135" s="98">
        <f t="shared" si="48"/>
        <v>5</v>
      </c>
      <c r="X135" s="61">
        <f t="shared" si="49"/>
        <v>305.10000000000002</v>
      </c>
      <c r="Y135" s="48">
        <f t="shared" si="50"/>
        <v>2153.4</v>
      </c>
      <c r="Z135" s="95">
        <v>2046429503.6700001</v>
      </c>
      <c r="AA135" s="97">
        <v>15143</v>
      </c>
      <c r="AB135" s="61">
        <f t="shared" si="36"/>
        <v>135140.29999999999</v>
      </c>
      <c r="AC135" s="47">
        <f t="shared" si="37"/>
        <v>0.52683800000000003</v>
      </c>
      <c r="AD135" s="97">
        <v>68651</v>
      </c>
      <c r="AE135" s="47">
        <f t="shared" si="38"/>
        <v>0.49770599999999998</v>
      </c>
      <c r="AF135" s="47">
        <f t="shared" si="58"/>
        <v>0.481902</v>
      </c>
      <c r="AG135" s="100">
        <f t="shared" si="39"/>
        <v>0.481902</v>
      </c>
      <c r="AH135" s="101">
        <f t="shared" si="40"/>
        <v>0</v>
      </c>
      <c r="AI135" s="102">
        <f t="shared" si="51"/>
        <v>0.481902</v>
      </c>
      <c r="AJ135" s="97">
        <v>0</v>
      </c>
      <c r="AK135">
        <v>0</v>
      </c>
      <c r="AL135" s="60">
        <f t="shared" si="52"/>
        <v>0</v>
      </c>
      <c r="AM135" s="97">
        <v>0</v>
      </c>
      <c r="AN135">
        <v>0</v>
      </c>
      <c r="AO135" s="60">
        <f t="shared" si="53"/>
        <v>0</v>
      </c>
      <c r="AP135" s="60">
        <f t="shared" si="41"/>
        <v>11959813</v>
      </c>
      <c r="AQ135" s="60">
        <f t="shared" si="54"/>
        <v>11959813</v>
      </c>
      <c r="AR135" s="103">
        <v>15364444</v>
      </c>
      <c r="AS135" s="103">
        <f t="shared" si="59"/>
        <v>15364444</v>
      </c>
      <c r="AT135" s="97">
        <v>15364444</v>
      </c>
      <c r="AU135" s="60">
        <f t="shared" si="60"/>
        <v>3404631</v>
      </c>
      <c r="AV135" s="104" t="str">
        <f t="shared" si="62"/>
        <v>No</v>
      </c>
      <c r="AW135" s="103">
        <f t="shared" si="55"/>
        <v>0</v>
      </c>
      <c r="AX135" s="105">
        <f t="shared" si="56"/>
        <v>15364444</v>
      </c>
      <c r="AY135" s="106">
        <f t="shared" si="61"/>
        <v>15364444</v>
      </c>
      <c r="AZ135" s="107">
        <f t="shared" si="57"/>
        <v>0</v>
      </c>
      <c r="BA135" s="60"/>
      <c r="BD135" s="108"/>
      <c r="BE135" s="108"/>
      <c r="BF135" s="108"/>
      <c r="BG135" s="108"/>
      <c r="BH135" s="108"/>
    </row>
    <row r="136" spans="1:60" x14ac:dyDescent="0.2">
      <c r="A136" s="43" t="s">
        <v>1910</v>
      </c>
      <c r="B136" s="43"/>
      <c r="C136" s="74"/>
      <c r="D136" s="74"/>
      <c r="E136" s="74"/>
      <c r="F136" s="39">
        <v>8</v>
      </c>
      <c r="G136">
        <v>38</v>
      </c>
      <c r="H136" s="43">
        <v>110</v>
      </c>
      <c r="I136" s="39" t="s">
        <v>138</v>
      </c>
      <c r="J136" s="94"/>
      <c r="K136" s="95">
        <v>2233.9</v>
      </c>
      <c r="L136" s="110"/>
      <c r="M136" s="97">
        <v>916</v>
      </c>
      <c r="N136" s="98">
        <f t="shared" si="42"/>
        <v>274.8</v>
      </c>
      <c r="O136" s="98">
        <f t="shared" si="43"/>
        <v>1340.34</v>
      </c>
      <c r="P136" s="98">
        <f t="shared" si="44"/>
        <v>0</v>
      </c>
      <c r="Q136" s="98">
        <f t="shared" si="45"/>
        <v>0</v>
      </c>
      <c r="R136" s="99">
        <f t="shared" si="46"/>
        <v>0.41</v>
      </c>
      <c r="S136" s="99">
        <f t="shared" si="34"/>
        <v>0</v>
      </c>
      <c r="T136" s="98">
        <f t="shared" si="35"/>
        <v>0</v>
      </c>
      <c r="U136" s="98">
        <f t="shared" si="47"/>
        <v>0</v>
      </c>
      <c r="V136" s="97">
        <v>161</v>
      </c>
      <c r="W136" s="98">
        <f t="shared" si="48"/>
        <v>40.25</v>
      </c>
      <c r="X136" s="61">
        <f t="shared" si="49"/>
        <v>274.8</v>
      </c>
      <c r="Y136" s="48">
        <f t="shared" si="50"/>
        <v>2548.9500000000003</v>
      </c>
      <c r="Z136" s="95">
        <v>2528139217.3299999</v>
      </c>
      <c r="AA136" s="97">
        <v>17479</v>
      </c>
      <c r="AB136" s="61">
        <f t="shared" si="36"/>
        <v>144638.66</v>
      </c>
      <c r="AC136" s="47">
        <f t="shared" si="37"/>
        <v>0.56386700000000001</v>
      </c>
      <c r="AD136" s="97">
        <v>78900</v>
      </c>
      <c r="AE136" s="47">
        <f t="shared" si="38"/>
        <v>0.57200899999999999</v>
      </c>
      <c r="AF136" s="47">
        <f t="shared" si="58"/>
        <v>0.43369000000000002</v>
      </c>
      <c r="AG136" s="100">
        <f t="shared" si="39"/>
        <v>0.43369000000000002</v>
      </c>
      <c r="AH136" s="101">
        <f t="shared" si="40"/>
        <v>0</v>
      </c>
      <c r="AI136" s="102">
        <f t="shared" si="51"/>
        <v>0.43369000000000002</v>
      </c>
      <c r="AJ136" s="97">
        <v>0</v>
      </c>
      <c r="AK136">
        <v>0</v>
      </c>
      <c r="AL136" s="60">
        <f t="shared" si="52"/>
        <v>0</v>
      </c>
      <c r="AM136" s="97">
        <v>0</v>
      </c>
      <c r="AN136">
        <v>0</v>
      </c>
      <c r="AO136" s="60">
        <f t="shared" si="53"/>
        <v>0</v>
      </c>
      <c r="AP136" s="60">
        <f t="shared" si="41"/>
        <v>12740359</v>
      </c>
      <c r="AQ136" s="60">
        <f t="shared" si="54"/>
        <v>12740359</v>
      </c>
      <c r="AR136" s="103">
        <v>10272197</v>
      </c>
      <c r="AS136" s="103">
        <f t="shared" si="59"/>
        <v>12740359</v>
      </c>
      <c r="AT136" s="97">
        <v>12181371</v>
      </c>
      <c r="AU136" s="60">
        <f t="shared" si="60"/>
        <v>558988</v>
      </c>
      <c r="AV136" s="104" t="str">
        <f t="shared" si="62"/>
        <v>Yes</v>
      </c>
      <c r="AW136" s="103">
        <f t="shared" si="55"/>
        <v>558988</v>
      </c>
      <c r="AX136" s="105">
        <f t="shared" si="56"/>
        <v>12740359</v>
      </c>
      <c r="AY136" s="106">
        <f t="shared" si="61"/>
        <v>12740359</v>
      </c>
      <c r="AZ136" s="107">
        <f t="shared" si="57"/>
        <v>558988</v>
      </c>
      <c r="BA136" s="60"/>
      <c r="BD136" s="108"/>
      <c r="BE136" s="108"/>
      <c r="BF136" s="108"/>
      <c r="BG136" s="108"/>
      <c r="BH136" s="108"/>
    </row>
    <row r="137" spans="1:60" x14ac:dyDescent="0.2">
      <c r="A137" s="43" t="s">
        <v>1910</v>
      </c>
      <c r="B137" s="43"/>
      <c r="C137" s="74"/>
      <c r="D137" s="74"/>
      <c r="E137" s="74"/>
      <c r="F137" s="39">
        <v>8</v>
      </c>
      <c r="G137">
        <v>18</v>
      </c>
      <c r="H137" s="43">
        <v>111</v>
      </c>
      <c r="I137" s="39" t="s">
        <v>139</v>
      </c>
      <c r="J137" s="94"/>
      <c r="K137" s="95">
        <v>1355.7</v>
      </c>
      <c r="L137" s="110"/>
      <c r="M137" s="97">
        <v>683</v>
      </c>
      <c r="N137" s="98">
        <f t="shared" si="42"/>
        <v>204.9</v>
      </c>
      <c r="O137" s="98">
        <f t="shared" si="43"/>
        <v>813.42</v>
      </c>
      <c r="P137" s="98">
        <f t="shared" si="44"/>
        <v>0</v>
      </c>
      <c r="Q137" s="98">
        <f t="shared" si="45"/>
        <v>0</v>
      </c>
      <c r="R137" s="99">
        <f t="shared" si="46"/>
        <v>0.5</v>
      </c>
      <c r="S137" s="99">
        <f t="shared" si="34"/>
        <v>0</v>
      </c>
      <c r="T137" s="98">
        <f t="shared" si="35"/>
        <v>0</v>
      </c>
      <c r="U137" s="98">
        <f t="shared" si="47"/>
        <v>0</v>
      </c>
      <c r="V137" s="97">
        <v>52</v>
      </c>
      <c r="W137" s="98">
        <f t="shared" si="48"/>
        <v>13</v>
      </c>
      <c r="X137" s="61">
        <f t="shared" si="49"/>
        <v>204.9</v>
      </c>
      <c r="Y137" s="48">
        <f t="shared" si="50"/>
        <v>1573.6000000000001</v>
      </c>
      <c r="Z137" s="95">
        <v>1397791305</v>
      </c>
      <c r="AA137" s="97">
        <v>11711</v>
      </c>
      <c r="AB137" s="61">
        <f t="shared" si="36"/>
        <v>119357.13</v>
      </c>
      <c r="AC137" s="47">
        <f t="shared" si="37"/>
        <v>0.465308</v>
      </c>
      <c r="AD137" s="97">
        <v>94600</v>
      </c>
      <c r="AE137" s="47">
        <f t="shared" si="38"/>
        <v>0.68583099999999997</v>
      </c>
      <c r="AF137" s="47">
        <f t="shared" si="58"/>
        <v>0.46853499999999998</v>
      </c>
      <c r="AG137" s="100">
        <f t="shared" si="39"/>
        <v>0.46853499999999998</v>
      </c>
      <c r="AH137" s="101">
        <f t="shared" si="40"/>
        <v>0.03</v>
      </c>
      <c r="AI137" s="102">
        <f t="shared" si="51"/>
        <v>0.49853499999999995</v>
      </c>
      <c r="AJ137" s="97">
        <v>0</v>
      </c>
      <c r="AK137">
        <v>0</v>
      </c>
      <c r="AL137" s="60">
        <f t="shared" si="52"/>
        <v>0</v>
      </c>
      <c r="AM137" s="97">
        <v>0</v>
      </c>
      <c r="AN137">
        <v>0</v>
      </c>
      <c r="AO137" s="60">
        <f t="shared" si="53"/>
        <v>0</v>
      </c>
      <c r="AP137" s="60">
        <f t="shared" si="41"/>
        <v>9041301</v>
      </c>
      <c r="AQ137" s="60">
        <f t="shared" si="54"/>
        <v>9041301</v>
      </c>
      <c r="AR137" s="103">
        <v>9761632</v>
      </c>
      <c r="AS137" s="103">
        <f t="shared" si="59"/>
        <v>9041301</v>
      </c>
      <c r="AT137" s="97">
        <v>9802121</v>
      </c>
      <c r="AU137" s="60">
        <f t="shared" si="60"/>
        <v>760820</v>
      </c>
      <c r="AV137" s="104" t="str">
        <f t="shared" si="62"/>
        <v>No</v>
      </c>
      <c r="AW137" s="103">
        <f t="shared" si="55"/>
        <v>0</v>
      </c>
      <c r="AX137" s="105">
        <f t="shared" si="56"/>
        <v>9802121</v>
      </c>
      <c r="AY137" s="106">
        <f t="shared" si="61"/>
        <v>9802121</v>
      </c>
      <c r="AZ137" s="107">
        <f t="shared" si="57"/>
        <v>0</v>
      </c>
      <c r="BA137" s="60"/>
      <c r="BD137" s="108"/>
      <c r="BE137" s="108"/>
      <c r="BF137" s="108"/>
      <c r="BG137" s="108"/>
      <c r="BH137" s="108"/>
    </row>
    <row r="138" spans="1:60" x14ac:dyDescent="0.2">
      <c r="A138" s="43" t="s">
        <v>1903</v>
      </c>
      <c r="B138" s="43"/>
      <c r="C138" s="74"/>
      <c r="D138" s="74"/>
      <c r="E138" s="74"/>
      <c r="F138" s="39">
        <v>8</v>
      </c>
      <c r="G138">
        <v>0</v>
      </c>
      <c r="H138" s="43">
        <v>112</v>
      </c>
      <c r="I138" s="39" t="s">
        <v>140</v>
      </c>
      <c r="J138" s="94"/>
      <c r="K138" s="95">
        <v>512.33000000000004</v>
      </c>
      <c r="L138" s="96"/>
      <c r="M138" s="97">
        <v>86</v>
      </c>
      <c r="N138" s="98">
        <f t="shared" si="42"/>
        <v>25.8</v>
      </c>
      <c r="O138" s="98">
        <f t="shared" si="43"/>
        <v>307.39999999999998</v>
      </c>
      <c r="P138" s="98">
        <f t="shared" si="44"/>
        <v>0</v>
      </c>
      <c r="Q138" s="98">
        <f t="shared" si="45"/>
        <v>0</v>
      </c>
      <c r="R138" s="99">
        <f t="shared" si="46"/>
        <v>0.17</v>
      </c>
      <c r="S138" s="99">
        <f t="shared" si="34"/>
        <v>0</v>
      </c>
      <c r="T138" s="98">
        <f t="shared" si="35"/>
        <v>0</v>
      </c>
      <c r="U138" s="98">
        <f t="shared" si="47"/>
        <v>0</v>
      </c>
      <c r="V138" s="97">
        <v>6</v>
      </c>
      <c r="W138" s="98">
        <f t="shared" si="48"/>
        <v>1.5</v>
      </c>
      <c r="X138" s="61">
        <f t="shared" si="49"/>
        <v>25.8</v>
      </c>
      <c r="Y138" s="48">
        <f t="shared" si="50"/>
        <v>539.63</v>
      </c>
      <c r="Z138" s="95">
        <v>736886824.66999996</v>
      </c>
      <c r="AA138" s="97">
        <v>4307</v>
      </c>
      <c r="AB138" s="61">
        <f t="shared" si="36"/>
        <v>171090.51</v>
      </c>
      <c r="AC138" s="47">
        <f t="shared" si="37"/>
        <v>0.66698800000000003</v>
      </c>
      <c r="AD138" s="97">
        <v>98750</v>
      </c>
      <c r="AE138" s="47">
        <f t="shared" si="38"/>
        <v>0.71591700000000003</v>
      </c>
      <c r="AF138" s="47">
        <f t="shared" si="58"/>
        <v>0.31833299999999998</v>
      </c>
      <c r="AG138" s="100">
        <f t="shared" si="39"/>
        <v>0.31833299999999998</v>
      </c>
      <c r="AH138" s="101">
        <f t="shared" si="40"/>
        <v>0</v>
      </c>
      <c r="AI138" s="102">
        <f t="shared" si="51"/>
        <v>0.31833299999999998</v>
      </c>
      <c r="AJ138" s="97">
        <v>0</v>
      </c>
      <c r="AK138">
        <v>0</v>
      </c>
      <c r="AL138" s="60">
        <f t="shared" si="52"/>
        <v>0</v>
      </c>
      <c r="AM138" s="97">
        <v>158</v>
      </c>
      <c r="AN138">
        <v>4</v>
      </c>
      <c r="AO138" s="60">
        <f t="shared" si="53"/>
        <v>63200</v>
      </c>
      <c r="AP138" s="60">
        <f t="shared" si="41"/>
        <v>1979788</v>
      </c>
      <c r="AQ138" s="60">
        <f t="shared" si="54"/>
        <v>2042988</v>
      </c>
      <c r="AR138" s="103">
        <v>3073015</v>
      </c>
      <c r="AS138" s="103">
        <f t="shared" si="59"/>
        <v>2042988</v>
      </c>
      <c r="AT138" s="97">
        <v>2670987</v>
      </c>
      <c r="AU138" s="60">
        <f t="shared" si="60"/>
        <v>627999</v>
      </c>
      <c r="AV138" s="104" t="str">
        <f t="shared" si="62"/>
        <v>No</v>
      </c>
      <c r="AW138" s="103">
        <f t="shared" si="55"/>
        <v>0</v>
      </c>
      <c r="AX138" s="105">
        <f t="shared" si="56"/>
        <v>2670987</v>
      </c>
      <c r="AY138" s="106">
        <f t="shared" si="61"/>
        <v>2670987</v>
      </c>
      <c r="AZ138" s="107">
        <f t="shared" si="57"/>
        <v>0</v>
      </c>
      <c r="BA138" s="60"/>
      <c r="BD138" s="108"/>
      <c r="BE138" s="108"/>
      <c r="BF138" s="108"/>
      <c r="BG138" s="108"/>
      <c r="BH138" s="108"/>
    </row>
    <row r="139" spans="1:60" x14ac:dyDescent="0.2">
      <c r="A139" s="43" t="s">
        <v>1905</v>
      </c>
      <c r="B139" s="43"/>
      <c r="C139" s="74"/>
      <c r="D139" s="74"/>
      <c r="E139" s="74"/>
      <c r="F139" s="39">
        <v>6</v>
      </c>
      <c r="G139">
        <v>0</v>
      </c>
      <c r="H139" s="43">
        <v>113</v>
      </c>
      <c r="I139" s="39" t="s">
        <v>141</v>
      </c>
      <c r="J139" s="94"/>
      <c r="K139" s="95">
        <v>1248.73</v>
      </c>
      <c r="L139" s="96"/>
      <c r="M139" s="97">
        <v>320</v>
      </c>
      <c r="N139" s="98">
        <f t="shared" si="42"/>
        <v>96</v>
      </c>
      <c r="O139" s="98">
        <f t="shared" si="43"/>
        <v>749.24</v>
      </c>
      <c r="P139" s="98">
        <f t="shared" si="44"/>
        <v>0</v>
      </c>
      <c r="Q139" s="98">
        <f t="shared" si="45"/>
        <v>0</v>
      </c>
      <c r="R139" s="99">
        <f t="shared" si="46"/>
        <v>0.26</v>
      </c>
      <c r="S139" s="99">
        <f t="shared" si="34"/>
        <v>0</v>
      </c>
      <c r="T139" s="98">
        <f t="shared" si="35"/>
        <v>0</v>
      </c>
      <c r="U139" s="98">
        <f t="shared" si="47"/>
        <v>0</v>
      </c>
      <c r="V139" s="97">
        <v>39</v>
      </c>
      <c r="W139" s="98">
        <f t="shared" si="48"/>
        <v>9.75</v>
      </c>
      <c r="X139" s="61">
        <f t="shared" si="49"/>
        <v>96</v>
      </c>
      <c r="Y139" s="48">
        <f t="shared" si="50"/>
        <v>1354.48</v>
      </c>
      <c r="Z139" s="95">
        <v>1480511474.6700001</v>
      </c>
      <c r="AA139" s="97">
        <v>9429</v>
      </c>
      <c r="AB139" s="61">
        <f t="shared" si="36"/>
        <v>157016.81</v>
      </c>
      <c r="AC139" s="47">
        <f t="shared" si="37"/>
        <v>0.61212200000000005</v>
      </c>
      <c r="AD139" s="97">
        <v>116098</v>
      </c>
      <c r="AE139" s="47">
        <f t="shared" si="38"/>
        <v>0.84168699999999996</v>
      </c>
      <c r="AF139" s="47">
        <f t="shared" si="58"/>
        <v>0.31900899999999999</v>
      </c>
      <c r="AG139" s="100">
        <f t="shared" si="39"/>
        <v>0.31900899999999999</v>
      </c>
      <c r="AH139" s="101">
        <f t="shared" si="40"/>
        <v>0</v>
      </c>
      <c r="AI139" s="102">
        <f t="shared" si="51"/>
        <v>0.31900899999999999</v>
      </c>
      <c r="AJ139" s="97">
        <v>0</v>
      </c>
      <c r="AK139">
        <v>0</v>
      </c>
      <c r="AL139" s="60">
        <f t="shared" si="52"/>
        <v>0</v>
      </c>
      <c r="AM139" s="97">
        <v>0</v>
      </c>
      <c r="AN139">
        <v>0</v>
      </c>
      <c r="AO139" s="60">
        <f t="shared" si="53"/>
        <v>0</v>
      </c>
      <c r="AP139" s="60">
        <f t="shared" si="41"/>
        <v>4979852</v>
      </c>
      <c r="AQ139" s="60">
        <f t="shared" si="54"/>
        <v>4979852</v>
      </c>
      <c r="AR139" s="103">
        <v>4363751</v>
      </c>
      <c r="AS139" s="103">
        <f t="shared" si="59"/>
        <v>4979852</v>
      </c>
      <c r="AT139" s="97">
        <v>4775020</v>
      </c>
      <c r="AU139" s="60">
        <f t="shared" si="60"/>
        <v>204832</v>
      </c>
      <c r="AV139" s="104" t="str">
        <f t="shared" si="62"/>
        <v>Yes</v>
      </c>
      <c r="AW139" s="103">
        <f t="shared" si="55"/>
        <v>204832</v>
      </c>
      <c r="AX139" s="105">
        <f t="shared" si="56"/>
        <v>4979852</v>
      </c>
      <c r="AY139" s="106">
        <f t="shared" si="61"/>
        <v>4979852</v>
      </c>
      <c r="AZ139" s="107">
        <f t="shared" si="57"/>
        <v>204832</v>
      </c>
      <c r="BA139" s="60"/>
      <c r="BD139" s="108"/>
      <c r="BE139" s="108"/>
      <c r="BF139" s="108"/>
      <c r="BG139" s="108"/>
      <c r="BH139" s="108"/>
    </row>
    <row r="140" spans="1:60" x14ac:dyDescent="0.2">
      <c r="A140" s="43" t="s">
        <v>1905</v>
      </c>
      <c r="B140" s="43"/>
      <c r="C140" s="74"/>
      <c r="D140" s="74"/>
      <c r="E140" s="74"/>
      <c r="F140" s="39">
        <v>7</v>
      </c>
      <c r="G140">
        <v>0</v>
      </c>
      <c r="H140" s="43">
        <v>114</v>
      </c>
      <c r="I140" s="39" t="s">
        <v>142</v>
      </c>
      <c r="J140" s="94"/>
      <c r="K140" s="95">
        <v>620.52</v>
      </c>
      <c r="L140" s="110"/>
      <c r="M140" s="97">
        <v>183</v>
      </c>
      <c r="N140" s="98">
        <f t="shared" si="42"/>
        <v>54.9</v>
      </c>
      <c r="O140" s="98">
        <f t="shared" si="43"/>
        <v>372.31</v>
      </c>
      <c r="P140" s="98">
        <f t="shared" si="44"/>
        <v>0</v>
      </c>
      <c r="Q140" s="98">
        <f t="shared" si="45"/>
        <v>0</v>
      </c>
      <c r="R140" s="99">
        <f t="shared" si="46"/>
        <v>0.28999999999999998</v>
      </c>
      <c r="S140" s="99">
        <f t="shared" si="34"/>
        <v>0</v>
      </c>
      <c r="T140" s="98">
        <f t="shared" si="35"/>
        <v>0</v>
      </c>
      <c r="U140" s="98">
        <f t="shared" si="47"/>
        <v>0</v>
      </c>
      <c r="V140" s="97">
        <v>12</v>
      </c>
      <c r="W140" s="98">
        <f t="shared" si="48"/>
        <v>3</v>
      </c>
      <c r="X140" s="61">
        <f t="shared" si="49"/>
        <v>54.9</v>
      </c>
      <c r="Y140" s="48">
        <f t="shared" si="50"/>
        <v>678.42</v>
      </c>
      <c r="Z140" s="95">
        <v>854551998.33000004</v>
      </c>
      <c r="AA140" s="97">
        <v>4840</v>
      </c>
      <c r="AB140" s="61">
        <f t="shared" si="36"/>
        <v>176560.33</v>
      </c>
      <c r="AC140" s="47">
        <f t="shared" si="37"/>
        <v>0.68831200000000003</v>
      </c>
      <c r="AD140" s="97">
        <v>103816</v>
      </c>
      <c r="AE140" s="47">
        <f t="shared" si="38"/>
        <v>0.75264500000000001</v>
      </c>
      <c r="AF140" s="47">
        <f t="shared" si="58"/>
        <v>0.29238799999999998</v>
      </c>
      <c r="AG140" s="100">
        <f t="shared" si="39"/>
        <v>0.29238799999999998</v>
      </c>
      <c r="AH140" s="101">
        <f t="shared" si="40"/>
        <v>0</v>
      </c>
      <c r="AI140" s="102">
        <f t="shared" si="51"/>
        <v>0.29238799999999998</v>
      </c>
      <c r="AJ140" s="97">
        <v>0</v>
      </c>
      <c r="AK140">
        <v>0</v>
      </c>
      <c r="AL140" s="60">
        <f t="shared" si="52"/>
        <v>0</v>
      </c>
      <c r="AM140" s="97">
        <v>102</v>
      </c>
      <c r="AN140">
        <v>4</v>
      </c>
      <c r="AO140" s="60">
        <f t="shared" si="53"/>
        <v>40800</v>
      </c>
      <c r="AP140" s="60">
        <f t="shared" si="41"/>
        <v>2286121</v>
      </c>
      <c r="AQ140" s="60">
        <f t="shared" si="54"/>
        <v>2326921</v>
      </c>
      <c r="AR140" s="103">
        <v>3012017</v>
      </c>
      <c r="AS140" s="103">
        <f t="shared" si="59"/>
        <v>2326921</v>
      </c>
      <c r="AT140" s="97">
        <v>2952496</v>
      </c>
      <c r="AU140" s="60">
        <f t="shared" si="60"/>
        <v>625575</v>
      </c>
      <c r="AV140" s="104" t="str">
        <f t="shared" si="62"/>
        <v>No</v>
      </c>
      <c r="AW140" s="103">
        <f t="shared" si="55"/>
        <v>0</v>
      </c>
      <c r="AX140" s="105">
        <f t="shared" si="56"/>
        <v>2952496</v>
      </c>
      <c r="AY140" s="106">
        <f t="shared" si="61"/>
        <v>2952496</v>
      </c>
      <c r="AZ140" s="107">
        <f t="shared" si="57"/>
        <v>0</v>
      </c>
      <c r="BA140" s="60"/>
      <c r="BD140" s="108"/>
      <c r="BE140" s="108"/>
      <c r="BF140" s="108"/>
      <c r="BG140" s="108"/>
      <c r="BH140" s="108"/>
    </row>
    <row r="141" spans="1:60" x14ac:dyDescent="0.2">
      <c r="A141" s="43" t="s">
        <v>1905</v>
      </c>
      <c r="B141" s="43"/>
      <c r="C141" s="74"/>
      <c r="D141" s="74"/>
      <c r="E141" s="74"/>
      <c r="F141" s="39">
        <v>6</v>
      </c>
      <c r="G141">
        <v>0</v>
      </c>
      <c r="H141" s="43">
        <v>115</v>
      </c>
      <c r="I141" s="39" t="s">
        <v>143</v>
      </c>
      <c r="J141" s="94"/>
      <c r="K141" s="95">
        <v>1273.29</v>
      </c>
      <c r="L141" s="96"/>
      <c r="M141" s="97">
        <v>293</v>
      </c>
      <c r="N141" s="98">
        <f t="shared" si="42"/>
        <v>87.9</v>
      </c>
      <c r="O141" s="98">
        <f t="shared" si="43"/>
        <v>763.97</v>
      </c>
      <c r="P141" s="98">
        <f t="shared" si="44"/>
        <v>0</v>
      </c>
      <c r="Q141" s="98">
        <f t="shared" si="45"/>
        <v>0</v>
      </c>
      <c r="R141" s="99">
        <f t="shared" si="46"/>
        <v>0.23</v>
      </c>
      <c r="S141" s="99">
        <f t="shared" si="34"/>
        <v>0</v>
      </c>
      <c r="T141" s="98">
        <f t="shared" si="35"/>
        <v>0</v>
      </c>
      <c r="U141" s="98">
        <f t="shared" si="47"/>
        <v>0</v>
      </c>
      <c r="V141" s="97">
        <v>27</v>
      </c>
      <c r="W141" s="98">
        <f t="shared" si="48"/>
        <v>6.75</v>
      </c>
      <c r="X141" s="61">
        <f t="shared" si="49"/>
        <v>87.9</v>
      </c>
      <c r="Y141" s="48">
        <f t="shared" si="50"/>
        <v>1367.94</v>
      </c>
      <c r="Z141" s="95">
        <v>1612592759</v>
      </c>
      <c r="AA141" s="97">
        <v>9435</v>
      </c>
      <c r="AB141" s="61">
        <f t="shared" si="36"/>
        <v>170916.03</v>
      </c>
      <c r="AC141" s="47">
        <f t="shared" si="37"/>
        <v>0.66630800000000001</v>
      </c>
      <c r="AD141" s="97">
        <v>124382</v>
      </c>
      <c r="AE141" s="47">
        <f t="shared" si="38"/>
        <v>0.90174399999999999</v>
      </c>
      <c r="AF141" s="47">
        <f t="shared" si="58"/>
        <v>0.26306099999999999</v>
      </c>
      <c r="AG141" s="100">
        <f t="shared" si="39"/>
        <v>0.26306099999999999</v>
      </c>
      <c r="AH141" s="101">
        <f t="shared" si="40"/>
        <v>0</v>
      </c>
      <c r="AI141" s="102">
        <f t="shared" si="51"/>
        <v>0.26306099999999999</v>
      </c>
      <c r="AJ141" s="97">
        <v>1275</v>
      </c>
      <c r="AK141">
        <v>13</v>
      </c>
      <c r="AL141" s="60">
        <f t="shared" si="52"/>
        <v>1657500</v>
      </c>
      <c r="AM141" s="97">
        <v>0</v>
      </c>
      <c r="AN141">
        <v>0</v>
      </c>
      <c r="AO141" s="60">
        <f t="shared" si="53"/>
        <v>0</v>
      </c>
      <c r="AP141" s="60">
        <f t="shared" si="41"/>
        <v>4147290</v>
      </c>
      <c r="AQ141" s="60">
        <f t="shared" si="54"/>
        <v>5804790</v>
      </c>
      <c r="AR141" s="103">
        <v>5297609</v>
      </c>
      <c r="AS141" s="103">
        <f t="shared" si="59"/>
        <v>5804790</v>
      </c>
      <c r="AT141" s="97">
        <v>5836389</v>
      </c>
      <c r="AU141" s="60">
        <f t="shared" si="60"/>
        <v>31599</v>
      </c>
      <c r="AV141" s="104" t="str">
        <f t="shared" si="62"/>
        <v>No</v>
      </c>
      <c r="AW141" s="103">
        <f t="shared" si="55"/>
        <v>0</v>
      </c>
      <c r="AX141" s="105">
        <f t="shared" si="56"/>
        <v>5836389</v>
      </c>
      <c r="AY141" s="106">
        <f t="shared" si="61"/>
        <v>5836389</v>
      </c>
      <c r="AZ141" s="107">
        <f t="shared" si="57"/>
        <v>0</v>
      </c>
      <c r="BA141" s="60"/>
      <c r="BD141" s="108"/>
      <c r="BE141" s="108"/>
      <c r="BF141" s="108"/>
      <c r="BG141" s="108"/>
      <c r="BH141" s="108"/>
    </row>
    <row r="142" spans="1:60" x14ac:dyDescent="0.2">
      <c r="A142" s="43" t="s">
        <v>1908</v>
      </c>
      <c r="B142" s="109"/>
      <c r="C142" s="74">
        <v>1</v>
      </c>
      <c r="D142" s="74">
        <v>1</v>
      </c>
      <c r="E142" s="74"/>
      <c r="F142" s="39">
        <v>10</v>
      </c>
      <c r="G142">
        <v>25</v>
      </c>
      <c r="H142" s="43">
        <v>116</v>
      </c>
      <c r="I142" s="39" t="s">
        <v>144</v>
      </c>
      <c r="J142" s="94"/>
      <c r="K142" s="95">
        <v>1117.8499999999999</v>
      </c>
      <c r="L142" s="110"/>
      <c r="M142" s="97">
        <v>652</v>
      </c>
      <c r="N142" s="98">
        <f t="shared" si="42"/>
        <v>195.6</v>
      </c>
      <c r="O142" s="98">
        <f t="shared" si="43"/>
        <v>670.71</v>
      </c>
      <c r="P142" s="98">
        <f t="shared" si="44"/>
        <v>0</v>
      </c>
      <c r="Q142" s="98">
        <f t="shared" si="45"/>
        <v>0</v>
      </c>
      <c r="R142" s="99">
        <f t="shared" si="46"/>
        <v>0.57999999999999996</v>
      </c>
      <c r="S142" s="99">
        <f t="shared" si="34"/>
        <v>0</v>
      </c>
      <c r="T142" s="98">
        <f t="shared" si="35"/>
        <v>0</v>
      </c>
      <c r="U142" s="98">
        <f t="shared" si="47"/>
        <v>0</v>
      </c>
      <c r="V142" s="97">
        <v>61</v>
      </c>
      <c r="W142" s="98">
        <f t="shared" si="48"/>
        <v>15.25</v>
      </c>
      <c r="X142" s="61">
        <f t="shared" si="49"/>
        <v>195.6</v>
      </c>
      <c r="Y142" s="48">
        <f t="shared" si="50"/>
        <v>1328.6999999999998</v>
      </c>
      <c r="Z142" s="95">
        <v>1438452200</v>
      </c>
      <c r="AA142" s="97">
        <v>9302</v>
      </c>
      <c r="AB142" s="61">
        <f t="shared" si="36"/>
        <v>154639.01999999999</v>
      </c>
      <c r="AC142" s="47">
        <f t="shared" si="37"/>
        <v>0.60285299999999997</v>
      </c>
      <c r="AD142" s="97">
        <v>63721</v>
      </c>
      <c r="AE142" s="47">
        <f t="shared" si="38"/>
        <v>0.46196399999999999</v>
      </c>
      <c r="AF142" s="47">
        <f t="shared" si="58"/>
        <v>0.43941400000000003</v>
      </c>
      <c r="AG142" s="100">
        <f t="shared" si="39"/>
        <v>0.43941400000000003</v>
      </c>
      <c r="AH142" s="101">
        <f t="shared" si="40"/>
        <v>0</v>
      </c>
      <c r="AI142" s="102">
        <f t="shared" si="51"/>
        <v>0.43941400000000003</v>
      </c>
      <c r="AJ142" s="97">
        <v>0</v>
      </c>
      <c r="AK142">
        <v>0</v>
      </c>
      <c r="AL142" s="60">
        <f t="shared" si="52"/>
        <v>0</v>
      </c>
      <c r="AM142" s="97">
        <v>1</v>
      </c>
      <c r="AN142">
        <v>4</v>
      </c>
      <c r="AO142" s="60">
        <f t="shared" si="53"/>
        <v>400</v>
      </c>
      <c r="AP142" s="60">
        <f t="shared" si="41"/>
        <v>6728864</v>
      </c>
      <c r="AQ142" s="60">
        <f t="shared" si="54"/>
        <v>6729264</v>
      </c>
      <c r="AR142" s="103">
        <v>8340282</v>
      </c>
      <c r="AS142" s="103">
        <f t="shared" si="59"/>
        <v>8340282</v>
      </c>
      <c r="AT142" s="97">
        <v>8340282</v>
      </c>
      <c r="AU142" s="60">
        <f t="shared" si="60"/>
        <v>1611018</v>
      </c>
      <c r="AV142" s="104" t="str">
        <f t="shared" si="62"/>
        <v>No</v>
      </c>
      <c r="AW142" s="103">
        <f t="shared" si="55"/>
        <v>0</v>
      </c>
      <c r="AX142" s="105">
        <f t="shared" si="56"/>
        <v>8340282</v>
      </c>
      <c r="AY142" s="106">
        <f t="shared" si="61"/>
        <v>8340282</v>
      </c>
      <c r="AZ142" s="107">
        <f t="shared" si="57"/>
        <v>0</v>
      </c>
      <c r="BA142" s="60"/>
      <c r="BD142" s="108"/>
      <c r="BE142" s="108"/>
      <c r="BF142" s="108"/>
      <c r="BG142" s="108"/>
      <c r="BH142" s="108"/>
    </row>
    <row r="143" spans="1:60" x14ac:dyDescent="0.2">
      <c r="A143" s="43" t="s">
        <v>1911</v>
      </c>
      <c r="B143" s="43"/>
      <c r="C143" s="74"/>
      <c r="D143" s="74"/>
      <c r="E143" s="74"/>
      <c r="F143" s="39">
        <v>1</v>
      </c>
      <c r="G143">
        <v>0</v>
      </c>
      <c r="H143" s="43">
        <v>117</v>
      </c>
      <c r="I143" s="39" t="s">
        <v>145</v>
      </c>
      <c r="J143" s="94"/>
      <c r="K143" s="95">
        <v>1175.67</v>
      </c>
      <c r="L143" s="96"/>
      <c r="M143" s="97">
        <v>120</v>
      </c>
      <c r="N143" s="98">
        <f t="shared" si="42"/>
        <v>36</v>
      </c>
      <c r="O143" s="98">
        <f t="shared" si="43"/>
        <v>705.4</v>
      </c>
      <c r="P143" s="98">
        <f t="shared" si="44"/>
        <v>0</v>
      </c>
      <c r="Q143" s="98">
        <f t="shared" si="45"/>
        <v>0</v>
      </c>
      <c r="R143" s="99">
        <f t="shared" si="46"/>
        <v>0.1</v>
      </c>
      <c r="S143" s="99">
        <f t="shared" si="34"/>
        <v>0</v>
      </c>
      <c r="T143" s="98">
        <f t="shared" si="35"/>
        <v>0</v>
      </c>
      <c r="U143" s="98">
        <f t="shared" si="47"/>
        <v>0</v>
      </c>
      <c r="V143" s="97">
        <v>15</v>
      </c>
      <c r="W143" s="98">
        <f t="shared" si="48"/>
        <v>3.75</v>
      </c>
      <c r="X143" s="61">
        <f t="shared" si="49"/>
        <v>36</v>
      </c>
      <c r="Y143" s="48">
        <f t="shared" si="50"/>
        <v>1215.42</v>
      </c>
      <c r="Z143" s="95">
        <v>2799129321.6700001</v>
      </c>
      <c r="AA143" s="97">
        <v>8746</v>
      </c>
      <c r="AB143" s="61">
        <f t="shared" si="36"/>
        <v>320046.8</v>
      </c>
      <c r="AC143" s="47">
        <f t="shared" si="37"/>
        <v>1.247687</v>
      </c>
      <c r="AD143" s="97">
        <v>165391</v>
      </c>
      <c r="AE143" s="47">
        <f t="shared" si="38"/>
        <v>1.1990510000000001</v>
      </c>
      <c r="AF143" s="47">
        <f t="shared" si="58"/>
        <v>-0.233096</v>
      </c>
      <c r="AG143" s="100">
        <f t="shared" si="39"/>
        <v>0.01</v>
      </c>
      <c r="AH143" s="101">
        <f t="shared" si="40"/>
        <v>0</v>
      </c>
      <c r="AI143" s="102">
        <f t="shared" si="51"/>
        <v>0.01</v>
      </c>
      <c r="AJ143" s="97">
        <v>351</v>
      </c>
      <c r="AK143">
        <v>4</v>
      </c>
      <c r="AL143" s="60">
        <f t="shared" si="52"/>
        <v>140400</v>
      </c>
      <c r="AM143" s="97">
        <v>0</v>
      </c>
      <c r="AN143">
        <v>0</v>
      </c>
      <c r="AO143" s="60">
        <f t="shared" si="53"/>
        <v>0</v>
      </c>
      <c r="AP143" s="60">
        <f t="shared" si="41"/>
        <v>140077</v>
      </c>
      <c r="AQ143" s="60">
        <f t="shared" si="54"/>
        <v>280477</v>
      </c>
      <c r="AR143" s="103">
        <v>180135</v>
      </c>
      <c r="AS143" s="103">
        <f t="shared" si="59"/>
        <v>280477</v>
      </c>
      <c r="AT143" s="97">
        <v>262365</v>
      </c>
      <c r="AU143" s="60">
        <f t="shared" si="60"/>
        <v>18112</v>
      </c>
      <c r="AV143" s="104" t="str">
        <f t="shared" si="62"/>
        <v>Yes</v>
      </c>
      <c r="AW143" s="103">
        <f t="shared" si="55"/>
        <v>18112</v>
      </c>
      <c r="AX143" s="105">
        <f t="shared" si="56"/>
        <v>280477</v>
      </c>
      <c r="AY143" s="106">
        <f t="shared" si="61"/>
        <v>280477</v>
      </c>
      <c r="AZ143" s="107">
        <f t="shared" si="57"/>
        <v>18112</v>
      </c>
      <c r="BA143" s="60"/>
      <c r="BD143" s="108"/>
      <c r="BE143" s="108"/>
      <c r="BF143" s="108"/>
      <c r="BG143" s="108"/>
      <c r="BH143" s="108"/>
    </row>
    <row r="144" spans="1:60" x14ac:dyDescent="0.2">
      <c r="A144" s="43" t="s">
        <v>1911</v>
      </c>
      <c r="B144" s="43"/>
      <c r="C144" s="74"/>
      <c r="D144" s="74"/>
      <c r="E144" s="74"/>
      <c r="F144" s="39">
        <v>1</v>
      </c>
      <c r="G144">
        <v>0</v>
      </c>
      <c r="H144" s="43">
        <v>118</v>
      </c>
      <c r="I144" s="39" t="s">
        <v>146</v>
      </c>
      <c r="J144" s="94"/>
      <c r="K144" s="95">
        <v>4470.53</v>
      </c>
      <c r="L144" s="96"/>
      <c r="M144" s="97">
        <v>360</v>
      </c>
      <c r="N144" s="98">
        <f t="shared" si="42"/>
        <v>108</v>
      </c>
      <c r="O144" s="98">
        <f t="shared" si="43"/>
        <v>2682.32</v>
      </c>
      <c r="P144" s="98">
        <f t="shared" si="44"/>
        <v>0</v>
      </c>
      <c r="Q144" s="98">
        <f t="shared" si="45"/>
        <v>0</v>
      </c>
      <c r="R144" s="99">
        <f t="shared" si="46"/>
        <v>0.08</v>
      </c>
      <c r="S144" s="99">
        <f t="shared" si="34"/>
        <v>0</v>
      </c>
      <c r="T144" s="98">
        <f t="shared" si="35"/>
        <v>0</v>
      </c>
      <c r="U144" s="98">
        <f t="shared" si="47"/>
        <v>0</v>
      </c>
      <c r="V144" s="97">
        <v>96</v>
      </c>
      <c r="W144" s="98">
        <f t="shared" si="48"/>
        <v>24</v>
      </c>
      <c r="X144" s="61">
        <f t="shared" si="49"/>
        <v>108</v>
      </c>
      <c r="Y144" s="48">
        <f t="shared" si="50"/>
        <v>4602.53</v>
      </c>
      <c r="Z144" s="95">
        <v>8269860300.3299999</v>
      </c>
      <c r="AA144" s="97">
        <v>25007</v>
      </c>
      <c r="AB144" s="61">
        <f t="shared" si="36"/>
        <v>330701.82</v>
      </c>
      <c r="AC144" s="47">
        <f t="shared" si="37"/>
        <v>1.2892250000000001</v>
      </c>
      <c r="AD144" s="97">
        <v>169363</v>
      </c>
      <c r="AE144" s="47">
        <f t="shared" si="38"/>
        <v>1.2278469999999999</v>
      </c>
      <c r="AF144" s="47">
        <f t="shared" si="58"/>
        <v>-0.270812</v>
      </c>
      <c r="AG144" s="100">
        <f t="shared" si="39"/>
        <v>0.01</v>
      </c>
      <c r="AH144" s="101">
        <f t="shared" si="40"/>
        <v>0</v>
      </c>
      <c r="AI144" s="102">
        <f t="shared" si="51"/>
        <v>0.01</v>
      </c>
      <c r="AJ144" s="97">
        <v>0</v>
      </c>
      <c r="AK144">
        <v>0</v>
      </c>
      <c r="AL144" s="60">
        <f t="shared" si="52"/>
        <v>0</v>
      </c>
      <c r="AM144" s="97">
        <v>0</v>
      </c>
      <c r="AN144">
        <v>0</v>
      </c>
      <c r="AO144" s="60">
        <f t="shared" si="53"/>
        <v>0</v>
      </c>
      <c r="AP144" s="60">
        <f t="shared" si="41"/>
        <v>530442</v>
      </c>
      <c r="AQ144" s="60">
        <f t="shared" si="54"/>
        <v>530442</v>
      </c>
      <c r="AR144" s="103">
        <v>571648</v>
      </c>
      <c r="AS144" s="103">
        <f t="shared" si="59"/>
        <v>530442</v>
      </c>
      <c r="AT144" s="97">
        <v>568700</v>
      </c>
      <c r="AU144" s="60">
        <f t="shared" si="60"/>
        <v>38258</v>
      </c>
      <c r="AV144" s="104" t="str">
        <f t="shared" si="62"/>
        <v>No</v>
      </c>
      <c r="AW144" s="103">
        <f t="shared" si="55"/>
        <v>0</v>
      </c>
      <c r="AX144" s="105">
        <f t="shared" si="56"/>
        <v>568700</v>
      </c>
      <c r="AY144" s="106">
        <f t="shared" si="61"/>
        <v>568700</v>
      </c>
      <c r="AZ144" s="107">
        <f t="shared" si="57"/>
        <v>0</v>
      </c>
      <c r="BA144" s="60"/>
      <c r="BD144" s="108"/>
      <c r="BE144" s="108"/>
      <c r="BF144" s="108"/>
      <c r="BG144" s="108"/>
      <c r="BH144" s="108"/>
    </row>
    <row r="145" spans="1:60" x14ac:dyDescent="0.2">
      <c r="A145" s="43" t="s">
        <v>1907</v>
      </c>
      <c r="B145" s="43"/>
      <c r="C145" s="74"/>
      <c r="D145" s="74"/>
      <c r="E145" s="74"/>
      <c r="F145" s="39">
        <v>6</v>
      </c>
      <c r="G145">
        <v>0</v>
      </c>
      <c r="H145" s="43">
        <v>119</v>
      </c>
      <c r="I145" s="39" t="s">
        <v>147</v>
      </c>
      <c r="J145" s="94"/>
      <c r="K145" s="95">
        <v>2687.96</v>
      </c>
      <c r="L145" s="96"/>
      <c r="M145" s="97">
        <v>622</v>
      </c>
      <c r="N145" s="98">
        <f t="shared" si="42"/>
        <v>186.6</v>
      </c>
      <c r="O145" s="98">
        <f t="shared" si="43"/>
        <v>1612.78</v>
      </c>
      <c r="P145" s="98">
        <f t="shared" si="44"/>
        <v>0</v>
      </c>
      <c r="Q145" s="98">
        <f t="shared" si="45"/>
        <v>0</v>
      </c>
      <c r="R145" s="99">
        <f t="shared" si="46"/>
        <v>0.23</v>
      </c>
      <c r="S145" s="99">
        <f t="shared" si="34"/>
        <v>0</v>
      </c>
      <c r="T145" s="98">
        <f t="shared" si="35"/>
        <v>0</v>
      </c>
      <c r="U145" s="98">
        <f t="shared" si="47"/>
        <v>0</v>
      </c>
      <c r="V145" s="97">
        <v>310</v>
      </c>
      <c r="W145" s="98">
        <f t="shared" si="48"/>
        <v>77.5</v>
      </c>
      <c r="X145" s="61">
        <f t="shared" si="49"/>
        <v>186.6</v>
      </c>
      <c r="Y145" s="48">
        <f t="shared" si="50"/>
        <v>2952.06</v>
      </c>
      <c r="Z145" s="95">
        <v>4079596089.3299999</v>
      </c>
      <c r="AA145" s="97">
        <v>20712</v>
      </c>
      <c r="AB145" s="61">
        <f t="shared" si="36"/>
        <v>196967.75</v>
      </c>
      <c r="AC145" s="47">
        <f t="shared" si="37"/>
        <v>0.76786900000000002</v>
      </c>
      <c r="AD145" s="97">
        <v>96773</v>
      </c>
      <c r="AE145" s="47">
        <f t="shared" si="38"/>
        <v>0.70158500000000001</v>
      </c>
      <c r="AF145" s="47">
        <f t="shared" si="58"/>
        <v>0.25201600000000002</v>
      </c>
      <c r="AG145" s="100">
        <f t="shared" si="39"/>
        <v>0.25201600000000002</v>
      </c>
      <c r="AH145" s="101">
        <f t="shared" si="40"/>
        <v>0</v>
      </c>
      <c r="AI145" s="102">
        <f t="shared" si="51"/>
        <v>0.25201600000000002</v>
      </c>
      <c r="AJ145" s="97">
        <v>0</v>
      </c>
      <c r="AK145">
        <v>0</v>
      </c>
      <c r="AL145" s="60">
        <f t="shared" si="52"/>
        <v>0</v>
      </c>
      <c r="AM145" s="97">
        <v>0</v>
      </c>
      <c r="AN145">
        <v>0</v>
      </c>
      <c r="AO145" s="60">
        <f t="shared" si="53"/>
        <v>0</v>
      </c>
      <c r="AP145" s="60">
        <f t="shared" si="41"/>
        <v>8574212</v>
      </c>
      <c r="AQ145" s="60">
        <f t="shared" si="54"/>
        <v>8574212</v>
      </c>
      <c r="AR145" s="103">
        <v>4250230</v>
      </c>
      <c r="AS145" s="103">
        <f t="shared" si="59"/>
        <v>8574212</v>
      </c>
      <c r="AT145" s="97">
        <v>7541437</v>
      </c>
      <c r="AU145" s="60">
        <f t="shared" si="60"/>
        <v>1032775</v>
      </c>
      <c r="AV145" s="104" t="str">
        <f t="shared" si="62"/>
        <v>Yes</v>
      </c>
      <c r="AW145" s="103">
        <f t="shared" si="55"/>
        <v>1032775</v>
      </c>
      <c r="AX145" s="105">
        <f t="shared" si="56"/>
        <v>8574212</v>
      </c>
      <c r="AY145" s="106">
        <f t="shared" si="61"/>
        <v>8574212</v>
      </c>
      <c r="AZ145" s="107">
        <f t="shared" si="57"/>
        <v>1032775</v>
      </c>
      <c r="BA145" s="60"/>
      <c r="BD145" s="108"/>
      <c r="BE145" s="108"/>
      <c r="BF145" s="108"/>
      <c r="BG145" s="108"/>
      <c r="BH145" s="108"/>
    </row>
    <row r="146" spans="1:60" x14ac:dyDescent="0.2">
      <c r="A146" s="43" t="s">
        <v>1903</v>
      </c>
      <c r="B146" s="43"/>
      <c r="C146" s="74"/>
      <c r="D146" s="74"/>
      <c r="E146" s="74"/>
      <c r="F146" s="39">
        <v>1</v>
      </c>
      <c r="G146">
        <v>0</v>
      </c>
      <c r="H146" s="43">
        <v>120</v>
      </c>
      <c r="I146" s="39" t="s">
        <v>148</v>
      </c>
      <c r="J146" s="94"/>
      <c r="K146" s="95">
        <v>156.30000000000001</v>
      </c>
      <c r="L146" s="96"/>
      <c r="M146" s="97">
        <v>34</v>
      </c>
      <c r="N146" s="98">
        <f t="shared" si="42"/>
        <v>10.199999999999999</v>
      </c>
      <c r="O146" s="98">
        <f t="shared" si="43"/>
        <v>93.78</v>
      </c>
      <c r="P146" s="98">
        <f t="shared" si="44"/>
        <v>0</v>
      </c>
      <c r="Q146" s="98">
        <f t="shared" si="45"/>
        <v>0</v>
      </c>
      <c r="R146" s="99">
        <f t="shared" si="46"/>
        <v>0.22</v>
      </c>
      <c r="S146" s="99">
        <f t="shared" si="34"/>
        <v>0</v>
      </c>
      <c r="T146" s="98">
        <f t="shared" si="35"/>
        <v>0</v>
      </c>
      <c r="U146" s="98">
        <f t="shared" si="47"/>
        <v>0</v>
      </c>
      <c r="V146" s="97">
        <v>2</v>
      </c>
      <c r="W146" s="98">
        <f t="shared" si="48"/>
        <v>0.5</v>
      </c>
      <c r="X146" s="61">
        <f t="shared" si="49"/>
        <v>10.199999999999999</v>
      </c>
      <c r="Y146" s="48">
        <f t="shared" si="50"/>
        <v>167</v>
      </c>
      <c r="Z146" s="95">
        <v>1226587081</v>
      </c>
      <c r="AA146" s="97">
        <v>2279</v>
      </c>
      <c r="AB146" s="61">
        <f t="shared" si="36"/>
        <v>538212.85</v>
      </c>
      <c r="AC146" s="47">
        <f t="shared" si="37"/>
        <v>2.0981960000000002</v>
      </c>
      <c r="AD146" s="97">
        <v>132500</v>
      </c>
      <c r="AE146" s="47">
        <f t="shared" si="38"/>
        <v>0.96059799999999995</v>
      </c>
      <c r="AF146" s="47">
        <f t="shared" si="58"/>
        <v>-0.75691699999999995</v>
      </c>
      <c r="AG146" s="100">
        <f t="shared" si="39"/>
        <v>0.01</v>
      </c>
      <c r="AH146" s="101">
        <f t="shared" si="40"/>
        <v>0</v>
      </c>
      <c r="AI146" s="102">
        <f t="shared" si="51"/>
        <v>0.01</v>
      </c>
      <c r="AJ146" s="97">
        <v>154</v>
      </c>
      <c r="AK146">
        <v>13</v>
      </c>
      <c r="AL146" s="60">
        <f t="shared" si="52"/>
        <v>200200</v>
      </c>
      <c r="AM146" s="97">
        <v>0</v>
      </c>
      <c r="AN146">
        <v>0</v>
      </c>
      <c r="AO146" s="60">
        <f t="shared" si="53"/>
        <v>0</v>
      </c>
      <c r="AP146" s="60">
        <f t="shared" si="41"/>
        <v>19247</v>
      </c>
      <c r="AQ146" s="60">
        <f t="shared" si="54"/>
        <v>219447</v>
      </c>
      <c r="AR146" s="103">
        <v>33612</v>
      </c>
      <c r="AS146" s="103">
        <f t="shared" si="59"/>
        <v>219447</v>
      </c>
      <c r="AT146" s="97">
        <v>186577</v>
      </c>
      <c r="AU146" s="60">
        <f t="shared" si="60"/>
        <v>32870</v>
      </c>
      <c r="AV146" s="104" t="str">
        <f t="shared" si="62"/>
        <v>Yes</v>
      </c>
      <c r="AW146" s="103">
        <f t="shared" si="55"/>
        <v>32870</v>
      </c>
      <c r="AX146" s="105">
        <f t="shared" si="56"/>
        <v>219447</v>
      </c>
      <c r="AY146" s="106">
        <f t="shared" si="61"/>
        <v>219447</v>
      </c>
      <c r="AZ146" s="107">
        <f t="shared" si="57"/>
        <v>32870</v>
      </c>
      <c r="BA146" s="60"/>
      <c r="BD146" s="108"/>
      <c r="BE146" s="108"/>
      <c r="BF146" s="108"/>
      <c r="BG146" s="108"/>
      <c r="BH146" s="108"/>
    </row>
    <row r="147" spans="1:60" x14ac:dyDescent="0.2">
      <c r="A147" s="43" t="s">
        <v>1903</v>
      </c>
      <c r="B147" s="43"/>
      <c r="C147" s="74"/>
      <c r="D147" s="74"/>
      <c r="E147" s="74"/>
      <c r="F147" s="39">
        <v>5</v>
      </c>
      <c r="G147">
        <v>0</v>
      </c>
      <c r="H147" s="43">
        <v>121</v>
      </c>
      <c r="I147" s="39" t="s">
        <v>149</v>
      </c>
      <c r="J147" s="94"/>
      <c r="K147" s="95">
        <v>551.52</v>
      </c>
      <c r="L147" s="96"/>
      <c r="M147" s="97">
        <v>129</v>
      </c>
      <c r="N147" s="98">
        <f t="shared" si="42"/>
        <v>38.700000000000003</v>
      </c>
      <c r="O147" s="98">
        <f t="shared" si="43"/>
        <v>330.91</v>
      </c>
      <c r="P147" s="98">
        <f t="shared" si="44"/>
        <v>0</v>
      </c>
      <c r="Q147" s="98">
        <f t="shared" si="45"/>
        <v>0</v>
      </c>
      <c r="R147" s="99">
        <f t="shared" si="46"/>
        <v>0.23</v>
      </c>
      <c r="S147" s="99">
        <f t="shared" si="34"/>
        <v>0</v>
      </c>
      <c r="T147" s="98">
        <f t="shared" si="35"/>
        <v>0</v>
      </c>
      <c r="U147" s="98">
        <f t="shared" si="47"/>
        <v>0</v>
      </c>
      <c r="V147" s="97">
        <v>3</v>
      </c>
      <c r="W147" s="98">
        <f t="shared" si="48"/>
        <v>0.75</v>
      </c>
      <c r="X147" s="61">
        <f t="shared" si="49"/>
        <v>38.700000000000003</v>
      </c>
      <c r="Y147" s="48">
        <f t="shared" si="50"/>
        <v>590.97</v>
      </c>
      <c r="Z147" s="95">
        <v>712939988</v>
      </c>
      <c r="AA147" s="97">
        <v>4326</v>
      </c>
      <c r="AB147" s="61">
        <f t="shared" si="36"/>
        <v>164803.51</v>
      </c>
      <c r="AC147" s="47">
        <f t="shared" si="37"/>
        <v>0.64247799999999999</v>
      </c>
      <c r="AD147" s="97">
        <v>114434</v>
      </c>
      <c r="AE147" s="47">
        <f t="shared" si="38"/>
        <v>0.829623</v>
      </c>
      <c r="AF147" s="47">
        <f t="shared" si="58"/>
        <v>0.30137900000000001</v>
      </c>
      <c r="AG147" s="100">
        <f t="shared" si="39"/>
        <v>0.30137900000000001</v>
      </c>
      <c r="AH147" s="101">
        <f t="shared" si="40"/>
        <v>0</v>
      </c>
      <c r="AI147" s="102">
        <f t="shared" si="51"/>
        <v>0.30137900000000001</v>
      </c>
      <c r="AJ147" s="97">
        <v>0</v>
      </c>
      <c r="AK147">
        <v>0</v>
      </c>
      <c r="AL147" s="60">
        <f t="shared" si="52"/>
        <v>0</v>
      </c>
      <c r="AM147" s="97">
        <v>0</v>
      </c>
      <c r="AN147">
        <v>0</v>
      </c>
      <c r="AO147" s="60">
        <f t="shared" si="53"/>
        <v>0</v>
      </c>
      <c r="AP147" s="60">
        <f t="shared" si="41"/>
        <v>2052671</v>
      </c>
      <c r="AQ147" s="60">
        <f t="shared" si="54"/>
        <v>2052671</v>
      </c>
      <c r="AR147" s="103">
        <v>3049314</v>
      </c>
      <c r="AS147" s="103">
        <f t="shared" si="59"/>
        <v>2052671</v>
      </c>
      <c r="AT147" s="97">
        <v>2525078</v>
      </c>
      <c r="AU147" s="60">
        <f t="shared" si="60"/>
        <v>472407</v>
      </c>
      <c r="AV147" s="104" t="str">
        <f t="shared" si="62"/>
        <v>No</v>
      </c>
      <c r="AW147" s="103">
        <f t="shared" si="55"/>
        <v>0</v>
      </c>
      <c r="AX147" s="105">
        <f t="shared" si="56"/>
        <v>2525078</v>
      </c>
      <c r="AY147" s="106">
        <f t="shared" si="61"/>
        <v>2525078</v>
      </c>
      <c r="AZ147" s="107">
        <f t="shared" si="57"/>
        <v>0</v>
      </c>
      <c r="BA147" s="60"/>
      <c r="BD147" s="108"/>
      <c r="BE147" s="108"/>
      <c r="BF147" s="108"/>
      <c r="BG147" s="108"/>
      <c r="BH147" s="108"/>
    </row>
    <row r="148" spans="1:60" x14ac:dyDescent="0.2">
      <c r="A148" s="43" t="s">
        <v>1905</v>
      </c>
      <c r="B148" s="43"/>
      <c r="C148" s="74"/>
      <c r="D148" s="74"/>
      <c r="E148" s="74"/>
      <c r="F148" s="39">
        <v>1</v>
      </c>
      <c r="G148">
        <v>0</v>
      </c>
      <c r="H148" s="43">
        <v>122</v>
      </c>
      <c r="I148" s="39" t="s">
        <v>150</v>
      </c>
      <c r="J148" s="94"/>
      <c r="K148" s="95">
        <v>344.93</v>
      </c>
      <c r="L148" s="96"/>
      <c r="M148" s="97">
        <v>78</v>
      </c>
      <c r="N148" s="98">
        <f t="shared" si="42"/>
        <v>23.4</v>
      </c>
      <c r="O148" s="98">
        <f t="shared" si="43"/>
        <v>206.96</v>
      </c>
      <c r="P148" s="98">
        <f t="shared" si="44"/>
        <v>0</v>
      </c>
      <c r="Q148" s="98">
        <f t="shared" si="45"/>
        <v>0</v>
      </c>
      <c r="R148" s="99">
        <f t="shared" si="46"/>
        <v>0.23</v>
      </c>
      <c r="S148" s="99">
        <f t="shared" si="34"/>
        <v>0</v>
      </c>
      <c r="T148" s="98">
        <f t="shared" si="35"/>
        <v>0</v>
      </c>
      <c r="U148" s="98">
        <f t="shared" si="47"/>
        <v>0</v>
      </c>
      <c r="V148" s="97">
        <v>10</v>
      </c>
      <c r="W148" s="98">
        <f t="shared" si="48"/>
        <v>2.5</v>
      </c>
      <c r="X148" s="61">
        <f t="shared" si="49"/>
        <v>23.4</v>
      </c>
      <c r="Y148" s="48">
        <f t="shared" si="50"/>
        <v>370.83</v>
      </c>
      <c r="Z148" s="95">
        <v>2449161556.3299999</v>
      </c>
      <c r="AA148" s="97">
        <v>4239</v>
      </c>
      <c r="AB148" s="61">
        <f t="shared" si="36"/>
        <v>577768.71</v>
      </c>
      <c r="AC148" s="47">
        <f t="shared" si="37"/>
        <v>2.2524030000000002</v>
      </c>
      <c r="AD148" s="97">
        <v>99083</v>
      </c>
      <c r="AE148" s="47">
        <f t="shared" si="38"/>
        <v>0.71833199999999997</v>
      </c>
      <c r="AF148" s="47">
        <f t="shared" si="58"/>
        <v>-0.79218200000000005</v>
      </c>
      <c r="AG148" s="100">
        <f t="shared" si="39"/>
        <v>0.01</v>
      </c>
      <c r="AH148" s="101">
        <f t="shared" si="40"/>
        <v>0</v>
      </c>
      <c r="AI148" s="102">
        <f t="shared" si="51"/>
        <v>0.01</v>
      </c>
      <c r="AJ148" s="97">
        <v>74</v>
      </c>
      <c r="AK148">
        <v>4</v>
      </c>
      <c r="AL148" s="60">
        <f t="shared" si="52"/>
        <v>29600</v>
      </c>
      <c r="AM148" s="97">
        <v>0</v>
      </c>
      <c r="AN148">
        <v>0</v>
      </c>
      <c r="AO148" s="60">
        <f t="shared" si="53"/>
        <v>0</v>
      </c>
      <c r="AP148" s="60">
        <f t="shared" si="41"/>
        <v>42738</v>
      </c>
      <c r="AQ148" s="60">
        <f t="shared" si="54"/>
        <v>72338</v>
      </c>
      <c r="AR148" s="103">
        <v>10871</v>
      </c>
      <c r="AS148" s="103">
        <f t="shared" si="59"/>
        <v>72338</v>
      </c>
      <c r="AT148" s="97">
        <v>56120</v>
      </c>
      <c r="AU148" s="60">
        <f t="shared" si="60"/>
        <v>16218</v>
      </c>
      <c r="AV148" s="104" t="str">
        <f t="shared" si="62"/>
        <v>Yes</v>
      </c>
      <c r="AW148" s="103">
        <f t="shared" si="55"/>
        <v>16218</v>
      </c>
      <c r="AX148" s="105">
        <f t="shared" si="56"/>
        <v>72338</v>
      </c>
      <c r="AY148" s="106">
        <f t="shared" si="61"/>
        <v>72338</v>
      </c>
      <c r="AZ148" s="107">
        <f t="shared" si="57"/>
        <v>16218</v>
      </c>
      <c r="BA148" s="60"/>
      <c r="BD148" s="108"/>
      <c r="BE148" s="108"/>
      <c r="BF148" s="108"/>
      <c r="BG148" s="108"/>
      <c r="BH148" s="108"/>
    </row>
    <row r="149" spans="1:60" x14ac:dyDescent="0.2">
      <c r="A149" s="43" t="s">
        <v>1905</v>
      </c>
      <c r="B149" s="43"/>
      <c r="C149" s="74"/>
      <c r="D149" s="74"/>
      <c r="E149" s="74"/>
      <c r="F149" s="39">
        <v>8</v>
      </c>
      <c r="G149">
        <v>0</v>
      </c>
      <c r="H149" s="43">
        <v>123</v>
      </c>
      <c r="I149" s="39" t="s">
        <v>151</v>
      </c>
      <c r="J149" s="94"/>
      <c r="K149" s="95">
        <v>134.47999999999999</v>
      </c>
      <c r="L149" s="110"/>
      <c r="M149" s="97">
        <v>59</v>
      </c>
      <c r="N149" s="98">
        <f t="shared" si="42"/>
        <v>17.7</v>
      </c>
      <c r="O149" s="98">
        <f t="shared" si="43"/>
        <v>80.69</v>
      </c>
      <c r="P149" s="98">
        <f t="shared" si="44"/>
        <v>0</v>
      </c>
      <c r="Q149" s="98">
        <f t="shared" si="45"/>
        <v>0</v>
      </c>
      <c r="R149" s="99">
        <f t="shared" si="46"/>
        <v>0.44</v>
      </c>
      <c r="S149" s="99">
        <f t="shared" si="34"/>
        <v>0</v>
      </c>
      <c r="T149" s="98">
        <f t="shared" si="35"/>
        <v>0</v>
      </c>
      <c r="U149" s="98">
        <f t="shared" si="47"/>
        <v>0</v>
      </c>
      <c r="V149" s="97">
        <v>2</v>
      </c>
      <c r="W149" s="98">
        <f t="shared" si="48"/>
        <v>0.5</v>
      </c>
      <c r="X149" s="61">
        <f t="shared" si="49"/>
        <v>17.7</v>
      </c>
      <c r="Y149" s="48">
        <f t="shared" si="50"/>
        <v>152.67999999999998</v>
      </c>
      <c r="Z149" s="95">
        <v>228631203</v>
      </c>
      <c r="AA149" s="97">
        <v>1577</v>
      </c>
      <c r="AB149" s="61">
        <f t="shared" si="36"/>
        <v>144978.57</v>
      </c>
      <c r="AC149" s="47">
        <f t="shared" si="37"/>
        <v>0.56519200000000003</v>
      </c>
      <c r="AD149" s="97">
        <v>90317</v>
      </c>
      <c r="AE149" s="47">
        <f t="shared" si="38"/>
        <v>0.65478000000000003</v>
      </c>
      <c r="AF149" s="47">
        <f t="shared" si="58"/>
        <v>0.40793200000000002</v>
      </c>
      <c r="AG149" s="100">
        <f t="shared" si="39"/>
        <v>0.40793200000000002</v>
      </c>
      <c r="AH149" s="101">
        <f t="shared" si="40"/>
        <v>0</v>
      </c>
      <c r="AI149" s="102">
        <f t="shared" si="51"/>
        <v>0.40793200000000002</v>
      </c>
      <c r="AJ149" s="97">
        <v>47</v>
      </c>
      <c r="AK149">
        <v>6</v>
      </c>
      <c r="AL149" s="60">
        <f t="shared" si="52"/>
        <v>28200</v>
      </c>
      <c r="AM149" s="97">
        <v>0</v>
      </c>
      <c r="AN149">
        <v>0</v>
      </c>
      <c r="AO149" s="60">
        <f t="shared" si="53"/>
        <v>0</v>
      </c>
      <c r="AP149" s="60">
        <f t="shared" si="41"/>
        <v>717812</v>
      </c>
      <c r="AQ149" s="60">
        <f t="shared" si="54"/>
        <v>746012</v>
      </c>
      <c r="AR149" s="103">
        <v>1423001</v>
      </c>
      <c r="AS149" s="103">
        <f t="shared" si="59"/>
        <v>746012</v>
      </c>
      <c r="AT149" s="97">
        <v>1274671</v>
      </c>
      <c r="AU149" s="60">
        <f t="shared" si="60"/>
        <v>528659</v>
      </c>
      <c r="AV149" s="104" t="str">
        <f t="shared" si="62"/>
        <v>No</v>
      </c>
      <c r="AW149" s="103">
        <f t="shared" si="55"/>
        <v>0</v>
      </c>
      <c r="AX149" s="105">
        <f t="shared" si="56"/>
        <v>1274671</v>
      </c>
      <c r="AY149" s="106">
        <f t="shared" si="61"/>
        <v>1274671</v>
      </c>
      <c r="AZ149" s="107">
        <f t="shared" si="57"/>
        <v>0</v>
      </c>
      <c r="BA149" s="60"/>
      <c r="BD149" s="108"/>
      <c r="BE149" s="108"/>
      <c r="BF149" s="108"/>
      <c r="BG149" s="108"/>
      <c r="BH149" s="108"/>
    </row>
    <row r="150" spans="1:60" x14ac:dyDescent="0.2">
      <c r="A150" s="43" t="s">
        <v>1910</v>
      </c>
      <c r="B150" s="43"/>
      <c r="C150" s="74"/>
      <c r="D150" s="74"/>
      <c r="E150" s="74"/>
      <c r="F150" s="39">
        <v>8</v>
      </c>
      <c r="G150">
        <v>23</v>
      </c>
      <c r="H150" s="43">
        <v>124</v>
      </c>
      <c r="I150" s="39" t="s">
        <v>152</v>
      </c>
      <c r="J150" s="94"/>
      <c r="K150" s="95">
        <v>2176.48</v>
      </c>
      <c r="L150" s="110"/>
      <c r="M150" s="97">
        <v>1103</v>
      </c>
      <c r="N150" s="98">
        <f t="shared" si="42"/>
        <v>330.9</v>
      </c>
      <c r="O150" s="98">
        <f t="shared" si="43"/>
        <v>1305.8900000000001</v>
      </c>
      <c r="P150" s="98">
        <f t="shared" si="44"/>
        <v>0</v>
      </c>
      <c r="Q150" s="98">
        <f t="shared" si="45"/>
        <v>0</v>
      </c>
      <c r="R150" s="99">
        <f t="shared" si="46"/>
        <v>0.51</v>
      </c>
      <c r="S150" s="99">
        <f t="shared" si="34"/>
        <v>0</v>
      </c>
      <c r="T150" s="98">
        <f t="shared" si="35"/>
        <v>0</v>
      </c>
      <c r="U150" s="98">
        <f t="shared" si="47"/>
        <v>0</v>
      </c>
      <c r="V150" s="97">
        <v>152</v>
      </c>
      <c r="W150" s="98">
        <f t="shared" si="48"/>
        <v>38</v>
      </c>
      <c r="X150" s="61">
        <f t="shared" si="49"/>
        <v>330.9</v>
      </c>
      <c r="Y150" s="48">
        <f t="shared" si="50"/>
        <v>2545.38</v>
      </c>
      <c r="Z150" s="95">
        <v>2362458771.6700001</v>
      </c>
      <c r="AA150" s="97">
        <v>16809</v>
      </c>
      <c r="AB150" s="61">
        <f t="shared" si="36"/>
        <v>140547.25</v>
      </c>
      <c r="AC150" s="47">
        <f t="shared" si="37"/>
        <v>0.54791699999999999</v>
      </c>
      <c r="AD150" s="97">
        <v>96747</v>
      </c>
      <c r="AE150" s="47">
        <f t="shared" si="38"/>
        <v>0.70139600000000002</v>
      </c>
      <c r="AF150" s="47">
        <f t="shared" si="58"/>
        <v>0.40603899999999998</v>
      </c>
      <c r="AG150" s="100">
        <f t="shared" si="39"/>
        <v>0.40603899999999998</v>
      </c>
      <c r="AH150" s="101">
        <f t="shared" si="40"/>
        <v>0</v>
      </c>
      <c r="AI150" s="102">
        <f t="shared" si="51"/>
        <v>0.40603899999999998</v>
      </c>
      <c r="AJ150" s="97">
        <v>0</v>
      </c>
      <c r="AK150">
        <v>0</v>
      </c>
      <c r="AL150" s="60">
        <f t="shared" si="52"/>
        <v>0</v>
      </c>
      <c r="AM150" s="97">
        <v>0</v>
      </c>
      <c r="AN150">
        <v>0</v>
      </c>
      <c r="AO150" s="60">
        <f t="shared" si="53"/>
        <v>0</v>
      </c>
      <c r="AP150" s="60">
        <f t="shared" si="41"/>
        <v>11911359</v>
      </c>
      <c r="AQ150" s="60">
        <f t="shared" si="54"/>
        <v>11911359</v>
      </c>
      <c r="AR150" s="103">
        <v>10040987</v>
      </c>
      <c r="AS150" s="103">
        <f t="shared" si="59"/>
        <v>11911359</v>
      </c>
      <c r="AT150" s="97">
        <v>11771547</v>
      </c>
      <c r="AU150" s="60">
        <f t="shared" si="60"/>
        <v>139812</v>
      </c>
      <c r="AV150" s="104" t="str">
        <f t="shared" si="62"/>
        <v>Yes</v>
      </c>
      <c r="AW150" s="103">
        <f t="shared" si="55"/>
        <v>139812</v>
      </c>
      <c r="AX150" s="105">
        <f t="shared" si="56"/>
        <v>11911359</v>
      </c>
      <c r="AY150" s="106">
        <f t="shared" si="61"/>
        <v>11911359</v>
      </c>
      <c r="AZ150" s="107">
        <f t="shared" si="57"/>
        <v>139812</v>
      </c>
      <c r="BA150" s="60"/>
      <c r="BD150" s="108"/>
      <c r="BE150" s="108"/>
      <c r="BF150" s="108"/>
      <c r="BG150" s="108"/>
      <c r="BH150" s="108"/>
    </row>
    <row r="151" spans="1:60" x14ac:dyDescent="0.2">
      <c r="A151" s="43" t="s">
        <v>1905</v>
      </c>
      <c r="B151" s="43"/>
      <c r="C151" s="74"/>
      <c r="D151" s="74"/>
      <c r="E151" s="74"/>
      <c r="F151" s="39">
        <v>1</v>
      </c>
      <c r="G151">
        <v>0</v>
      </c>
      <c r="H151" s="43">
        <v>125</v>
      </c>
      <c r="I151" s="39" t="s">
        <v>153</v>
      </c>
      <c r="J151" s="94"/>
      <c r="K151" s="95">
        <v>127.39</v>
      </c>
      <c r="L151" s="96"/>
      <c r="M151" s="97">
        <v>46</v>
      </c>
      <c r="N151" s="98">
        <f t="shared" si="42"/>
        <v>13.8</v>
      </c>
      <c r="O151" s="98">
        <f t="shared" si="43"/>
        <v>76.430000000000007</v>
      </c>
      <c r="P151" s="98">
        <f t="shared" si="44"/>
        <v>0</v>
      </c>
      <c r="Q151" s="98">
        <f t="shared" si="45"/>
        <v>0</v>
      </c>
      <c r="R151" s="99">
        <f t="shared" si="46"/>
        <v>0.36</v>
      </c>
      <c r="S151" s="99">
        <f t="shared" si="34"/>
        <v>0</v>
      </c>
      <c r="T151" s="98">
        <f t="shared" si="35"/>
        <v>0</v>
      </c>
      <c r="U151" s="98">
        <f t="shared" si="47"/>
        <v>0</v>
      </c>
      <c r="V151" s="97">
        <v>4</v>
      </c>
      <c r="W151" s="98">
        <f t="shared" si="48"/>
        <v>1</v>
      </c>
      <c r="X151" s="61">
        <f t="shared" si="49"/>
        <v>13.8</v>
      </c>
      <c r="Y151" s="48">
        <f t="shared" si="50"/>
        <v>142.19</v>
      </c>
      <c r="Z151" s="95">
        <v>1476550171.6700001</v>
      </c>
      <c r="AA151" s="97">
        <v>2724</v>
      </c>
      <c r="AB151" s="61">
        <f t="shared" si="36"/>
        <v>542052.18999999994</v>
      </c>
      <c r="AC151" s="47">
        <f t="shared" si="37"/>
        <v>2.1131639999999998</v>
      </c>
      <c r="AD151" s="97">
        <v>102963</v>
      </c>
      <c r="AE151" s="47">
        <f t="shared" si="38"/>
        <v>0.74646100000000004</v>
      </c>
      <c r="AF151" s="47">
        <f t="shared" si="58"/>
        <v>-0.70315300000000003</v>
      </c>
      <c r="AG151" s="100">
        <f t="shared" si="39"/>
        <v>0.01</v>
      </c>
      <c r="AH151" s="101">
        <f t="shared" si="40"/>
        <v>0</v>
      </c>
      <c r="AI151" s="102">
        <f t="shared" si="51"/>
        <v>0.01</v>
      </c>
      <c r="AJ151" s="97">
        <v>34</v>
      </c>
      <c r="AK151">
        <v>4</v>
      </c>
      <c r="AL151" s="60">
        <f t="shared" si="52"/>
        <v>13600</v>
      </c>
      <c r="AM151" s="97">
        <v>0</v>
      </c>
      <c r="AN151">
        <v>0</v>
      </c>
      <c r="AO151" s="60">
        <f t="shared" si="53"/>
        <v>0</v>
      </c>
      <c r="AP151" s="60">
        <f t="shared" si="41"/>
        <v>16387</v>
      </c>
      <c r="AQ151" s="60">
        <f t="shared" si="54"/>
        <v>29987</v>
      </c>
      <c r="AR151" s="103">
        <v>9960</v>
      </c>
      <c r="AS151" s="103">
        <f t="shared" si="59"/>
        <v>29987</v>
      </c>
      <c r="AT151" s="97">
        <v>24350</v>
      </c>
      <c r="AU151" s="60">
        <f t="shared" si="60"/>
        <v>5637</v>
      </c>
      <c r="AV151" s="104" t="str">
        <f t="shared" si="62"/>
        <v>Yes</v>
      </c>
      <c r="AW151" s="103">
        <f t="shared" si="55"/>
        <v>5637</v>
      </c>
      <c r="AX151" s="105">
        <f t="shared" si="56"/>
        <v>29987</v>
      </c>
      <c r="AY151" s="106">
        <f t="shared" si="61"/>
        <v>29987</v>
      </c>
      <c r="AZ151" s="107">
        <f t="shared" si="57"/>
        <v>5637</v>
      </c>
      <c r="BA151" s="60"/>
      <c r="BD151" s="108"/>
      <c r="BE151" s="108"/>
      <c r="BF151" s="108"/>
      <c r="BG151" s="108"/>
      <c r="BH151" s="108"/>
    </row>
    <row r="152" spans="1:60" x14ac:dyDescent="0.2">
      <c r="A152" s="43" t="s">
        <v>1907</v>
      </c>
      <c r="B152" s="43"/>
      <c r="C152" s="74"/>
      <c r="D152" s="74"/>
      <c r="E152" s="74"/>
      <c r="F152" s="39">
        <v>4</v>
      </c>
      <c r="G152">
        <v>0</v>
      </c>
      <c r="H152" s="43">
        <v>126</v>
      </c>
      <c r="I152" s="39" t="s">
        <v>154</v>
      </c>
      <c r="J152" s="94"/>
      <c r="K152" s="95">
        <v>4614.22</v>
      </c>
      <c r="L152" s="96"/>
      <c r="M152" s="97">
        <v>1686</v>
      </c>
      <c r="N152" s="98">
        <f t="shared" si="42"/>
        <v>505.8</v>
      </c>
      <c r="O152" s="98">
        <f t="shared" si="43"/>
        <v>2768.53</v>
      </c>
      <c r="P152" s="98">
        <f t="shared" si="44"/>
        <v>0</v>
      </c>
      <c r="Q152" s="98">
        <f t="shared" si="45"/>
        <v>0</v>
      </c>
      <c r="R152" s="99">
        <f t="shared" si="46"/>
        <v>0.37</v>
      </c>
      <c r="S152" s="99">
        <f t="shared" si="34"/>
        <v>0</v>
      </c>
      <c r="T152" s="98">
        <f t="shared" si="35"/>
        <v>0</v>
      </c>
      <c r="U152" s="98">
        <f t="shared" si="47"/>
        <v>0</v>
      </c>
      <c r="V152" s="97">
        <v>344</v>
      </c>
      <c r="W152" s="98">
        <f t="shared" si="48"/>
        <v>86</v>
      </c>
      <c r="X152" s="61">
        <f t="shared" si="49"/>
        <v>505.8</v>
      </c>
      <c r="Y152" s="48">
        <f t="shared" si="50"/>
        <v>5206.0200000000004</v>
      </c>
      <c r="Z152" s="95">
        <v>9275509986.6700001</v>
      </c>
      <c r="AA152" s="97">
        <v>41897</v>
      </c>
      <c r="AB152" s="61">
        <f t="shared" si="36"/>
        <v>221388.4</v>
      </c>
      <c r="AC152" s="47">
        <f t="shared" si="37"/>
        <v>0.86307199999999995</v>
      </c>
      <c r="AD152" s="97">
        <v>112366</v>
      </c>
      <c r="AE152" s="47">
        <f t="shared" si="38"/>
        <v>0.81463099999999999</v>
      </c>
      <c r="AF152" s="47">
        <f t="shared" si="58"/>
        <v>0.15146000000000001</v>
      </c>
      <c r="AG152" s="100">
        <f t="shared" si="39"/>
        <v>0.15146000000000001</v>
      </c>
      <c r="AH152" s="101">
        <f t="shared" si="40"/>
        <v>0</v>
      </c>
      <c r="AI152" s="102">
        <f t="shared" si="51"/>
        <v>0.15146000000000001</v>
      </c>
      <c r="AJ152" s="97">
        <v>0</v>
      </c>
      <c r="AK152">
        <v>0</v>
      </c>
      <c r="AL152" s="60">
        <f t="shared" si="52"/>
        <v>0</v>
      </c>
      <c r="AM152" s="97">
        <v>0</v>
      </c>
      <c r="AN152">
        <v>0</v>
      </c>
      <c r="AO152" s="60">
        <f t="shared" si="53"/>
        <v>0</v>
      </c>
      <c r="AP152" s="60">
        <f t="shared" si="41"/>
        <v>9087506</v>
      </c>
      <c r="AQ152" s="60">
        <f t="shared" si="54"/>
        <v>9087506</v>
      </c>
      <c r="AR152" s="103">
        <v>5893771</v>
      </c>
      <c r="AS152" s="103">
        <f t="shared" si="59"/>
        <v>9087506</v>
      </c>
      <c r="AT152" s="97">
        <v>8515020</v>
      </c>
      <c r="AU152" s="60">
        <f t="shared" si="60"/>
        <v>572486</v>
      </c>
      <c r="AV152" s="104" t="str">
        <f t="shared" si="62"/>
        <v>Yes</v>
      </c>
      <c r="AW152" s="103">
        <f t="shared" si="55"/>
        <v>572486</v>
      </c>
      <c r="AX152" s="105">
        <f t="shared" si="56"/>
        <v>9087506</v>
      </c>
      <c r="AY152" s="106">
        <f t="shared" si="61"/>
        <v>9087506</v>
      </c>
      <c r="AZ152" s="107">
        <f t="shared" si="57"/>
        <v>572486</v>
      </c>
      <c r="BA152" s="60"/>
      <c r="BD152" s="108"/>
      <c r="BE152" s="108"/>
      <c r="BF152" s="108"/>
      <c r="BG152" s="108"/>
      <c r="BH152" s="108"/>
    </row>
    <row r="153" spans="1:60" x14ac:dyDescent="0.2">
      <c r="A153" s="43" t="s">
        <v>1903</v>
      </c>
      <c r="B153" s="43"/>
      <c r="C153" s="74"/>
      <c r="D153" s="74"/>
      <c r="E153" s="74"/>
      <c r="F153" s="39">
        <v>2</v>
      </c>
      <c r="G153">
        <v>0</v>
      </c>
      <c r="H153" s="43">
        <v>127</v>
      </c>
      <c r="I153" s="39" t="s">
        <v>155</v>
      </c>
      <c r="J153" s="94"/>
      <c r="K153" s="95">
        <v>333.33</v>
      </c>
      <c r="L153" s="96"/>
      <c r="M153" s="97">
        <v>30</v>
      </c>
      <c r="N153" s="98">
        <f t="shared" si="42"/>
        <v>9</v>
      </c>
      <c r="O153" s="98">
        <f t="shared" si="43"/>
        <v>200</v>
      </c>
      <c r="P153" s="98">
        <f t="shared" si="44"/>
        <v>0</v>
      </c>
      <c r="Q153" s="98">
        <f t="shared" si="45"/>
        <v>0</v>
      </c>
      <c r="R153" s="99">
        <f t="shared" si="46"/>
        <v>0.09</v>
      </c>
      <c r="S153" s="99">
        <f t="shared" si="34"/>
        <v>0</v>
      </c>
      <c r="T153" s="98">
        <f t="shared" si="35"/>
        <v>0</v>
      </c>
      <c r="U153" s="98">
        <f t="shared" si="47"/>
        <v>0</v>
      </c>
      <c r="V153" s="97">
        <v>0</v>
      </c>
      <c r="W153" s="98">
        <f t="shared" si="48"/>
        <v>0</v>
      </c>
      <c r="X153" s="61">
        <f t="shared" si="49"/>
        <v>9</v>
      </c>
      <c r="Y153" s="48">
        <f t="shared" si="50"/>
        <v>342.33</v>
      </c>
      <c r="Z153" s="95">
        <v>1306420996</v>
      </c>
      <c r="AA153" s="97">
        <v>3537</v>
      </c>
      <c r="AB153" s="61">
        <f t="shared" si="36"/>
        <v>369358.49</v>
      </c>
      <c r="AC153" s="47">
        <f t="shared" si="37"/>
        <v>1.439926</v>
      </c>
      <c r="AD153" s="97">
        <v>113490</v>
      </c>
      <c r="AE153" s="47">
        <f t="shared" si="38"/>
        <v>0.82277900000000004</v>
      </c>
      <c r="AF153" s="47">
        <f t="shared" si="58"/>
        <v>-0.25478200000000001</v>
      </c>
      <c r="AG153" s="100">
        <f t="shared" si="39"/>
        <v>0.01</v>
      </c>
      <c r="AH153" s="101">
        <f t="shared" si="40"/>
        <v>0</v>
      </c>
      <c r="AI153" s="102">
        <f t="shared" si="51"/>
        <v>0.01</v>
      </c>
      <c r="AJ153" s="97">
        <v>0</v>
      </c>
      <c r="AK153">
        <v>0</v>
      </c>
      <c r="AL153" s="60">
        <f t="shared" si="52"/>
        <v>0</v>
      </c>
      <c r="AM153" s="97">
        <v>0</v>
      </c>
      <c r="AN153">
        <v>0</v>
      </c>
      <c r="AO153" s="60">
        <f t="shared" si="53"/>
        <v>0</v>
      </c>
      <c r="AP153" s="60">
        <f t="shared" si="41"/>
        <v>39454</v>
      </c>
      <c r="AQ153" s="60">
        <f t="shared" si="54"/>
        <v>39454</v>
      </c>
      <c r="AR153" s="103">
        <v>46611</v>
      </c>
      <c r="AS153" s="103">
        <f t="shared" si="59"/>
        <v>39454</v>
      </c>
      <c r="AT153" s="97">
        <v>46995</v>
      </c>
      <c r="AU153" s="60">
        <f t="shared" si="60"/>
        <v>7541</v>
      </c>
      <c r="AV153" s="104" t="str">
        <f t="shared" si="62"/>
        <v>No</v>
      </c>
      <c r="AW153" s="103">
        <f t="shared" si="55"/>
        <v>0</v>
      </c>
      <c r="AX153" s="105">
        <f t="shared" si="56"/>
        <v>46995</v>
      </c>
      <c r="AY153" s="106">
        <f t="shared" si="61"/>
        <v>46995</v>
      </c>
      <c r="AZ153" s="107">
        <f t="shared" si="57"/>
        <v>0</v>
      </c>
      <c r="BA153" s="60"/>
      <c r="BD153" s="108"/>
      <c r="BE153" s="108"/>
      <c r="BF153" s="108"/>
      <c r="BG153" s="108"/>
      <c r="BH153" s="108"/>
    </row>
    <row r="154" spans="1:60" x14ac:dyDescent="0.2">
      <c r="A154" s="43" t="s">
        <v>1906</v>
      </c>
      <c r="B154" s="43"/>
      <c r="C154" s="74"/>
      <c r="D154" s="74"/>
      <c r="E154" s="74"/>
      <c r="F154" s="39">
        <v>3</v>
      </c>
      <c r="G154">
        <v>0</v>
      </c>
      <c r="H154" s="43">
        <v>128</v>
      </c>
      <c r="I154" s="39" t="s">
        <v>156</v>
      </c>
      <c r="J154" s="94"/>
      <c r="K154" s="95">
        <v>4118.37</v>
      </c>
      <c r="L154" s="96"/>
      <c r="M154" s="97">
        <v>574</v>
      </c>
      <c r="N154" s="98">
        <f t="shared" si="42"/>
        <v>172.2</v>
      </c>
      <c r="O154" s="98">
        <f t="shared" si="43"/>
        <v>2471.02</v>
      </c>
      <c r="P154" s="98">
        <f t="shared" si="44"/>
        <v>0</v>
      </c>
      <c r="Q154" s="98">
        <f t="shared" si="45"/>
        <v>0</v>
      </c>
      <c r="R154" s="99">
        <f t="shared" si="46"/>
        <v>0.14000000000000001</v>
      </c>
      <c r="S154" s="99">
        <f t="shared" si="34"/>
        <v>0</v>
      </c>
      <c r="T154" s="98">
        <f t="shared" si="35"/>
        <v>0</v>
      </c>
      <c r="U154" s="98">
        <f t="shared" si="47"/>
        <v>0</v>
      </c>
      <c r="V154" s="97">
        <v>87</v>
      </c>
      <c r="W154" s="98">
        <f t="shared" si="48"/>
        <v>21.75</v>
      </c>
      <c r="X154" s="61">
        <f t="shared" si="49"/>
        <v>172.2</v>
      </c>
      <c r="Y154" s="48">
        <f t="shared" si="50"/>
        <v>4312.32</v>
      </c>
      <c r="Z154" s="95">
        <v>4756959007.3299999</v>
      </c>
      <c r="AA154" s="97">
        <v>24935</v>
      </c>
      <c r="AB154" s="61">
        <f t="shared" si="36"/>
        <v>190774.37</v>
      </c>
      <c r="AC154" s="47">
        <f t="shared" si="37"/>
        <v>0.74372400000000005</v>
      </c>
      <c r="AD154" s="97">
        <v>143874</v>
      </c>
      <c r="AE154" s="47">
        <f t="shared" si="38"/>
        <v>1.0430569999999999</v>
      </c>
      <c r="AF154" s="47">
        <f t="shared" si="58"/>
        <v>0.16647600000000001</v>
      </c>
      <c r="AG154" s="100">
        <f t="shared" si="39"/>
        <v>0.16647600000000001</v>
      </c>
      <c r="AH154" s="101">
        <f t="shared" si="40"/>
        <v>0</v>
      </c>
      <c r="AI154" s="102">
        <f t="shared" si="51"/>
        <v>0.16647600000000001</v>
      </c>
      <c r="AJ154" s="97">
        <v>0</v>
      </c>
      <c r="AK154">
        <v>0</v>
      </c>
      <c r="AL154" s="60">
        <f t="shared" si="52"/>
        <v>0</v>
      </c>
      <c r="AM154" s="97">
        <v>0</v>
      </c>
      <c r="AN154">
        <v>0</v>
      </c>
      <c r="AO154" s="60">
        <f t="shared" si="53"/>
        <v>0</v>
      </c>
      <c r="AP154" s="60">
        <f t="shared" si="41"/>
        <v>8273772</v>
      </c>
      <c r="AQ154" s="60">
        <f t="shared" si="54"/>
        <v>8273772</v>
      </c>
      <c r="AR154" s="103">
        <v>6087799</v>
      </c>
      <c r="AS154" s="103">
        <f t="shared" si="59"/>
        <v>8273772</v>
      </c>
      <c r="AT154" s="97">
        <v>7482940</v>
      </c>
      <c r="AU154" s="60">
        <f t="shared" si="60"/>
        <v>790832</v>
      </c>
      <c r="AV154" s="104" t="str">
        <f t="shared" si="62"/>
        <v>Yes</v>
      </c>
      <c r="AW154" s="103">
        <f t="shared" si="55"/>
        <v>790832</v>
      </c>
      <c r="AX154" s="105">
        <f t="shared" si="56"/>
        <v>8273772</v>
      </c>
      <c r="AY154" s="106">
        <f t="shared" si="61"/>
        <v>8273772</v>
      </c>
      <c r="AZ154" s="107">
        <f t="shared" si="57"/>
        <v>790832</v>
      </c>
      <c r="BA154" s="60"/>
      <c r="BD154" s="108"/>
      <c r="BE154" s="108"/>
      <c r="BF154" s="108"/>
      <c r="BG154" s="108"/>
      <c r="BH154" s="108"/>
    </row>
    <row r="155" spans="1:60" x14ac:dyDescent="0.2">
      <c r="A155" s="43" t="s">
        <v>1903</v>
      </c>
      <c r="B155" s="43"/>
      <c r="C155" s="74"/>
      <c r="D155" s="74"/>
      <c r="E155" s="74"/>
      <c r="F155" s="39">
        <v>6</v>
      </c>
      <c r="G155">
        <v>0</v>
      </c>
      <c r="H155" s="43">
        <v>129</v>
      </c>
      <c r="I155" s="39" t="s">
        <v>157</v>
      </c>
      <c r="J155" s="94"/>
      <c r="K155" s="95">
        <v>1324.3</v>
      </c>
      <c r="L155" s="96"/>
      <c r="M155" s="97">
        <v>69</v>
      </c>
      <c r="N155" s="98">
        <f t="shared" si="42"/>
        <v>20.7</v>
      </c>
      <c r="O155" s="98">
        <f t="shared" si="43"/>
        <v>794.58</v>
      </c>
      <c r="P155" s="98">
        <f t="shared" si="44"/>
        <v>0</v>
      </c>
      <c r="Q155" s="98">
        <f t="shared" si="45"/>
        <v>0</v>
      </c>
      <c r="R155" s="99">
        <f t="shared" si="46"/>
        <v>0.05</v>
      </c>
      <c r="S155" s="99">
        <f t="shared" ref="S155:S195" si="63">IF(R155&gt;0.6,+R155-0.6,0)</f>
        <v>0</v>
      </c>
      <c r="T155" s="98">
        <f t="shared" ref="T155:T195" si="64">ROUND(S155*K155,2)</f>
        <v>0</v>
      </c>
      <c r="U155" s="98">
        <f t="shared" si="47"/>
        <v>0</v>
      </c>
      <c r="V155" s="97">
        <v>18</v>
      </c>
      <c r="W155" s="98">
        <f t="shared" si="48"/>
        <v>4.5</v>
      </c>
      <c r="X155" s="61">
        <f t="shared" si="49"/>
        <v>20.7</v>
      </c>
      <c r="Y155" s="48">
        <f t="shared" si="50"/>
        <v>1349.5</v>
      </c>
      <c r="Z155" s="95">
        <v>1603968910.3299999</v>
      </c>
      <c r="AA155" s="97">
        <v>9843</v>
      </c>
      <c r="AB155" s="61">
        <f t="shared" ref="AB155:AB195" si="65">ROUND(Z155/AA155,2)</f>
        <v>162955.29</v>
      </c>
      <c r="AC155" s="47">
        <f t="shared" ref="AC155:AC195" si="66">(ROUND(AB155/$AC$21,6))</f>
        <v>0.63527299999999998</v>
      </c>
      <c r="AD155" s="97">
        <v>105450</v>
      </c>
      <c r="AE155" s="47">
        <f t="shared" ref="AE155:AE195" si="67">(ROUND(AD155/$AE$21,6))</f>
        <v>0.76449100000000003</v>
      </c>
      <c r="AF155" s="47">
        <f t="shared" si="58"/>
        <v>0.32596199999999997</v>
      </c>
      <c r="AG155" s="100">
        <f t="shared" ref="AG155:AG195" si="68">IF(OR(B155=1,C155=1),MAX($L$7,AF155),MAX($L$6,AF155))</f>
        <v>0.32596199999999997</v>
      </c>
      <c r="AH155" s="101">
        <f t="shared" ref="AH155:AH195" si="69">IF(G155&gt;=1,IF(G155&lt;=5,0.06,IF(G155&lt;=10,0.05,IF(G155&lt;=15,0.04,IF(G155&lt;=19,0.03,0)))),0)</f>
        <v>0</v>
      </c>
      <c r="AI155" s="102">
        <f t="shared" si="51"/>
        <v>0.32596199999999997</v>
      </c>
      <c r="AJ155" s="97">
        <v>0</v>
      </c>
      <c r="AK155">
        <v>0</v>
      </c>
      <c r="AL155" s="60">
        <f t="shared" si="52"/>
        <v>0</v>
      </c>
      <c r="AM155" s="97">
        <v>0</v>
      </c>
      <c r="AN155">
        <v>0</v>
      </c>
      <c r="AO155" s="60">
        <f t="shared" si="53"/>
        <v>0</v>
      </c>
      <c r="AP155" s="60">
        <f t="shared" ref="AP155:AP195" si="70">ROUND(Y155*AI155*$AP$21,0)</f>
        <v>5069683</v>
      </c>
      <c r="AQ155" s="60">
        <f t="shared" si="54"/>
        <v>5069683</v>
      </c>
      <c r="AR155" s="103">
        <v>5929453</v>
      </c>
      <c r="AS155" s="103">
        <f t="shared" si="59"/>
        <v>5069683</v>
      </c>
      <c r="AT155" s="97">
        <v>5692630</v>
      </c>
      <c r="AU155" s="60">
        <f t="shared" si="60"/>
        <v>622947</v>
      </c>
      <c r="AV155" s="104" t="str">
        <f t="shared" si="62"/>
        <v>No</v>
      </c>
      <c r="AW155" s="103">
        <f t="shared" si="55"/>
        <v>0</v>
      </c>
      <c r="AX155" s="105">
        <f t="shared" si="56"/>
        <v>5692630</v>
      </c>
      <c r="AY155" s="106">
        <f t="shared" si="61"/>
        <v>5692630</v>
      </c>
      <c r="AZ155" s="107">
        <f t="shared" si="57"/>
        <v>0</v>
      </c>
      <c r="BA155" s="60"/>
      <c r="BD155" s="108"/>
      <c r="BE155" s="108"/>
      <c r="BF155" s="108"/>
      <c r="BG155" s="108"/>
      <c r="BH155" s="108"/>
    </row>
    <row r="156" spans="1:60" x14ac:dyDescent="0.2">
      <c r="A156" s="43" t="s">
        <v>1906</v>
      </c>
      <c r="B156" s="43"/>
      <c r="C156" s="74"/>
      <c r="D156" s="74"/>
      <c r="E156" s="74"/>
      <c r="F156" s="39">
        <v>5</v>
      </c>
      <c r="G156">
        <v>0</v>
      </c>
      <c r="H156" s="43">
        <v>130</v>
      </c>
      <c r="I156" s="39" t="s">
        <v>158</v>
      </c>
      <c r="J156" s="94"/>
      <c r="K156" s="95">
        <v>2250.4699999999998</v>
      </c>
      <c r="L156" s="96"/>
      <c r="M156" s="97">
        <v>282</v>
      </c>
      <c r="N156" s="98">
        <f t="shared" ref="N156:N195" si="71">ROUND(M156*0.3,2)</f>
        <v>84.6</v>
      </c>
      <c r="O156" s="98">
        <f t="shared" ref="O156:O195" si="72">ROUND(K156*0.6,2)</f>
        <v>1350.28</v>
      </c>
      <c r="P156" s="98">
        <f t="shared" ref="P156:P195" si="73">MAX(M156-O156,0)</f>
        <v>0</v>
      </c>
      <c r="Q156" s="98">
        <f t="shared" ref="Q156:Q195" si="74">ROUND(P156*0.15,2)</f>
        <v>0</v>
      </c>
      <c r="R156" s="99">
        <f t="shared" ref="R156:R195" si="75">ROUND(M156/K156,2)</f>
        <v>0.13</v>
      </c>
      <c r="S156" s="99">
        <f t="shared" si="63"/>
        <v>0</v>
      </c>
      <c r="T156" s="98">
        <f t="shared" si="64"/>
        <v>0</v>
      </c>
      <c r="U156" s="98">
        <f t="shared" ref="U156:U195" si="76">ROUND(T156*0.15,2)</f>
        <v>0</v>
      </c>
      <c r="V156" s="97">
        <v>37</v>
      </c>
      <c r="W156" s="98">
        <f t="shared" ref="W156:W195" si="77">ROUND(V156*0.25,2)</f>
        <v>9.25</v>
      </c>
      <c r="X156" s="61">
        <f t="shared" ref="X156:X195" si="78">ROUND(M156*$X$2,2)</f>
        <v>84.6</v>
      </c>
      <c r="Y156" s="48">
        <f t="shared" ref="Y156:Y195" si="79">+K156+N156+Q156+W156</f>
        <v>2344.3199999999997</v>
      </c>
      <c r="Z156" s="95">
        <v>4196205361.3299999</v>
      </c>
      <c r="AA156" s="97">
        <v>19979</v>
      </c>
      <c r="AB156" s="61">
        <f t="shared" si="65"/>
        <v>210030.8</v>
      </c>
      <c r="AC156" s="47">
        <f t="shared" si="66"/>
        <v>0.81879500000000005</v>
      </c>
      <c r="AD156" s="97">
        <v>107266</v>
      </c>
      <c r="AE156" s="47">
        <f t="shared" si="67"/>
        <v>0.77765700000000004</v>
      </c>
      <c r="AF156" s="47">
        <f t="shared" si="58"/>
        <v>0.193546</v>
      </c>
      <c r="AG156" s="100">
        <f t="shared" si="68"/>
        <v>0.193546</v>
      </c>
      <c r="AH156" s="101">
        <f t="shared" si="69"/>
        <v>0</v>
      </c>
      <c r="AI156" s="102">
        <f t="shared" ref="AI156:AI195" si="80">+AH156+AG156</f>
        <v>0.193546</v>
      </c>
      <c r="AJ156" s="97">
        <v>2253</v>
      </c>
      <c r="AK156">
        <v>13</v>
      </c>
      <c r="AL156" s="60">
        <f t="shared" ref="AL156:AL195" si="81">ROUND(AJ156*AK156*100,0)</f>
        <v>2928900</v>
      </c>
      <c r="AM156" s="97">
        <v>0</v>
      </c>
      <c r="AN156">
        <v>0</v>
      </c>
      <c r="AO156" s="60">
        <f t="shared" ref="AO156:AO195" si="82">ROUND(AM156*AN156*100,0)</f>
        <v>0</v>
      </c>
      <c r="AP156" s="60">
        <f t="shared" si="70"/>
        <v>5229282</v>
      </c>
      <c r="AQ156" s="60">
        <f t="shared" ref="AQ156:AQ195" si="83">SUM(AL156+AO156+AP156)</f>
        <v>8158182</v>
      </c>
      <c r="AR156" s="103">
        <v>3458266</v>
      </c>
      <c r="AS156" s="103">
        <f t="shared" si="59"/>
        <v>8158182</v>
      </c>
      <c r="AT156" s="97">
        <v>6743076</v>
      </c>
      <c r="AU156" s="60">
        <f t="shared" si="60"/>
        <v>1415106</v>
      </c>
      <c r="AV156" s="104" t="str">
        <f t="shared" si="62"/>
        <v>Yes</v>
      </c>
      <c r="AW156" s="103">
        <f t="shared" ref="AW156:AW195" si="84">IF(AV156="Yes",+AU156*$L$9,+AU156*$L$10)</f>
        <v>1415106</v>
      </c>
      <c r="AX156" s="105">
        <f t="shared" ref="AX156:AX195" si="85">IF(AV156="Yes",AT156+AW156,AT156- AW156)</f>
        <v>8158182</v>
      </c>
      <c r="AY156" s="106">
        <f t="shared" si="61"/>
        <v>8158182</v>
      </c>
      <c r="AZ156" s="107">
        <f t="shared" ref="AZ156:AZ195" si="86">AY156-AT156</f>
        <v>1415106</v>
      </c>
      <c r="BA156" s="60"/>
      <c r="BD156" s="108"/>
      <c r="BE156" s="108"/>
      <c r="BF156" s="108"/>
      <c r="BG156" s="108"/>
      <c r="BH156" s="108"/>
    </row>
    <row r="157" spans="1:60" x14ac:dyDescent="0.2">
      <c r="A157" s="43" t="s">
        <v>1907</v>
      </c>
      <c r="B157" s="43"/>
      <c r="C157" s="74"/>
      <c r="D157" s="74"/>
      <c r="E157" s="74"/>
      <c r="F157" s="39">
        <v>6</v>
      </c>
      <c r="G157">
        <v>0</v>
      </c>
      <c r="H157" s="43">
        <v>131</v>
      </c>
      <c r="I157" s="39" t="s">
        <v>159</v>
      </c>
      <c r="J157" s="94"/>
      <c r="K157" s="95">
        <v>6028.88</v>
      </c>
      <c r="L157" s="96"/>
      <c r="M157" s="97">
        <v>1569</v>
      </c>
      <c r="N157" s="98">
        <f t="shared" si="71"/>
        <v>470.7</v>
      </c>
      <c r="O157" s="98">
        <f t="shared" si="72"/>
        <v>3617.33</v>
      </c>
      <c r="P157" s="98">
        <f t="shared" si="73"/>
        <v>0</v>
      </c>
      <c r="Q157" s="98">
        <f t="shared" si="74"/>
        <v>0</v>
      </c>
      <c r="R157" s="99">
        <f t="shared" si="75"/>
        <v>0.26</v>
      </c>
      <c r="S157" s="99">
        <f t="shared" si="63"/>
        <v>0</v>
      </c>
      <c r="T157" s="98">
        <f t="shared" si="64"/>
        <v>0</v>
      </c>
      <c r="U157" s="98">
        <f t="shared" si="76"/>
        <v>0</v>
      </c>
      <c r="V157" s="97">
        <v>231</v>
      </c>
      <c r="W157" s="98">
        <f t="shared" si="77"/>
        <v>57.75</v>
      </c>
      <c r="X157" s="61">
        <f t="shared" si="78"/>
        <v>470.7</v>
      </c>
      <c r="Y157" s="48">
        <f t="shared" si="79"/>
        <v>6557.33</v>
      </c>
      <c r="Z157" s="95">
        <v>7849495493.6700001</v>
      </c>
      <c r="AA157" s="97">
        <v>43753</v>
      </c>
      <c r="AB157" s="61">
        <f t="shared" si="65"/>
        <v>179404.74</v>
      </c>
      <c r="AC157" s="47">
        <f t="shared" si="66"/>
        <v>0.69940100000000005</v>
      </c>
      <c r="AD157" s="97">
        <v>118790</v>
      </c>
      <c r="AE157" s="47">
        <f t="shared" si="67"/>
        <v>0.86120300000000005</v>
      </c>
      <c r="AF157" s="47">
        <f t="shared" ref="AF157:AF195" si="87">ROUND(1-((AC157*$L$4)+(AE157*$L$5)),6)</f>
        <v>0.252058</v>
      </c>
      <c r="AG157" s="100">
        <f t="shared" si="68"/>
        <v>0.252058</v>
      </c>
      <c r="AH157" s="101">
        <f t="shared" si="69"/>
        <v>0</v>
      </c>
      <c r="AI157" s="102">
        <f t="shared" si="80"/>
        <v>0.252058</v>
      </c>
      <c r="AJ157" s="97">
        <v>0</v>
      </c>
      <c r="AK157">
        <v>0</v>
      </c>
      <c r="AL157" s="60">
        <f t="shared" si="81"/>
        <v>0</v>
      </c>
      <c r="AM157" s="97">
        <v>0</v>
      </c>
      <c r="AN157">
        <v>0</v>
      </c>
      <c r="AO157" s="60">
        <f t="shared" si="82"/>
        <v>0</v>
      </c>
      <c r="AP157" s="60">
        <f t="shared" si="70"/>
        <v>19048837</v>
      </c>
      <c r="AQ157" s="60">
        <f t="shared" si="83"/>
        <v>19048837</v>
      </c>
      <c r="AR157" s="103">
        <v>20268059</v>
      </c>
      <c r="AS157" s="103">
        <f t="shared" ref="AS157:AS195" si="88">IF(C157=1, MAX(AR157, AQ157, AT157), AQ157)</f>
        <v>19048837</v>
      </c>
      <c r="AT157" s="97">
        <v>20848374</v>
      </c>
      <c r="AU157" s="60">
        <f t="shared" ref="AU157:AU195" si="89">ABS(AQ157-AT157)</f>
        <v>1799537</v>
      </c>
      <c r="AV157" s="104" t="str">
        <f t="shared" si="62"/>
        <v>No</v>
      </c>
      <c r="AW157" s="103">
        <f t="shared" si="84"/>
        <v>0</v>
      </c>
      <c r="AX157" s="105">
        <f t="shared" si="85"/>
        <v>20848374</v>
      </c>
      <c r="AY157" s="106">
        <f t="shared" ref="AY157:AY195" si="90">IF(C157=1,MAX(AX157,AR157,AT157),AX157)</f>
        <v>20848374</v>
      </c>
      <c r="AZ157" s="107">
        <f t="shared" si="86"/>
        <v>0</v>
      </c>
      <c r="BA157" s="60"/>
      <c r="BD157" s="108"/>
      <c r="BE157" s="108"/>
      <c r="BF157" s="108"/>
      <c r="BG157" s="108"/>
      <c r="BH157" s="108"/>
    </row>
    <row r="158" spans="1:60" x14ac:dyDescent="0.2">
      <c r="A158" s="43" t="s">
        <v>1906</v>
      </c>
      <c r="B158" s="43"/>
      <c r="C158" s="74"/>
      <c r="D158" s="74"/>
      <c r="E158" s="74"/>
      <c r="F158" s="39">
        <v>5</v>
      </c>
      <c r="G158">
        <v>0</v>
      </c>
      <c r="H158" s="43">
        <v>132</v>
      </c>
      <c r="I158" s="39" t="s">
        <v>160</v>
      </c>
      <c r="J158" s="94"/>
      <c r="K158" s="95">
        <v>5167.7299999999996</v>
      </c>
      <c r="L158" s="96"/>
      <c r="M158" s="97">
        <v>870</v>
      </c>
      <c r="N158" s="98">
        <f t="shared" si="71"/>
        <v>261</v>
      </c>
      <c r="O158" s="98">
        <f t="shared" si="72"/>
        <v>3100.64</v>
      </c>
      <c r="P158" s="98">
        <f t="shared" si="73"/>
        <v>0</v>
      </c>
      <c r="Q158" s="98">
        <f t="shared" si="74"/>
        <v>0</v>
      </c>
      <c r="R158" s="99">
        <f t="shared" si="75"/>
        <v>0.17</v>
      </c>
      <c r="S158" s="99">
        <f t="shared" si="63"/>
        <v>0</v>
      </c>
      <c r="T158" s="98">
        <f t="shared" si="64"/>
        <v>0</v>
      </c>
      <c r="U158" s="98">
        <f t="shared" si="76"/>
        <v>0</v>
      </c>
      <c r="V158" s="97">
        <v>477</v>
      </c>
      <c r="W158" s="98">
        <f t="shared" si="77"/>
        <v>119.25</v>
      </c>
      <c r="X158" s="61">
        <f t="shared" si="78"/>
        <v>261</v>
      </c>
      <c r="Y158" s="48">
        <f t="shared" si="79"/>
        <v>5547.98</v>
      </c>
      <c r="Z158" s="95">
        <v>5354885857.3299999</v>
      </c>
      <c r="AA158" s="97">
        <v>26783</v>
      </c>
      <c r="AB158" s="61">
        <f t="shared" si="65"/>
        <v>199936</v>
      </c>
      <c r="AC158" s="47">
        <f t="shared" si="66"/>
        <v>0.77944100000000005</v>
      </c>
      <c r="AD158" s="97">
        <v>134080</v>
      </c>
      <c r="AE158" s="47">
        <f t="shared" si="67"/>
        <v>0.97205299999999994</v>
      </c>
      <c r="AF158" s="47">
        <f t="shared" si="87"/>
        <v>0.162775</v>
      </c>
      <c r="AG158" s="100">
        <f t="shared" si="68"/>
        <v>0.162775</v>
      </c>
      <c r="AH158" s="101">
        <f t="shared" si="69"/>
        <v>0</v>
      </c>
      <c r="AI158" s="102">
        <f t="shared" si="80"/>
        <v>0.162775</v>
      </c>
      <c r="AJ158" s="97">
        <v>0</v>
      </c>
      <c r="AK158">
        <v>0</v>
      </c>
      <c r="AL158" s="60">
        <f t="shared" si="81"/>
        <v>0</v>
      </c>
      <c r="AM158" s="97">
        <v>1</v>
      </c>
      <c r="AN158">
        <v>4</v>
      </c>
      <c r="AO158" s="60">
        <f t="shared" si="82"/>
        <v>400</v>
      </c>
      <c r="AP158" s="60">
        <f t="shared" si="70"/>
        <v>10407910</v>
      </c>
      <c r="AQ158" s="60">
        <f t="shared" si="83"/>
        <v>10408310</v>
      </c>
      <c r="AR158" s="103">
        <v>12826469</v>
      </c>
      <c r="AS158" s="103">
        <f t="shared" si="88"/>
        <v>10408310</v>
      </c>
      <c r="AT158" s="97">
        <v>11408078</v>
      </c>
      <c r="AU158" s="60">
        <f t="shared" si="89"/>
        <v>999768</v>
      </c>
      <c r="AV158" s="104" t="str">
        <f t="shared" ref="AV158:AV195" si="91">IF(AQ158&gt;AT158,"Yes","No")</f>
        <v>No</v>
      </c>
      <c r="AW158" s="103">
        <f t="shared" si="84"/>
        <v>0</v>
      </c>
      <c r="AX158" s="105">
        <f t="shared" si="85"/>
        <v>11408078</v>
      </c>
      <c r="AY158" s="106">
        <f t="shared" si="90"/>
        <v>11408078</v>
      </c>
      <c r="AZ158" s="107">
        <f t="shared" si="86"/>
        <v>0</v>
      </c>
      <c r="BA158" s="60"/>
      <c r="BD158" s="108"/>
      <c r="BE158" s="108"/>
      <c r="BF158" s="108"/>
      <c r="BG158" s="108"/>
      <c r="BH158" s="108"/>
    </row>
    <row r="159" spans="1:60" x14ac:dyDescent="0.2">
      <c r="A159" s="43" t="s">
        <v>1910</v>
      </c>
      <c r="B159" s="43"/>
      <c r="C159" s="74"/>
      <c r="D159" s="74"/>
      <c r="E159" s="74"/>
      <c r="F159" s="39">
        <v>9</v>
      </c>
      <c r="G159">
        <v>41</v>
      </c>
      <c r="H159" s="43">
        <v>133</v>
      </c>
      <c r="I159" s="39" t="s">
        <v>161</v>
      </c>
      <c r="J159" s="94"/>
      <c r="K159" s="95">
        <v>362</v>
      </c>
      <c r="L159" s="110"/>
      <c r="M159" s="97">
        <v>201</v>
      </c>
      <c r="N159" s="98">
        <f t="shared" si="71"/>
        <v>60.3</v>
      </c>
      <c r="O159" s="98">
        <f t="shared" si="72"/>
        <v>217.2</v>
      </c>
      <c r="P159" s="98">
        <f t="shared" si="73"/>
        <v>0</v>
      </c>
      <c r="Q159" s="98">
        <f t="shared" si="74"/>
        <v>0</v>
      </c>
      <c r="R159" s="99">
        <f t="shared" si="75"/>
        <v>0.56000000000000005</v>
      </c>
      <c r="S159" s="99">
        <f t="shared" si="63"/>
        <v>0</v>
      </c>
      <c r="T159" s="98">
        <f t="shared" si="64"/>
        <v>0</v>
      </c>
      <c r="U159" s="98">
        <f t="shared" si="76"/>
        <v>0</v>
      </c>
      <c r="V159" s="97">
        <v>7</v>
      </c>
      <c r="W159" s="98">
        <f t="shared" si="77"/>
        <v>1.75</v>
      </c>
      <c r="X159" s="61">
        <f t="shared" si="78"/>
        <v>60.3</v>
      </c>
      <c r="Y159" s="48">
        <f t="shared" si="79"/>
        <v>424.05</v>
      </c>
      <c r="Z159" s="95">
        <v>350195760.67000002</v>
      </c>
      <c r="AA159" s="97">
        <v>2958</v>
      </c>
      <c r="AB159" s="61">
        <f t="shared" si="65"/>
        <v>118389.37</v>
      </c>
      <c r="AC159" s="47">
        <f t="shared" si="66"/>
        <v>0.46153499999999997</v>
      </c>
      <c r="AD159" s="97">
        <v>94464</v>
      </c>
      <c r="AE159" s="47">
        <f t="shared" si="67"/>
        <v>0.68484500000000004</v>
      </c>
      <c r="AF159" s="47">
        <f t="shared" si="87"/>
        <v>0.471472</v>
      </c>
      <c r="AG159" s="100">
        <f t="shared" si="68"/>
        <v>0.471472</v>
      </c>
      <c r="AH159" s="101">
        <f t="shared" si="69"/>
        <v>0</v>
      </c>
      <c r="AI159" s="102">
        <f t="shared" si="80"/>
        <v>0.471472</v>
      </c>
      <c r="AJ159" s="97">
        <v>0</v>
      </c>
      <c r="AK159">
        <v>0</v>
      </c>
      <c r="AL159" s="60">
        <f t="shared" si="81"/>
        <v>0</v>
      </c>
      <c r="AM159" s="97">
        <v>61</v>
      </c>
      <c r="AN159">
        <v>4</v>
      </c>
      <c r="AO159" s="60">
        <f t="shared" si="82"/>
        <v>24400</v>
      </c>
      <c r="AP159" s="60">
        <f t="shared" si="70"/>
        <v>2304167</v>
      </c>
      <c r="AQ159" s="60">
        <f t="shared" si="83"/>
        <v>2328567</v>
      </c>
      <c r="AR159" s="103">
        <v>2612273</v>
      </c>
      <c r="AS159" s="103">
        <f t="shared" si="88"/>
        <v>2328567</v>
      </c>
      <c r="AT159" s="97">
        <v>2706745</v>
      </c>
      <c r="AU159" s="60">
        <f t="shared" si="89"/>
        <v>378178</v>
      </c>
      <c r="AV159" s="104" t="str">
        <f t="shared" si="91"/>
        <v>No</v>
      </c>
      <c r="AW159" s="103">
        <f t="shared" si="84"/>
        <v>0</v>
      </c>
      <c r="AX159" s="105">
        <f t="shared" si="85"/>
        <v>2706745</v>
      </c>
      <c r="AY159" s="106">
        <f t="shared" si="90"/>
        <v>2706745</v>
      </c>
      <c r="AZ159" s="107">
        <f t="shared" si="86"/>
        <v>0</v>
      </c>
      <c r="BA159" s="60"/>
      <c r="BD159" s="108"/>
      <c r="BE159" s="108"/>
      <c r="BF159" s="108"/>
      <c r="BG159" s="108"/>
      <c r="BH159" s="108"/>
    </row>
    <row r="160" spans="1:60" x14ac:dyDescent="0.2">
      <c r="A160" s="43" t="s">
        <v>1910</v>
      </c>
      <c r="B160" s="43"/>
      <c r="C160" s="74"/>
      <c r="D160" s="74"/>
      <c r="E160" s="74"/>
      <c r="F160" s="39">
        <v>9</v>
      </c>
      <c r="G160">
        <v>29</v>
      </c>
      <c r="H160" s="43">
        <v>134</v>
      </c>
      <c r="I160" s="39" t="s">
        <v>162</v>
      </c>
      <c r="J160" s="94"/>
      <c r="K160" s="95">
        <v>1292.8599999999999</v>
      </c>
      <c r="L160" s="110"/>
      <c r="M160" s="97">
        <v>523</v>
      </c>
      <c r="N160" s="98">
        <f t="shared" si="71"/>
        <v>156.9</v>
      </c>
      <c r="O160" s="98">
        <f t="shared" si="72"/>
        <v>775.72</v>
      </c>
      <c r="P160" s="98">
        <f t="shared" si="73"/>
        <v>0</v>
      </c>
      <c r="Q160" s="98">
        <f t="shared" si="74"/>
        <v>0</v>
      </c>
      <c r="R160" s="99">
        <f t="shared" si="75"/>
        <v>0.4</v>
      </c>
      <c r="S160" s="99">
        <f t="shared" si="63"/>
        <v>0</v>
      </c>
      <c r="T160" s="98">
        <f t="shared" si="64"/>
        <v>0</v>
      </c>
      <c r="U160" s="98">
        <f t="shared" si="76"/>
        <v>0</v>
      </c>
      <c r="V160" s="97">
        <v>13</v>
      </c>
      <c r="W160" s="98">
        <f t="shared" si="77"/>
        <v>3.25</v>
      </c>
      <c r="X160" s="61">
        <f t="shared" si="78"/>
        <v>156.9</v>
      </c>
      <c r="Y160" s="48">
        <f t="shared" si="79"/>
        <v>1453.01</v>
      </c>
      <c r="Z160" s="95">
        <v>1476330858</v>
      </c>
      <c r="AA160" s="97">
        <v>11449</v>
      </c>
      <c r="AB160" s="61">
        <f t="shared" si="65"/>
        <v>128948.45</v>
      </c>
      <c r="AC160" s="47">
        <f t="shared" si="66"/>
        <v>0.50269900000000001</v>
      </c>
      <c r="AD160" s="97">
        <v>92292</v>
      </c>
      <c r="AE160" s="47">
        <f t="shared" si="67"/>
        <v>0.66909799999999997</v>
      </c>
      <c r="AF160" s="47">
        <f t="shared" si="87"/>
        <v>0.44738099999999997</v>
      </c>
      <c r="AG160" s="100">
        <f t="shared" si="68"/>
        <v>0.44738099999999997</v>
      </c>
      <c r="AH160" s="101">
        <f t="shared" si="69"/>
        <v>0</v>
      </c>
      <c r="AI160" s="102">
        <f t="shared" si="80"/>
        <v>0.44738099999999997</v>
      </c>
      <c r="AJ160" s="97">
        <v>0</v>
      </c>
      <c r="AK160">
        <v>0</v>
      </c>
      <c r="AL160" s="60">
        <f t="shared" si="81"/>
        <v>0</v>
      </c>
      <c r="AM160" s="97">
        <v>0</v>
      </c>
      <c r="AN160">
        <v>0</v>
      </c>
      <c r="AO160" s="60">
        <f t="shared" si="82"/>
        <v>0</v>
      </c>
      <c r="AP160" s="60">
        <f t="shared" si="70"/>
        <v>7491815</v>
      </c>
      <c r="AQ160" s="60">
        <f t="shared" si="83"/>
        <v>7491815</v>
      </c>
      <c r="AR160" s="103">
        <v>9790490</v>
      </c>
      <c r="AS160" s="103">
        <f t="shared" si="88"/>
        <v>7491815</v>
      </c>
      <c r="AT160" s="97">
        <v>9551487</v>
      </c>
      <c r="AU160" s="60">
        <f t="shared" si="89"/>
        <v>2059672</v>
      </c>
      <c r="AV160" s="104" t="str">
        <f t="shared" si="91"/>
        <v>No</v>
      </c>
      <c r="AW160" s="103">
        <f t="shared" si="84"/>
        <v>0</v>
      </c>
      <c r="AX160" s="105">
        <f t="shared" si="85"/>
        <v>9551487</v>
      </c>
      <c r="AY160" s="106">
        <f t="shared" si="90"/>
        <v>9551487</v>
      </c>
      <c r="AZ160" s="107">
        <f t="shared" si="86"/>
        <v>0</v>
      </c>
      <c r="BA160" s="60"/>
      <c r="BD160" s="108"/>
      <c r="BE160" s="108"/>
      <c r="BF160" s="108"/>
      <c r="BG160" s="108"/>
      <c r="BH160" s="108"/>
    </row>
    <row r="161" spans="1:60" x14ac:dyDescent="0.2">
      <c r="A161" s="43" t="s">
        <v>1904</v>
      </c>
      <c r="B161" s="43">
        <v>1</v>
      </c>
      <c r="C161" s="74">
        <v>1</v>
      </c>
      <c r="D161" s="74">
        <v>1</v>
      </c>
      <c r="E161" s="74"/>
      <c r="F161" s="39">
        <v>2</v>
      </c>
      <c r="G161">
        <v>0</v>
      </c>
      <c r="H161" s="43">
        <v>135</v>
      </c>
      <c r="I161" s="39" t="s">
        <v>163</v>
      </c>
      <c r="J161" s="94"/>
      <c r="K161" s="95">
        <v>15740.78</v>
      </c>
      <c r="L161" s="96"/>
      <c r="M161" s="97">
        <v>8588</v>
      </c>
      <c r="N161" s="98">
        <f t="shared" si="71"/>
        <v>2576.4</v>
      </c>
      <c r="O161" s="98">
        <f t="shared" si="72"/>
        <v>9444.4699999999993</v>
      </c>
      <c r="P161" s="98">
        <f t="shared" si="73"/>
        <v>0</v>
      </c>
      <c r="Q161" s="98">
        <f t="shared" si="74"/>
        <v>0</v>
      </c>
      <c r="R161" s="99">
        <f t="shared" si="75"/>
        <v>0.55000000000000004</v>
      </c>
      <c r="S161" s="99">
        <f t="shared" si="63"/>
        <v>0</v>
      </c>
      <c r="T161" s="98">
        <f t="shared" si="64"/>
        <v>0</v>
      </c>
      <c r="U161" s="98">
        <f t="shared" si="76"/>
        <v>0</v>
      </c>
      <c r="V161" s="97">
        <v>3098</v>
      </c>
      <c r="W161" s="98">
        <f t="shared" si="77"/>
        <v>774.5</v>
      </c>
      <c r="X161" s="61">
        <f t="shared" si="78"/>
        <v>2576.4</v>
      </c>
      <c r="Y161" s="48">
        <f t="shared" si="79"/>
        <v>19091.68</v>
      </c>
      <c r="Z161" s="95">
        <v>40063426892.669998</v>
      </c>
      <c r="AA161" s="97">
        <v>136188</v>
      </c>
      <c r="AB161" s="61">
        <f t="shared" si="65"/>
        <v>294177.36</v>
      </c>
      <c r="AC161" s="47">
        <f t="shared" si="66"/>
        <v>1.146836</v>
      </c>
      <c r="AD161" s="97">
        <v>100718</v>
      </c>
      <c r="AE161" s="47">
        <f t="shared" si="67"/>
        <v>0.73018499999999997</v>
      </c>
      <c r="AF161" s="47">
        <f t="shared" si="87"/>
        <v>-2.1840999999999999E-2</v>
      </c>
      <c r="AG161" s="100">
        <f t="shared" si="68"/>
        <v>0.1</v>
      </c>
      <c r="AH161" s="101">
        <f t="shared" si="69"/>
        <v>0</v>
      </c>
      <c r="AI161" s="102">
        <f t="shared" si="80"/>
        <v>0.1</v>
      </c>
      <c r="AJ161" s="97">
        <v>0</v>
      </c>
      <c r="AK161">
        <v>0</v>
      </c>
      <c r="AL161" s="60">
        <f t="shared" si="81"/>
        <v>0</v>
      </c>
      <c r="AM161" s="97">
        <v>0</v>
      </c>
      <c r="AN161">
        <v>0</v>
      </c>
      <c r="AO161" s="60">
        <f t="shared" si="82"/>
        <v>0</v>
      </c>
      <c r="AP161" s="60">
        <f t="shared" si="70"/>
        <v>22003161</v>
      </c>
      <c r="AQ161" s="60">
        <f t="shared" si="83"/>
        <v>22003161</v>
      </c>
      <c r="AR161" s="103">
        <v>10803759</v>
      </c>
      <c r="AS161" s="103">
        <f t="shared" si="88"/>
        <v>22003161</v>
      </c>
      <c r="AT161" s="97">
        <v>19908251</v>
      </c>
      <c r="AU161" s="60">
        <f t="shared" si="89"/>
        <v>2094910</v>
      </c>
      <c r="AV161" s="104" t="str">
        <f t="shared" si="91"/>
        <v>Yes</v>
      </c>
      <c r="AW161" s="103">
        <f t="shared" si="84"/>
        <v>2094910</v>
      </c>
      <c r="AX161" s="105">
        <f t="shared" si="85"/>
        <v>22003161</v>
      </c>
      <c r="AY161" s="106">
        <f t="shared" si="90"/>
        <v>22003161</v>
      </c>
      <c r="AZ161" s="107">
        <f t="shared" si="86"/>
        <v>2094910</v>
      </c>
      <c r="BA161" s="60"/>
      <c r="BD161" s="108"/>
      <c r="BE161" s="108"/>
      <c r="BF161" s="108"/>
      <c r="BG161" s="108"/>
      <c r="BH161" s="108"/>
    </row>
    <row r="162" spans="1:60" x14ac:dyDescent="0.2">
      <c r="A162" s="43" t="s">
        <v>1910</v>
      </c>
      <c r="B162" s="43"/>
      <c r="C162" s="74"/>
      <c r="D162" s="74"/>
      <c r="E162" s="74"/>
      <c r="F162" s="39">
        <v>9</v>
      </c>
      <c r="G162">
        <v>35</v>
      </c>
      <c r="H162" s="43">
        <v>136</v>
      </c>
      <c r="I162" s="39" t="s">
        <v>164</v>
      </c>
      <c r="J162" s="94"/>
      <c r="K162" s="95">
        <v>426.12</v>
      </c>
      <c r="L162" s="110"/>
      <c r="M162" s="97">
        <v>173</v>
      </c>
      <c r="N162" s="98">
        <f t="shared" si="71"/>
        <v>51.9</v>
      </c>
      <c r="O162" s="98">
        <f t="shared" si="72"/>
        <v>255.67</v>
      </c>
      <c r="P162" s="98">
        <f t="shared" si="73"/>
        <v>0</v>
      </c>
      <c r="Q162" s="98">
        <f t="shared" si="74"/>
        <v>0</v>
      </c>
      <c r="R162" s="99">
        <f t="shared" si="75"/>
        <v>0.41</v>
      </c>
      <c r="S162" s="99">
        <f t="shared" si="63"/>
        <v>0</v>
      </c>
      <c r="T162" s="98">
        <f t="shared" si="64"/>
        <v>0</v>
      </c>
      <c r="U162" s="98">
        <f t="shared" si="76"/>
        <v>0</v>
      </c>
      <c r="V162" s="97">
        <v>2</v>
      </c>
      <c r="W162" s="98">
        <f t="shared" si="77"/>
        <v>0.5</v>
      </c>
      <c r="X162" s="61">
        <f t="shared" si="78"/>
        <v>51.9</v>
      </c>
      <c r="Y162" s="48">
        <f t="shared" si="79"/>
        <v>478.52</v>
      </c>
      <c r="Z162" s="95">
        <v>503577444.32999998</v>
      </c>
      <c r="AA162" s="97">
        <v>3623</v>
      </c>
      <c r="AB162" s="61">
        <f t="shared" si="65"/>
        <v>138994.6</v>
      </c>
      <c r="AC162" s="47">
        <f t="shared" si="66"/>
        <v>0.54186400000000001</v>
      </c>
      <c r="AD162" s="97">
        <v>82703</v>
      </c>
      <c r="AE162" s="47">
        <f t="shared" si="67"/>
        <v>0.59958</v>
      </c>
      <c r="AF162" s="47">
        <f t="shared" si="87"/>
        <v>0.44082100000000002</v>
      </c>
      <c r="AG162" s="100">
        <f t="shared" si="68"/>
        <v>0.44082100000000002</v>
      </c>
      <c r="AH162" s="101">
        <f t="shared" si="69"/>
        <v>0</v>
      </c>
      <c r="AI162" s="102">
        <f t="shared" si="80"/>
        <v>0.44082100000000002</v>
      </c>
      <c r="AJ162" s="97">
        <v>0</v>
      </c>
      <c r="AK162">
        <v>0</v>
      </c>
      <c r="AL162" s="60">
        <f t="shared" si="81"/>
        <v>0</v>
      </c>
      <c r="AM162" s="97">
        <v>0</v>
      </c>
      <c r="AN162">
        <v>0</v>
      </c>
      <c r="AO162" s="60">
        <f t="shared" si="82"/>
        <v>0</v>
      </c>
      <c r="AP162" s="60">
        <f t="shared" si="70"/>
        <v>2431103</v>
      </c>
      <c r="AQ162" s="60">
        <f t="shared" si="83"/>
        <v>2431103</v>
      </c>
      <c r="AR162" s="103">
        <v>3196216</v>
      </c>
      <c r="AS162" s="103">
        <f t="shared" si="88"/>
        <v>2431103</v>
      </c>
      <c r="AT162" s="97">
        <v>3174585</v>
      </c>
      <c r="AU162" s="60">
        <f t="shared" si="89"/>
        <v>743482</v>
      </c>
      <c r="AV162" s="104" t="str">
        <f t="shared" si="91"/>
        <v>No</v>
      </c>
      <c r="AW162" s="103">
        <f t="shared" si="84"/>
        <v>0</v>
      </c>
      <c r="AX162" s="105">
        <f t="shared" si="85"/>
        <v>3174585</v>
      </c>
      <c r="AY162" s="106">
        <f t="shared" si="90"/>
        <v>3174585</v>
      </c>
      <c r="AZ162" s="107">
        <f t="shared" si="86"/>
        <v>0</v>
      </c>
      <c r="BA162" s="60"/>
      <c r="BD162" s="108"/>
      <c r="BE162" s="108"/>
      <c r="BF162" s="108"/>
      <c r="BG162" s="108"/>
      <c r="BH162" s="108"/>
    </row>
    <row r="163" spans="1:60" x14ac:dyDescent="0.2">
      <c r="A163" s="43" t="s">
        <v>1907</v>
      </c>
      <c r="B163" s="43"/>
      <c r="C163" s="74"/>
      <c r="D163" s="74"/>
      <c r="E163" s="74"/>
      <c r="F163" s="39">
        <v>3</v>
      </c>
      <c r="G163">
        <v>0</v>
      </c>
      <c r="H163" s="43">
        <v>137</v>
      </c>
      <c r="I163" s="39" t="s">
        <v>165</v>
      </c>
      <c r="J163" s="94"/>
      <c r="K163" s="95">
        <v>1745.13</v>
      </c>
      <c r="L163" s="96"/>
      <c r="M163" s="97">
        <v>458</v>
      </c>
      <c r="N163" s="98">
        <f t="shared" si="71"/>
        <v>137.4</v>
      </c>
      <c r="O163" s="98">
        <f t="shared" si="72"/>
        <v>1047.08</v>
      </c>
      <c r="P163" s="98">
        <f t="shared" si="73"/>
        <v>0</v>
      </c>
      <c r="Q163" s="98">
        <f t="shared" si="74"/>
        <v>0</v>
      </c>
      <c r="R163" s="99">
        <f t="shared" si="75"/>
        <v>0.26</v>
      </c>
      <c r="S163" s="99">
        <f t="shared" si="63"/>
        <v>0</v>
      </c>
      <c r="T163" s="98">
        <f t="shared" si="64"/>
        <v>0</v>
      </c>
      <c r="U163" s="98">
        <f t="shared" si="76"/>
        <v>0</v>
      </c>
      <c r="V163" s="97">
        <v>14</v>
      </c>
      <c r="W163" s="98">
        <f t="shared" si="77"/>
        <v>3.5</v>
      </c>
      <c r="X163" s="61">
        <f t="shared" si="78"/>
        <v>137.4</v>
      </c>
      <c r="Y163" s="48">
        <f t="shared" si="79"/>
        <v>1886.0300000000002</v>
      </c>
      <c r="Z163" s="95">
        <v>5607288868</v>
      </c>
      <c r="AA163" s="97">
        <v>18480</v>
      </c>
      <c r="AB163" s="61">
        <f t="shared" si="65"/>
        <v>303424.71999999997</v>
      </c>
      <c r="AC163" s="47">
        <f t="shared" si="66"/>
        <v>1.1828860000000001</v>
      </c>
      <c r="AD163" s="97">
        <v>102174</v>
      </c>
      <c r="AE163" s="47">
        <f t="shared" si="67"/>
        <v>0.74074099999999998</v>
      </c>
      <c r="AF163" s="47">
        <f t="shared" si="87"/>
        <v>-5.0243000000000003E-2</v>
      </c>
      <c r="AG163" s="100">
        <f t="shared" si="68"/>
        <v>0.01</v>
      </c>
      <c r="AH163" s="101">
        <f t="shared" si="69"/>
        <v>0</v>
      </c>
      <c r="AI163" s="102">
        <f t="shared" si="80"/>
        <v>0.01</v>
      </c>
      <c r="AJ163" s="97">
        <v>0</v>
      </c>
      <c r="AK163">
        <v>0</v>
      </c>
      <c r="AL163" s="60">
        <f t="shared" si="81"/>
        <v>0</v>
      </c>
      <c r="AM163" s="97">
        <v>0</v>
      </c>
      <c r="AN163">
        <v>0</v>
      </c>
      <c r="AO163" s="60">
        <f t="shared" si="82"/>
        <v>0</v>
      </c>
      <c r="AP163" s="60">
        <f t="shared" si="70"/>
        <v>217365</v>
      </c>
      <c r="AQ163" s="60">
        <f t="shared" si="83"/>
        <v>217365</v>
      </c>
      <c r="AR163" s="103">
        <v>1649159</v>
      </c>
      <c r="AS163" s="103">
        <f t="shared" si="88"/>
        <v>217365</v>
      </c>
      <c r="AT163" s="97">
        <v>1073011</v>
      </c>
      <c r="AU163" s="60">
        <f t="shared" si="89"/>
        <v>855646</v>
      </c>
      <c r="AV163" s="104" t="str">
        <f t="shared" si="91"/>
        <v>No</v>
      </c>
      <c r="AW163" s="103">
        <f t="shared" si="84"/>
        <v>0</v>
      </c>
      <c r="AX163" s="105">
        <f t="shared" si="85"/>
        <v>1073011</v>
      </c>
      <c r="AY163" s="106">
        <f t="shared" si="90"/>
        <v>1073011</v>
      </c>
      <c r="AZ163" s="107">
        <f t="shared" si="86"/>
        <v>0</v>
      </c>
      <c r="BA163" s="60"/>
      <c r="BD163" s="108"/>
      <c r="BE163" s="108"/>
      <c r="BF163" s="108"/>
      <c r="BG163" s="108"/>
      <c r="BH163" s="108"/>
    </row>
    <row r="164" spans="1:60" x14ac:dyDescent="0.2">
      <c r="A164" s="43" t="s">
        <v>1908</v>
      </c>
      <c r="B164" s="43"/>
      <c r="C164" s="112">
        <v>1</v>
      </c>
      <c r="D164" s="112">
        <v>1</v>
      </c>
      <c r="E164" s="74"/>
      <c r="F164" s="39">
        <v>8</v>
      </c>
      <c r="G164">
        <v>20</v>
      </c>
      <c r="H164" s="43">
        <v>138</v>
      </c>
      <c r="I164" s="39" t="s">
        <v>166</v>
      </c>
      <c r="J164" s="94"/>
      <c r="K164" s="95">
        <v>6781.1</v>
      </c>
      <c r="L164" s="110"/>
      <c r="M164" s="97">
        <v>3372</v>
      </c>
      <c r="N164" s="98">
        <f t="shared" si="71"/>
        <v>1011.6</v>
      </c>
      <c r="O164" s="98">
        <f t="shared" si="72"/>
        <v>4068.66</v>
      </c>
      <c r="P164" s="98">
        <f t="shared" si="73"/>
        <v>0</v>
      </c>
      <c r="Q164" s="98">
        <f t="shared" si="74"/>
        <v>0</v>
      </c>
      <c r="R164" s="99">
        <f t="shared" si="75"/>
        <v>0.5</v>
      </c>
      <c r="S164" s="99">
        <f t="shared" si="63"/>
        <v>0</v>
      </c>
      <c r="T164" s="98">
        <f t="shared" si="64"/>
        <v>0</v>
      </c>
      <c r="U164" s="98">
        <f t="shared" si="76"/>
        <v>0</v>
      </c>
      <c r="V164" s="97">
        <v>774</v>
      </c>
      <c r="W164" s="98">
        <f t="shared" si="77"/>
        <v>193.5</v>
      </c>
      <c r="X164" s="61">
        <f t="shared" si="78"/>
        <v>1011.6</v>
      </c>
      <c r="Y164" s="48">
        <f t="shared" si="79"/>
        <v>7986.2000000000007</v>
      </c>
      <c r="Z164" s="95">
        <v>9506820920.6700001</v>
      </c>
      <c r="AA164" s="97">
        <v>52477</v>
      </c>
      <c r="AB164" s="61">
        <f t="shared" si="65"/>
        <v>181161.67</v>
      </c>
      <c r="AC164" s="47">
        <f t="shared" si="66"/>
        <v>0.70625000000000004</v>
      </c>
      <c r="AD164" s="97">
        <v>91025</v>
      </c>
      <c r="AE164" s="47">
        <f t="shared" si="67"/>
        <v>0.65991299999999997</v>
      </c>
      <c r="AF164" s="47">
        <f t="shared" si="87"/>
        <v>0.30765100000000001</v>
      </c>
      <c r="AG164" s="100">
        <f t="shared" si="68"/>
        <v>0.30765100000000001</v>
      </c>
      <c r="AH164" s="101">
        <f t="shared" si="69"/>
        <v>0</v>
      </c>
      <c r="AI164" s="102">
        <f t="shared" si="80"/>
        <v>0.30765100000000001</v>
      </c>
      <c r="AJ164" s="97">
        <v>0</v>
      </c>
      <c r="AK164">
        <v>0</v>
      </c>
      <c r="AL164" s="60">
        <f t="shared" si="81"/>
        <v>0</v>
      </c>
      <c r="AM164" s="97">
        <v>0</v>
      </c>
      <c r="AN164">
        <v>0</v>
      </c>
      <c r="AO164" s="60">
        <f t="shared" si="82"/>
        <v>0</v>
      </c>
      <c r="AP164" s="60">
        <f t="shared" si="70"/>
        <v>28316492</v>
      </c>
      <c r="AQ164" s="60">
        <f t="shared" si="83"/>
        <v>28316492</v>
      </c>
      <c r="AR164" s="103">
        <v>21461782</v>
      </c>
      <c r="AS164" s="103">
        <f t="shared" si="88"/>
        <v>30304368</v>
      </c>
      <c r="AT164" s="97">
        <v>30304368</v>
      </c>
      <c r="AU164" s="60">
        <f t="shared" si="89"/>
        <v>1987876</v>
      </c>
      <c r="AV164" s="104" t="str">
        <f t="shared" si="91"/>
        <v>No</v>
      </c>
      <c r="AW164" s="103">
        <f t="shared" si="84"/>
        <v>0</v>
      </c>
      <c r="AX164" s="105">
        <f t="shared" si="85"/>
        <v>30304368</v>
      </c>
      <c r="AY164" s="106">
        <f t="shared" si="90"/>
        <v>30304368</v>
      </c>
      <c r="AZ164" s="107">
        <f t="shared" si="86"/>
        <v>0</v>
      </c>
      <c r="BA164" s="60"/>
      <c r="BD164" s="108"/>
      <c r="BE164" s="108"/>
      <c r="BF164" s="108"/>
      <c r="BG164" s="108"/>
      <c r="BH164" s="108"/>
    </row>
    <row r="165" spans="1:60" x14ac:dyDescent="0.2">
      <c r="A165" s="43" t="s">
        <v>1903</v>
      </c>
      <c r="B165" s="43"/>
      <c r="C165" s="74"/>
      <c r="D165" s="74"/>
      <c r="E165" s="74"/>
      <c r="F165" s="39">
        <v>5</v>
      </c>
      <c r="G165">
        <v>0</v>
      </c>
      <c r="H165" s="43">
        <v>139</v>
      </c>
      <c r="I165" s="39" t="s">
        <v>167</v>
      </c>
      <c r="J165" s="94"/>
      <c r="K165" s="95">
        <v>1922.64</v>
      </c>
      <c r="L165" s="96"/>
      <c r="M165" s="97">
        <v>267</v>
      </c>
      <c r="N165" s="98">
        <f t="shared" si="71"/>
        <v>80.099999999999994</v>
      </c>
      <c r="O165" s="98">
        <f t="shared" si="72"/>
        <v>1153.58</v>
      </c>
      <c r="P165" s="98">
        <f t="shared" si="73"/>
        <v>0</v>
      </c>
      <c r="Q165" s="98">
        <f t="shared" si="74"/>
        <v>0</v>
      </c>
      <c r="R165" s="99">
        <f t="shared" si="75"/>
        <v>0.14000000000000001</v>
      </c>
      <c r="S165" s="99">
        <f t="shared" si="63"/>
        <v>0</v>
      </c>
      <c r="T165" s="98">
        <f t="shared" si="64"/>
        <v>0</v>
      </c>
      <c r="U165" s="98">
        <f t="shared" si="76"/>
        <v>0</v>
      </c>
      <c r="V165" s="97">
        <v>43</v>
      </c>
      <c r="W165" s="98">
        <f t="shared" si="77"/>
        <v>10.75</v>
      </c>
      <c r="X165" s="61">
        <f t="shared" si="78"/>
        <v>80.099999999999994</v>
      </c>
      <c r="Y165" s="48">
        <f t="shared" si="79"/>
        <v>2013.49</v>
      </c>
      <c r="Z165" s="95">
        <v>2808887029</v>
      </c>
      <c r="AA165" s="97">
        <v>15731</v>
      </c>
      <c r="AB165" s="61">
        <f t="shared" si="65"/>
        <v>178557.44</v>
      </c>
      <c r="AC165" s="47">
        <f t="shared" si="66"/>
        <v>0.69609699999999997</v>
      </c>
      <c r="AD165" s="97">
        <v>121141</v>
      </c>
      <c r="AE165" s="47">
        <f t="shared" si="67"/>
        <v>0.87824800000000003</v>
      </c>
      <c r="AF165" s="47">
        <f t="shared" si="87"/>
        <v>0.24925800000000001</v>
      </c>
      <c r="AG165" s="100">
        <f t="shared" si="68"/>
        <v>0.24925800000000001</v>
      </c>
      <c r="AH165" s="101">
        <f t="shared" si="69"/>
        <v>0</v>
      </c>
      <c r="AI165" s="102">
        <f t="shared" si="80"/>
        <v>0.24925800000000001</v>
      </c>
      <c r="AJ165" s="97">
        <v>0</v>
      </c>
      <c r="AK165">
        <v>0</v>
      </c>
      <c r="AL165" s="60">
        <f t="shared" si="81"/>
        <v>0</v>
      </c>
      <c r="AM165" s="97">
        <v>0</v>
      </c>
      <c r="AN165">
        <v>0</v>
      </c>
      <c r="AO165" s="60">
        <f t="shared" si="82"/>
        <v>0</v>
      </c>
      <c r="AP165" s="60">
        <f t="shared" si="70"/>
        <v>5784150</v>
      </c>
      <c r="AQ165" s="60">
        <f t="shared" si="83"/>
        <v>5784150</v>
      </c>
      <c r="AR165" s="103">
        <v>6221145</v>
      </c>
      <c r="AS165" s="103">
        <f t="shared" si="88"/>
        <v>5784150</v>
      </c>
      <c r="AT165" s="97">
        <v>6163712</v>
      </c>
      <c r="AU165" s="60">
        <f t="shared" si="89"/>
        <v>379562</v>
      </c>
      <c r="AV165" s="104" t="str">
        <f t="shared" si="91"/>
        <v>No</v>
      </c>
      <c r="AW165" s="103">
        <f t="shared" si="84"/>
        <v>0</v>
      </c>
      <c r="AX165" s="105">
        <f t="shared" si="85"/>
        <v>6163712</v>
      </c>
      <c r="AY165" s="106">
        <f t="shared" si="90"/>
        <v>6163712</v>
      </c>
      <c r="AZ165" s="107">
        <f t="shared" si="86"/>
        <v>0</v>
      </c>
      <c r="BA165" s="60"/>
      <c r="BD165" s="108"/>
      <c r="BE165" s="108"/>
      <c r="BF165" s="108"/>
      <c r="BG165" s="108"/>
      <c r="BH165" s="108"/>
    </row>
    <row r="166" spans="1:60" x14ac:dyDescent="0.2">
      <c r="A166" s="43" t="s">
        <v>1905</v>
      </c>
      <c r="B166" s="43"/>
      <c r="C166" s="74"/>
      <c r="D166" s="74"/>
      <c r="E166" s="74"/>
      <c r="F166" s="39">
        <v>9</v>
      </c>
      <c r="G166">
        <v>0</v>
      </c>
      <c r="H166" s="43">
        <v>140</v>
      </c>
      <c r="I166" s="39" t="s">
        <v>168</v>
      </c>
      <c r="J166" s="94"/>
      <c r="K166" s="95">
        <v>866.28</v>
      </c>
      <c r="L166" s="111"/>
      <c r="M166" s="97">
        <v>327</v>
      </c>
      <c r="N166" s="98">
        <f t="shared" si="71"/>
        <v>98.1</v>
      </c>
      <c r="O166" s="98">
        <f t="shared" si="72"/>
        <v>519.77</v>
      </c>
      <c r="P166" s="98">
        <f t="shared" si="73"/>
        <v>0</v>
      </c>
      <c r="Q166" s="98">
        <f t="shared" si="74"/>
        <v>0</v>
      </c>
      <c r="R166" s="99">
        <f t="shared" si="75"/>
        <v>0.38</v>
      </c>
      <c r="S166" s="99">
        <f t="shared" si="63"/>
        <v>0</v>
      </c>
      <c r="T166" s="98">
        <f t="shared" si="64"/>
        <v>0</v>
      </c>
      <c r="U166" s="98">
        <f t="shared" si="76"/>
        <v>0</v>
      </c>
      <c r="V166" s="97">
        <v>16</v>
      </c>
      <c r="W166" s="98">
        <f t="shared" si="77"/>
        <v>4</v>
      </c>
      <c r="X166" s="61">
        <f t="shared" si="78"/>
        <v>98.1</v>
      </c>
      <c r="Y166" s="48">
        <f t="shared" si="79"/>
        <v>968.38</v>
      </c>
      <c r="Z166" s="95">
        <v>1074519199.3299999</v>
      </c>
      <c r="AA166" s="97">
        <v>7468</v>
      </c>
      <c r="AB166" s="61">
        <f t="shared" si="65"/>
        <v>143883.13</v>
      </c>
      <c r="AC166" s="47">
        <f t="shared" si="66"/>
        <v>0.560921</v>
      </c>
      <c r="AD166" s="97">
        <v>91967</v>
      </c>
      <c r="AE166" s="47">
        <f t="shared" si="67"/>
        <v>0.66674199999999995</v>
      </c>
      <c r="AF166" s="47">
        <f t="shared" si="87"/>
        <v>0.407333</v>
      </c>
      <c r="AG166" s="100">
        <f t="shared" si="68"/>
        <v>0.407333</v>
      </c>
      <c r="AH166" s="101">
        <f t="shared" si="69"/>
        <v>0</v>
      </c>
      <c r="AI166" s="102">
        <f t="shared" si="80"/>
        <v>0.407333</v>
      </c>
      <c r="AJ166" s="97">
        <v>0</v>
      </c>
      <c r="AK166">
        <v>0</v>
      </c>
      <c r="AL166" s="60">
        <f t="shared" si="81"/>
        <v>0</v>
      </c>
      <c r="AM166" s="97">
        <v>0</v>
      </c>
      <c r="AN166">
        <v>0</v>
      </c>
      <c r="AO166" s="60">
        <f t="shared" si="82"/>
        <v>0</v>
      </c>
      <c r="AP166" s="60">
        <f t="shared" si="70"/>
        <v>4546072</v>
      </c>
      <c r="AQ166" s="60">
        <f t="shared" si="83"/>
        <v>4546072</v>
      </c>
      <c r="AR166" s="103">
        <v>5624815</v>
      </c>
      <c r="AS166" s="103">
        <f t="shared" si="88"/>
        <v>4546072</v>
      </c>
      <c r="AT166" s="97">
        <v>5481226</v>
      </c>
      <c r="AU166" s="60">
        <f t="shared" si="89"/>
        <v>935154</v>
      </c>
      <c r="AV166" s="104" t="str">
        <f t="shared" si="91"/>
        <v>No</v>
      </c>
      <c r="AW166" s="103">
        <f t="shared" si="84"/>
        <v>0</v>
      </c>
      <c r="AX166" s="105">
        <f t="shared" si="85"/>
        <v>5481226</v>
      </c>
      <c r="AY166" s="106">
        <f t="shared" si="90"/>
        <v>5481226</v>
      </c>
      <c r="AZ166" s="107">
        <f t="shared" si="86"/>
        <v>0</v>
      </c>
      <c r="BA166" s="60"/>
      <c r="BD166" s="108"/>
      <c r="BE166" s="108"/>
      <c r="BF166" s="108"/>
      <c r="BG166" s="108"/>
      <c r="BH166" s="108"/>
    </row>
    <row r="167" spans="1:60" x14ac:dyDescent="0.2">
      <c r="A167" s="43" t="s">
        <v>1910</v>
      </c>
      <c r="B167" s="43"/>
      <c r="C167" s="74">
        <v>1</v>
      </c>
      <c r="D167" s="74">
        <v>0</v>
      </c>
      <c r="E167" s="74">
        <v>1</v>
      </c>
      <c r="F167" s="39">
        <v>9</v>
      </c>
      <c r="G167">
        <v>0</v>
      </c>
      <c r="H167" s="43">
        <v>141</v>
      </c>
      <c r="I167" s="39" t="s">
        <v>169</v>
      </c>
      <c r="J167" s="94"/>
      <c r="K167" s="95">
        <v>826.77</v>
      </c>
      <c r="L167" s="96"/>
      <c r="M167" s="97">
        <v>372</v>
      </c>
      <c r="N167" s="98">
        <f t="shared" si="71"/>
        <v>111.6</v>
      </c>
      <c r="O167" s="98">
        <f t="shared" si="72"/>
        <v>496.06</v>
      </c>
      <c r="P167" s="98">
        <f t="shared" si="73"/>
        <v>0</v>
      </c>
      <c r="Q167" s="98">
        <f t="shared" si="74"/>
        <v>0</v>
      </c>
      <c r="R167" s="99">
        <f t="shared" si="75"/>
        <v>0.45</v>
      </c>
      <c r="S167" s="99">
        <f t="shared" si="63"/>
        <v>0</v>
      </c>
      <c r="T167" s="98">
        <f t="shared" si="64"/>
        <v>0</v>
      </c>
      <c r="U167" s="98">
        <f t="shared" si="76"/>
        <v>0</v>
      </c>
      <c r="V167" s="97">
        <v>19</v>
      </c>
      <c r="W167" s="98">
        <f t="shared" si="77"/>
        <v>4.75</v>
      </c>
      <c r="X167" s="61">
        <f t="shared" si="78"/>
        <v>111.6</v>
      </c>
      <c r="Y167" s="48">
        <f t="shared" si="79"/>
        <v>943.12</v>
      </c>
      <c r="Z167" s="95">
        <v>1450065433</v>
      </c>
      <c r="AA167" s="97">
        <v>9315</v>
      </c>
      <c r="AB167" s="61">
        <f t="shared" si="65"/>
        <v>155669.93</v>
      </c>
      <c r="AC167" s="47">
        <f t="shared" si="66"/>
        <v>0.60687199999999997</v>
      </c>
      <c r="AD167" s="97">
        <v>95905</v>
      </c>
      <c r="AE167" s="47">
        <f t="shared" si="67"/>
        <v>0.69529200000000002</v>
      </c>
      <c r="AF167" s="47">
        <f t="shared" si="87"/>
        <v>0.36660199999999998</v>
      </c>
      <c r="AG167" s="100">
        <f t="shared" si="68"/>
        <v>0.36660199999999998</v>
      </c>
      <c r="AH167" s="101">
        <f t="shared" si="69"/>
        <v>0</v>
      </c>
      <c r="AI167" s="102">
        <f t="shared" si="80"/>
        <v>0.36660199999999998</v>
      </c>
      <c r="AJ167" s="97">
        <v>0</v>
      </c>
      <c r="AK167">
        <v>0</v>
      </c>
      <c r="AL167" s="60">
        <f t="shared" si="81"/>
        <v>0</v>
      </c>
      <c r="AM167" s="97">
        <v>0</v>
      </c>
      <c r="AN167">
        <v>0</v>
      </c>
      <c r="AO167" s="60">
        <f t="shared" si="82"/>
        <v>0</v>
      </c>
      <c r="AP167" s="60">
        <f t="shared" si="70"/>
        <v>3984765</v>
      </c>
      <c r="AQ167" s="60">
        <f t="shared" si="83"/>
        <v>3984765</v>
      </c>
      <c r="AR167" s="103">
        <v>7534704</v>
      </c>
      <c r="AS167" s="103">
        <f t="shared" si="88"/>
        <v>7534704</v>
      </c>
      <c r="AT167" s="97">
        <v>7534704</v>
      </c>
      <c r="AU167" s="60">
        <f t="shared" si="89"/>
        <v>3549939</v>
      </c>
      <c r="AV167" s="104" t="str">
        <f t="shared" si="91"/>
        <v>No</v>
      </c>
      <c r="AW167" s="103">
        <f t="shared" si="84"/>
        <v>0</v>
      </c>
      <c r="AX167" s="105">
        <f t="shared" si="85"/>
        <v>7534704</v>
      </c>
      <c r="AY167" s="106">
        <f t="shared" si="90"/>
        <v>7534704</v>
      </c>
      <c r="AZ167" s="107">
        <f t="shared" si="86"/>
        <v>0</v>
      </c>
      <c r="BA167" s="60"/>
      <c r="BD167" s="108"/>
      <c r="BE167" s="108"/>
      <c r="BF167" s="108"/>
      <c r="BG167" s="108"/>
      <c r="BH167" s="108"/>
    </row>
    <row r="168" spans="1:60" x14ac:dyDescent="0.2">
      <c r="A168" s="43" t="s">
        <v>1903</v>
      </c>
      <c r="B168" s="43"/>
      <c r="C168" s="74"/>
      <c r="D168" s="74"/>
      <c r="E168" s="74"/>
      <c r="F168" s="39">
        <v>5</v>
      </c>
      <c r="G168">
        <v>0</v>
      </c>
      <c r="H168" s="43">
        <v>142</v>
      </c>
      <c r="I168" s="39" t="s">
        <v>170</v>
      </c>
      <c r="J168" s="94"/>
      <c r="K168" s="95">
        <v>2180.6799999999998</v>
      </c>
      <c r="L168" s="96"/>
      <c r="M168" s="97">
        <v>377</v>
      </c>
      <c r="N168" s="98">
        <f t="shared" si="71"/>
        <v>113.1</v>
      </c>
      <c r="O168" s="98">
        <f t="shared" si="72"/>
        <v>1308.4100000000001</v>
      </c>
      <c r="P168" s="98">
        <f t="shared" si="73"/>
        <v>0</v>
      </c>
      <c r="Q168" s="98">
        <f t="shared" si="74"/>
        <v>0</v>
      </c>
      <c r="R168" s="99">
        <f t="shared" si="75"/>
        <v>0.17</v>
      </c>
      <c r="S168" s="99">
        <f t="shared" si="63"/>
        <v>0</v>
      </c>
      <c r="T168" s="98">
        <f t="shared" si="64"/>
        <v>0</v>
      </c>
      <c r="U168" s="98">
        <f t="shared" si="76"/>
        <v>0</v>
      </c>
      <c r="V168" s="97">
        <v>28</v>
      </c>
      <c r="W168" s="98">
        <f t="shared" si="77"/>
        <v>7</v>
      </c>
      <c r="X168" s="61">
        <f t="shared" si="78"/>
        <v>113.1</v>
      </c>
      <c r="Y168" s="48">
        <f t="shared" si="79"/>
        <v>2300.7799999999997</v>
      </c>
      <c r="Z168" s="95">
        <v>2385570271</v>
      </c>
      <c r="AA168" s="97">
        <v>14577</v>
      </c>
      <c r="AB168" s="61">
        <f t="shared" si="65"/>
        <v>163653.03</v>
      </c>
      <c r="AC168" s="47">
        <f t="shared" si="66"/>
        <v>0.63799300000000003</v>
      </c>
      <c r="AD168" s="97">
        <v>132846</v>
      </c>
      <c r="AE168" s="47">
        <f t="shared" si="67"/>
        <v>0.96310700000000005</v>
      </c>
      <c r="AF168" s="47">
        <f t="shared" si="87"/>
        <v>0.26447300000000001</v>
      </c>
      <c r="AG168" s="100">
        <f t="shared" si="68"/>
        <v>0.26447300000000001</v>
      </c>
      <c r="AH168" s="101">
        <f t="shared" si="69"/>
        <v>0</v>
      </c>
      <c r="AI168" s="102">
        <f t="shared" si="80"/>
        <v>0.26447300000000001</v>
      </c>
      <c r="AJ168" s="97">
        <v>0</v>
      </c>
      <c r="AK168">
        <v>0</v>
      </c>
      <c r="AL168" s="60">
        <f t="shared" si="81"/>
        <v>0</v>
      </c>
      <c r="AM168" s="97">
        <v>0</v>
      </c>
      <c r="AN168">
        <v>0</v>
      </c>
      <c r="AO168" s="60">
        <f t="shared" si="82"/>
        <v>0</v>
      </c>
      <c r="AP168" s="60">
        <f t="shared" si="70"/>
        <v>7012896</v>
      </c>
      <c r="AQ168" s="60">
        <f t="shared" si="83"/>
        <v>7012896</v>
      </c>
      <c r="AR168" s="103">
        <v>10699177</v>
      </c>
      <c r="AS168" s="103">
        <f t="shared" si="88"/>
        <v>7012896</v>
      </c>
      <c r="AT168" s="97">
        <v>9105528</v>
      </c>
      <c r="AU168" s="60">
        <f t="shared" si="89"/>
        <v>2092632</v>
      </c>
      <c r="AV168" s="104" t="str">
        <f t="shared" si="91"/>
        <v>No</v>
      </c>
      <c r="AW168" s="103">
        <f t="shared" si="84"/>
        <v>0</v>
      </c>
      <c r="AX168" s="105">
        <f t="shared" si="85"/>
        <v>9105528</v>
      </c>
      <c r="AY168" s="106">
        <f t="shared" si="90"/>
        <v>9105528</v>
      </c>
      <c r="AZ168" s="107">
        <f t="shared" si="86"/>
        <v>0</v>
      </c>
      <c r="BA168" s="60"/>
      <c r="BD168" s="108"/>
      <c r="BE168" s="108"/>
      <c r="BF168" s="108"/>
      <c r="BG168" s="108"/>
      <c r="BH168" s="108"/>
    </row>
    <row r="169" spans="1:60" x14ac:dyDescent="0.2">
      <c r="A169" s="43" t="s">
        <v>1908</v>
      </c>
      <c r="B169" s="43"/>
      <c r="C169" s="74">
        <v>1</v>
      </c>
      <c r="D169" s="74">
        <v>1</v>
      </c>
      <c r="E169" s="74"/>
      <c r="F169" s="39">
        <v>10</v>
      </c>
      <c r="G169">
        <v>15</v>
      </c>
      <c r="H169" s="43">
        <v>143</v>
      </c>
      <c r="I169" s="39" t="s">
        <v>171</v>
      </c>
      <c r="J169" s="94"/>
      <c r="K169" s="95">
        <v>4213.04</v>
      </c>
      <c r="L169" s="110"/>
      <c r="M169" s="97">
        <v>2737</v>
      </c>
      <c r="N169" s="98">
        <f t="shared" si="71"/>
        <v>821.1</v>
      </c>
      <c r="O169" s="98">
        <f t="shared" si="72"/>
        <v>2527.8200000000002</v>
      </c>
      <c r="P169" s="98">
        <f t="shared" si="73"/>
        <v>209.17999999999984</v>
      </c>
      <c r="Q169" s="98">
        <f t="shared" si="74"/>
        <v>31.38</v>
      </c>
      <c r="R169" s="99">
        <f t="shared" si="75"/>
        <v>0.65</v>
      </c>
      <c r="S169" s="99">
        <f t="shared" si="63"/>
        <v>5.0000000000000044E-2</v>
      </c>
      <c r="T169" s="98">
        <f t="shared" si="64"/>
        <v>210.65</v>
      </c>
      <c r="U169" s="98">
        <f t="shared" si="76"/>
        <v>31.6</v>
      </c>
      <c r="V169" s="97">
        <v>656</v>
      </c>
      <c r="W169" s="98">
        <f t="shared" si="77"/>
        <v>164</v>
      </c>
      <c r="X169" s="61">
        <f t="shared" si="78"/>
        <v>821.1</v>
      </c>
      <c r="Y169" s="48">
        <f t="shared" si="79"/>
        <v>5229.5200000000004</v>
      </c>
      <c r="Z169" s="95">
        <v>4161750703</v>
      </c>
      <c r="AA169" s="97">
        <v>35563</v>
      </c>
      <c r="AB169" s="61">
        <f t="shared" si="65"/>
        <v>117024.74</v>
      </c>
      <c r="AC169" s="47">
        <f t="shared" si="66"/>
        <v>0.45621499999999998</v>
      </c>
      <c r="AD169" s="97">
        <v>66616</v>
      </c>
      <c r="AE169" s="47">
        <f t="shared" si="67"/>
        <v>0.48295199999999999</v>
      </c>
      <c r="AF169" s="47">
        <f t="shared" si="87"/>
        <v>0.53576400000000002</v>
      </c>
      <c r="AG169" s="100">
        <f t="shared" si="68"/>
        <v>0.53576400000000002</v>
      </c>
      <c r="AH169" s="101">
        <f t="shared" si="69"/>
        <v>0.04</v>
      </c>
      <c r="AI169" s="102">
        <f t="shared" si="80"/>
        <v>0.57576400000000005</v>
      </c>
      <c r="AJ169" s="97">
        <v>0</v>
      </c>
      <c r="AK169">
        <v>0</v>
      </c>
      <c r="AL169" s="60">
        <f t="shared" si="81"/>
        <v>0</v>
      </c>
      <c r="AM169" s="97">
        <v>0</v>
      </c>
      <c r="AN169">
        <v>0</v>
      </c>
      <c r="AO169" s="60">
        <f t="shared" si="82"/>
        <v>0</v>
      </c>
      <c r="AP169" s="60">
        <f t="shared" si="70"/>
        <v>34701422</v>
      </c>
      <c r="AQ169" s="60">
        <f t="shared" si="83"/>
        <v>34701422</v>
      </c>
      <c r="AR169" s="103">
        <v>24482865</v>
      </c>
      <c r="AS169" s="103">
        <f t="shared" si="88"/>
        <v>34701422</v>
      </c>
      <c r="AT169" s="97">
        <v>33393085</v>
      </c>
      <c r="AU169" s="60">
        <f t="shared" si="89"/>
        <v>1308337</v>
      </c>
      <c r="AV169" s="104" t="str">
        <f t="shared" si="91"/>
        <v>Yes</v>
      </c>
      <c r="AW169" s="103">
        <f t="shared" si="84"/>
        <v>1308337</v>
      </c>
      <c r="AX169" s="105">
        <f t="shared" si="85"/>
        <v>34701422</v>
      </c>
      <c r="AY169" s="106">
        <f t="shared" si="90"/>
        <v>34701422</v>
      </c>
      <c r="AZ169" s="107">
        <f t="shared" si="86"/>
        <v>1308337</v>
      </c>
      <c r="BA169" s="60"/>
      <c r="BD169" s="108"/>
      <c r="BE169" s="108"/>
      <c r="BF169" s="108"/>
      <c r="BG169" s="108"/>
      <c r="BH169" s="108"/>
    </row>
    <row r="170" spans="1:60" x14ac:dyDescent="0.2">
      <c r="A170" s="43" t="s">
        <v>1906</v>
      </c>
      <c r="B170" s="43"/>
      <c r="C170" s="74"/>
      <c r="D170" s="74"/>
      <c r="E170" s="74"/>
      <c r="F170" s="39">
        <v>3</v>
      </c>
      <c r="G170">
        <v>0</v>
      </c>
      <c r="H170" s="43">
        <v>144</v>
      </c>
      <c r="I170" s="39" t="s">
        <v>172</v>
      </c>
      <c r="J170" s="94"/>
      <c r="K170" s="95">
        <v>6780.83</v>
      </c>
      <c r="L170" s="96"/>
      <c r="M170" s="97">
        <v>1333</v>
      </c>
      <c r="N170" s="98">
        <f t="shared" si="71"/>
        <v>399.9</v>
      </c>
      <c r="O170" s="98">
        <f t="shared" si="72"/>
        <v>4068.5</v>
      </c>
      <c r="P170" s="98">
        <f t="shared" si="73"/>
        <v>0</v>
      </c>
      <c r="Q170" s="98">
        <f t="shared" si="74"/>
        <v>0</v>
      </c>
      <c r="R170" s="99">
        <f t="shared" si="75"/>
        <v>0.2</v>
      </c>
      <c r="S170" s="99">
        <f t="shared" si="63"/>
        <v>0</v>
      </c>
      <c r="T170" s="98">
        <f t="shared" si="64"/>
        <v>0</v>
      </c>
      <c r="U170" s="98">
        <f t="shared" si="76"/>
        <v>0</v>
      </c>
      <c r="V170" s="97">
        <v>321</v>
      </c>
      <c r="W170" s="98">
        <f t="shared" si="77"/>
        <v>80.25</v>
      </c>
      <c r="X170" s="61">
        <f t="shared" si="78"/>
        <v>399.9</v>
      </c>
      <c r="Y170" s="48">
        <f t="shared" si="79"/>
        <v>7260.98</v>
      </c>
      <c r="Z170" s="95">
        <v>8511664346.6700001</v>
      </c>
      <c r="AA170" s="97">
        <v>37135</v>
      </c>
      <c r="AB170" s="61">
        <f t="shared" si="65"/>
        <v>229208.68</v>
      </c>
      <c r="AC170" s="47">
        <f t="shared" si="66"/>
        <v>0.89355899999999999</v>
      </c>
      <c r="AD170" s="97">
        <v>153846</v>
      </c>
      <c r="AE170" s="47">
        <f t="shared" si="67"/>
        <v>1.1153519999999999</v>
      </c>
      <c r="AF170" s="47">
        <f t="shared" si="87"/>
        <v>3.9903000000000001E-2</v>
      </c>
      <c r="AG170" s="100">
        <f t="shared" si="68"/>
        <v>3.9903000000000001E-2</v>
      </c>
      <c r="AH170" s="101">
        <f t="shared" si="69"/>
        <v>0</v>
      </c>
      <c r="AI170" s="102">
        <f t="shared" si="80"/>
        <v>3.9903000000000001E-2</v>
      </c>
      <c r="AJ170" s="97">
        <v>0</v>
      </c>
      <c r="AK170">
        <v>0</v>
      </c>
      <c r="AL170" s="60">
        <f t="shared" si="81"/>
        <v>0</v>
      </c>
      <c r="AM170" s="97">
        <v>0</v>
      </c>
      <c r="AN170">
        <v>0</v>
      </c>
      <c r="AO170" s="60">
        <f t="shared" si="82"/>
        <v>0</v>
      </c>
      <c r="AP170" s="60">
        <f t="shared" si="70"/>
        <v>3339195</v>
      </c>
      <c r="AQ170" s="60">
        <f t="shared" si="83"/>
        <v>3339195</v>
      </c>
      <c r="AR170" s="103">
        <v>3418401</v>
      </c>
      <c r="AS170" s="103">
        <f t="shared" si="88"/>
        <v>3339195</v>
      </c>
      <c r="AT170" s="97">
        <v>3417049</v>
      </c>
      <c r="AU170" s="60">
        <f t="shared" si="89"/>
        <v>77854</v>
      </c>
      <c r="AV170" s="104" t="str">
        <f t="shared" si="91"/>
        <v>No</v>
      </c>
      <c r="AW170" s="103">
        <f t="shared" si="84"/>
        <v>0</v>
      </c>
      <c r="AX170" s="105">
        <f t="shared" si="85"/>
        <v>3417049</v>
      </c>
      <c r="AY170" s="106">
        <f t="shared" si="90"/>
        <v>3417049</v>
      </c>
      <c r="AZ170" s="107">
        <f t="shared" si="86"/>
        <v>0</v>
      </c>
      <c r="BA170" s="60"/>
      <c r="BD170" s="108"/>
      <c r="BE170" s="108"/>
      <c r="BF170" s="108"/>
      <c r="BG170" s="108"/>
      <c r="BH170" s="108"/>
    </row>
    <row r="171" spans="1:60" x14ac:dyDescent="0.2">
      <c r="A171" s="43" t="s">
        <v>1905</v>
      </c>
      <c r="B171" s="43"/>
      <c r="C171" s="74"/>
      <c r="D171" s="74"/>
      <c r="E171" s="74"/>
      <c r="F171" s="39">
        <v>4</v>
      </c>
      <c r="G171">
        <v>0</v>
      </c>
      <c r="H171" s="43">
        <v>145</v>
      </c>
      <c r="I171" s="39" t="s">
        <v>173</v>
      </c>
      <c r="J171" s="94"/>
      <c r="K171" s="95">
        <v>71.680000000000007</v>
      </c>
      <c r="L171" s="96"/>
      <c r="M171" s="97">
        <v>17</v>
      </c>
      <c r="N171" s="98">
        <f t="shared" si="71"/>
        <v>5.0999999999999996</v>
      </c>
      <c r="O171" s="98">
        <f t="shared" si="72"/>
        <v>43.01</v>
      </c>
      <c r="P171" s="98">
        <f t="shared" si="73"/>
        <v>0</v>
      </c>
      <c r="Q171" s="98">
        <f t="shared" si="74"/>
        <v>0</v>
      </c>
      <c r="R171" s="99">
        <f t="shared" si="75"/>
        <v>0.24</v>
      </c>
      <c r="S171" s="99">
        <f t="shared" si="63"/>
        <v>0</v>
      </c>
      <c r="T171" s="98">
        <f t="shared" si="64"/>
        <v>0</v>
      </c>
      <c r="U171" s="98">
        <f t="shared" si="76"/>
        <v>0</v>
      </c>
      <c r="V171" s="97">
        <v>0</v>
      </c>
      <c r="W171" s="98">
        <f t="shared" si="77"/>
        <v>0</v>
      </c>
      <c r="X171" s="61">
        <f t="shared" si="78"/>
        <v>5.0999999999999996</v>
      </c>
      <c r="Y171" s="48">
        <f t="shared" si="79"/>
        <v>76.78</v>
      </c>
      <c r="Z171" s="95">
        <v>183724561.66999999</v>
      </c>
      <c r="AA171" s="97">
        <v>793</v>
      </c>
      <c r="AB171" s="61">
        <f t="shared" si="65"/>
        <v>231682.93</v>
      </c>
      <c r="AC171" s="47">
        <f t="shared" si="66"/>
        <v>0.90320400000000001</v>
      </c>
      <c r="AD171" s="97">
        <v>100547</v>
      </c>
      <c r="AE171" s="47">
        <f t="shared" si="67"/>
        <v>0.72894499999999995</v>
      </c>
      <c r="AF171" s="47">
        <f t="shared" si="87"/>
        <v>0.14907400000000001</v>
      </c>
      <c r="AG171" s="100">
        <f t="shared" si="68"/>
        <v>0.14907400000000001</v>
      </c>
      <c r="AH171" s="101">
        <f t="shared" si="69"/>
        <v>0</v>
      </c>
      <c r="AI171" s="102">
        <f t="shared" si="80"/>
        <v>0.14907400000000001</v>
      </c>
      <c r="AJ171" s="97">
        <v>0</v>
      </c>
      <c r="AK171">
        <v>0</v>
      </c>
      <c r="AL171" s="60">
        <f t="shared" si="81"/>
        <v>0</v>
      </c>
      <c r="AM171" s="97">
        <v>23</v>
      </c>
      <c r="AN171">
        <v>4</v>
      </c>
      <c r="AO171" s="60">
        <f t="shared" si="82"/>
        <v>9200</v>
      </c>
      <c r="AP171" s="60">
        <f t="shared" si="70"/>
        <v>131914</v>
      </c>
      <c r="AQ171" s="60">
        <f t="shared" si="83"/>
        <v>141114</v>
      </c>
      <c r="AR171" s="103">
        <v>237166</v>
      </c>
      <c r="AS171" s="103">
        <f t="shared" si="88"/>
        <v>141114</v>
      </c>
      <c r="AT171" s="97">
        <v>211728</v>
      </c>
      <c r="AU171" s="60">
        <f t="shared" si="89"/>
        <v>70614</v>
      </c>
      <c r="AV171" s="104" t="str">
        <f t="shared" si="91"/>
        <v>No</v>
      </c>
      <c r="AW171" s="103">
        <f t="shared" si="84"/>
        <v>0</v>
      </c>
      <c r="AX171" s="105">
        <f t="shared" si="85"/>
        <v>211728</v>
      </c>
      <c r="AY171" s="106">
        <f t="shared" si="90"/>
        <v>211728</v>
      </c>
      <c r="AZ171" s="107">
        <f t="shared" si="86"/>
        <v>0</v>
      </c>
      <c r="BA171" s="60"/>
      <c r="BD171" s="108"/>
      <c r="BE171" s="108"/>
      <c r="BF171" s="108"/>
      <c r="BG171" s="108"/>
      <c r="BH171" s="108"/>
    </row>
    <row r="172" spans="1:60" x14ac:dyDescent="0.2">
      <c r="A172" s="43" t="s">
        <v>1908</v>
      </c>
      <c r="B172" s="43"/>
      <c r="C172" s="74">
        <v>1</v>
      </c>
      <c r="D172" s="74">
        <v>1</v>
      </c>
      <c r="E172" s="74"/>
      <c r="F172" s="39">
        <v>9</v>
      </c>
      <c r="G172">
        <v>22</v>
      </c>
      <c r="H172" s="43">
        <v>146</v>
      </c>
      <c r="I172" s="39" t="s">
        <v>174</v>
      </c>
      <c r="J172" s="94"/>
      <c r="K172" s="95">
        <v>3373.62</v>
      </c>
      <c r="L172" s="110"/>
      <c r="M172" s="97">
        <v>1926</v>
      </c>
      <c r="N172" s="98">
        <f t="shared" si="71"/>
        <v>577.79999999999995</v>
      </c>
      <c r="O172" s="98">
        <f t="shared" si="72"/>
        <v>2024.17</v>
      </c>
      <c r="P172" s="98">
        <f t="shared" si="73"/>
        <v>0</v>
      </c>
      <c r="Q172" s="98">
        <f t="shared" si="74"/>
        <v>0</v>
      </c>
      <c r="R172" s="99">
        <f t="shared" si="75"/>
        <v>0.56999999999999995</v>
      </c>
      <c r="S172" s="99">
        <f t="shared" si="63"/>
        <v>0</v>
      </c>
      <c r="T172" s="98">
        <f t="shared" si="64"/>
        <v>0</v>
      </c>
      <c r="U172" s="98">
        <f t="shared" si="76"/>
        <v>0</v>
      </c>
      <c r="V172" s="97">
        <v>138</v>
      </c>
      <c r="W172" s="98">
        <f t="shared" si="77"/>
        <v>34.5</v>
      </c>
      <c r="X172" s="61">
        <f t="shared" si="78"/>
        <v>577.79999999999995</v>
      </c>
      <c r="Y172" s="48">
        <f t="shared" si="79"/>
        <v>3985.92</v>
      </c>
      <c r="Z172" s="95">
        <v>3528753893.3299999</v>
      </c>
      <c r="AA172" s="97">
        <v>30625</v>
      </c>
      <c r="AB172" s="61">
        <f t="shared" si="65"/>
        <v>115224.62</v>
      </c>
      <c r="AC172" s="47">
        <f t="shared" si="66"/>
        <v>0.44919700000000001</v>
      </c>
      <c r="AD172" s="97">
        <v>79875</v>
      </c>
      <c r="AE172" s="47">
        <f t="shared" si="67"/>
        <v>0.57907799999999998</v>
      </c>
      <c r="AF172" s="47">
        <f t="shared" si="87"/>
        <v>0.51183900000000004</v>
      </c>
      <c r="AG172" s="100">
        <f t="shared" si="68"/>
        <v>0.51183900000000004</v>
      </c>
      <c r="AH172" s="101">
        <f t="shared" si="69"/>
        <v>0</v>
      </c>
      <c r="AI172" s="102">
        <f t="shared" si="80"/>
        <v>0.51183900000000004</v>
      </c>
      <c r="AJ172" s="97">
        <v>0</v>
      </c>
      <c r="AK172">
        <v>0</v>
      </c>
      <c r="AL172" s="60">
        <f t="shared" si="81"/>
        <v>0</v>
      </c>
      <c r="AM172" s="97">
        <v>0</v>
      </c>
      <c r="AN172">
        <v>0</v>
      </c>
      <c r="AO172" s="60">
        <f t="shared" si="82"/>
        <v>0</v>
      </c>
      <c r="AP172" s="60">
        <f t="shared" si="70"/>
        <v>23512721</v>
      </c>
      <c r="AQ172" s="60">
        <f t="shared" si="83"/>
        <v>23512721</v>
      </c>
      <c r="AR172" s="103">
        <v>19250233</v>
      </c>
      <c r="AS172" s="103">
        <f t="shared" si="88"/>
        <v>23512721</v>
      </c>
      <c r="AT172" s="97">
        <v>23038115</v>
      </c>
      <c r="AU172" s="60">
        <f t="shared" si="89"/>
        <v>474606</v>
      </c>
      <c r="AV172" s="104" t="str">
        <f t="shared" si="91"/>
        <v>Yes</v>
      </c>
      <c r="AW172" s="103">
        <f t="shared" si="84"/>
        <v>474606</v>
      </c>
      <c r="AX172" s="105">
        <f t="shared" si="85"/>
        <v>23512721</v>
      </c>
      <c r="AY172" s="106">
        <f t="shared" si="90"/>
        <v>23512721</v>
      </c>
      <c r="AZ172" s="107">
        <f t="shared" si="86"/>
        <v>474606</v>
      </c>
      <c r="BA172" s="60"/>
      <c r="BD172" s="108"/>
      <c r="BE172" s="108"/>
      <c r="BF172" s="108"/>
      <c r="BG172" s="108"/>
      <c r="BH172" s="108"/>
    </row>
    <row r="173" spans="1:60" x14ac:dyDescent="0.2">
      <c r="A173" s="43" t="s">
        <v>1910</v>
      </c>
      <c r="B173" s="43"/>
      <c r="C173" s="74"/>
      <c r="D173" s="74"/>
      <c r="E173" s="74"/>
      <c r="F173" s="39">
        <v>8</v>
      </c>
      <c r="G173">
        <v>0</v>
      </c>
      <c r="H173" s="43">
        <v>147</v>
      </c>
      <c r="I173" s="39" t="s">
        <v>175</v>
      </c>
      <c r="J173" s="94"/>
      <c r="K173" s="95">
        <v>280.88</v>
      </c>
      <c r="L173" s="110"/>
      <c r="M173" s="97">
        <v>98</v>
      </c>
      <c r="N173" s="98">
        <f t="shared" si="71"/>
        <v>29.4</v>
      </c>
      <c r="O173" s="98">
        <f t="shared" si="72"/>
        <v>168.53</v>
      </c>
      <c r="P173" s="98">
        <f t="shared" si="73"/>
        <v>0</v>
      </c>
      <c r="Q173" s="98">
        <f t="shared" si="74"/>
        <v>0</v>
      </c>
      <c r="R173" s="99">
        <f t="shared" si="75"/>
        <v>0.35</v>
      </c>
      <c r="S173" s="99">
        <f t="shared" si="63"/>
        <v>0</v>
      </c>
      <c r="T173" s="98">
        <f t="shared" si="64"/>
        <v>0</v>
      </c>
      <c r="U173" s="98">
        <f t="shared" si="76"/>
        <v>0</v>
      </c>
      <c r="V173" s="97">
        <v>9</v>
      </c>
      <c r="W173" s="98">
        <f t="shared" si="77"/>
        <v>2.25</v>
      </c>
      <c r="X173" s="61">
        <f t="shared" si="78"/>
        <v>29.4</v>
      </c>
      <c r="Y173" s="48">
        <f t="shared" si="79"/>
        <v>312.52999999999997</v>
      </c>
      <c r="Z173" s="95">
        <v>432013956</v>
      </c>
      <c r="AA173" s="97">
        <v>2592</v>
      </c>
      <c r="AB173" s="61">
        <f t="shared" si="65"/>
        <v>166672.04999999999</v>
      </c>
      <c r="AC173" s="47">
        <f t="shared" si="66"/>
        <v>0.64976299999999998</v>
      </c>
      <c r="AD173" s="97">
        <v>84250</v>
      </c>
      <c r="AE173" s="47">
        <f t="shared" si="67"/>
        <v>0.61079499999999998</v>
      </c>
      <c r="AF173" s="47">
        <f t="shared" si="87"/>
        <v>0.361927</v>
      </c>
      <c r="AG173" s="100">
        <f t="shared" si="68"/>
        <v>0.361927</v>
      </c>
      <c r="AH173" s="101">
        <f t="shared" si="69"/>
        <v>0</v>
      </c>
      <c r="AI173" s="102">
        <f t="shared" si="80"/>
        <v>0.361927</v>
      </c>
      <c r="AJ173" s="97">
        <v>0</v>
      </c>
      <c r="AK173">
        <v>0</v>
      </c>
      <c r="AL173" s="60">
        <f t="shared" si="81"/>
        <v>0</v>
      </c>
      <c r="AM173" s="97">
        <v>36</v>
      </c>
      <c r="AN173">
        <v>4</v>
      </c>
      <c r="AO173" s="60">
        <f t="shared" si="82"/>
        <v>14400</v>
      </c>
      <c r="AP173" s="60">
        <f t="shared" si="70"/>
        <v>1303628</v>
      </c>
      <c r="AQ173" s="60">
        <f t="shared" si="83"/>
        <v>1318028</v>
      </c>
      <c r="AR173" s="103">
        <v>2502621</v>
      </c>
      <c r="AS173" s="103">
        <f t="shared" si="88"/>
        <v>1318028</v>
      </c>
      <c r="AT173" s="97">
        <v>2117243</v>
      </c>
      <c r="AU173" s="60">
        <f t="shared" si="89"/>
        <v>799215</v>
      </c>
      <c r="AV173" s="104" t="str">
        <f t="shared" si="91"/>
        <v>No</v>
      </c>
      <c r="AW173" s="103">
        <f t="shared" si="84"/>
        <v>0</v>
      </c>
      <c r="AX173" s="105">
        <f t="shared" si="85"/>
        <v>2117243</v>
      </c>
      <c r="AY173" s="106">
        <f t="shared" si="90"/>
        <v>2117243</v>
      </c>
      <c r="AZ173" s="107">
        <f t="shared" si="86"/>
        <v>0</v>
      </c>
      <c r="BA173" s="60"/>
      <c r="BD173" s="108"/>
      <c r="BE173" s="108"/>
      <c r="BF173" s="108"/>
      <c r="BG173" s="108"/>
      <c r="BH173" s="108"/>
    </row>
    <row r="174" spans="1:60" x14ac:dyDescent="0.2">
      <c r="A174" s="43" t="s">
        <v>1907</v>
      </c>
      <c r="B174" s="43"/>
      <c r="C174" s="74"/>
      <c r="D174" s="74"/>
      <c r="E174" s="74"/>
      <c r="F174" s="39">
        <v>6</v>
      </c>
      <c r="G174">
        <v>0</v>
      </c>
      <c r="H174" s="43">
        <v>148</v>
      </c>
      <c r="I174" s="39" t="s">
        <v>176</v>
      </c>
      <c r="J174" s="94"/>
      <c r="K174" s="95">
        <v>5247.19</v>
      </c>
      <c r="L174" s="96"/>
      <c r="M174" s="97">
        <v>1854</v>
      </c>
      <c r="N174" s="98">
        <f t="shared" si="71"/>
        <v>556.20000000000005</v>
      </c>
      <c r="O174" s="98">
        <f t="shared" si="72"/>
        <v>3148.31</v>
      </c>
      <c r="P174" s="98">
        <f t="shared" si="73"/>
        <v>0</v>
      </c>
      <c r="Q174" s="98">
        <f t="shared" si="74"/>
        <v>0</v>
      </c>
      <c r="R174" s="99">
        <f t="shared" si="75"/>
        <v>0.35</v>
      </c>
      <c r="S174" s="99">
        <f t="shared" si="63"/>
        <v>0</v>
      </c>
      <c r="T174" s="98">
        <f t="shared" si="64"/>
        <v>0</v>
      </c>
      <c r="U174" s="98">
        <f t="shared" si="76"/>
        <v>0</v>
      </c>
      <c r="V174" s="97">
        <v>410</v>
      </c>
      <c r="W174" s="98">
        <f t="shared" si="77"/>
        <v>102.5</v>
      </c>
      <c r="X174" s="61">
        <f t="shared" si="78"/>
        <v>556.20000000000005</v>
      </c>
      <c r="Y174" s="48">
        <f t="shared" si="79"/>
        <v>5905.8899999999994</v>
      </c>
      <c r="Z174" s="95">
        <v>7704386266.6700001</v>
      </c>
      <c r="AA174" s="97">
        <v>44017</v>
      </c>
      <c r="AB174" s="61">
        <f t="shared" si="65"/>
        <v>175032.06</v>
      </c>
      <c r="AC174" s="47">
        <f t="shared" si="66"/>
        <v>0.68235400000000002</v>
      </c>
      <c r="AD174" s="97">
        <v>98465</v>
      </c>
      <c r="AE174" s="47">
        <f t="shared" si="67"/>
        <v>0.71385100000000001</v>
      </c>
      <c r="AF174" s="47">
        <f t="shared" si="87"/>
        <v>0.308197</v>
      </c>
      <c r="AG174" s="100">
        <f t="shared" si="68"/>
        <v>0.308197</v>
      </c>
      <c r="AH174" s="101">
        <f t="shared" si="69"/>
        <v>0</v>
      </c>
      <c r="AI174" s="102">
        <f t="shared" si="80"/>
        <v>0.308197</v>
      </c>
      <c r="AJ174" s="97">
        <v>0</v>
      </c>
      <c r="AK174">
        <v>0</v>
      </c>
      <c r="AL174" s="60">
        <f t="shared" si="81"/>
        <v>0</v>
      </c>
      <c r="AM174" s="97">
        <v>0</v>
      </c>
      <c r="AN174">
        <v>0</v>
      </c>
      <c r="AO174" s="60">
        <f t="shared" si="82"/>
        <v>0</v>
      </c>
      <c r="AP174" s="60">
        <f t="shared" si="70"/>
        <v>20977547</v>
      </c>
      <c r="AQ174" s="60">
        <f t="shared" si="83"/>
        <v>20977547</v>
      </c>
      <c r="AR174" s="103">
        <v>21301522</v>
      </c>
      <c r="AS174" s="103">
        <f t="shared" si="88"/>
        <v>20977547</v>
      </c>
      <c r="AT174" s="97">
        <v>21286162</v>
      </c>
      <c r="AU174" s="60">
        <f t="shared" si="89"/>
        <v>308615</v>
      </c>
      <c r="AV174" s="104" t="str">
        <f t="shared" si="91"/>
        <v>No</v>
      </c>
      <c r="AW174" s="103">
        <f t="shared" si="84"/>
        <v>0</v>
      </c>
      <c r="AX174" s="105">
        <f t="shared" si="85"/>
        <v>21286162</v>
      </c>
      <c r="AY174" s="106">
        <f t="shared" si="90"/>
        <v>21286162</v>
      </c>
      <c r="AZ174" s="107">
        <f t="shared" si="86"/>
        <v>0</v>
      </c>
      <c r="BA174" s="60"/>
      <c r="BD174" s="108"/>
      <c r="BE174" s="108"/>
      <c r="BF174" s="108"/>
      <c r="BG174" s="108"/>
      <c r="BH174" s="108"/>
    </row>
    <row r="175" spans="1:60" x14ac:dyDescent="0.2">
      <c r="A175" s="43" t="s">
        <v>1905</v>
      </c>
      <c r="B175" s="43"/>
      <c r="C175" s="74"/>
      <c r="D175" s="74"/>
      <c r="E175" s="74"/>
      <c r="F175" s="39">
        <v>1</v>
      </c>
      <c r="G175">
        <v>0</v>
      </c>
      <c r="H175" s="43">
        <v>149</v>
      </c>
      <c r="I175" s="39" t="s">
        <v>177</v>
      </c>
      <c r="J175" s="94"/>
      <c r="K175" s="95">
        <v>122.67</v>
      </c>
      <c r="L175" s="96"/>
      <c r="M175" s="97">
        <v>29</v>
      </c>
      <c r="N175" s="98">
        <f t="shared" si="71"/>
        <v>8.6999999999999993</v>
      </c>
      <c r="O175" s="98">
        <f t="shared" si="72"/>
        <v>73.599999999999994</v>
      </c>
      <c r="P175" s="98">
        <f t="shared" si="73"/>
        <v>0</v>
      </c>
      <c r="Q175" s="98">
        <f t="shared" si="74"/>
        <v>0</v>
      </c>
      <c r="R175" s="99">
        <f t="shared" si="75"/>
        <v>0.24</v>
      </c>
      <c r="S175" s="99">
        <f t="shared" si="63"/>
        <v>0</v>
      </c>
      <c r="T175" s="98">
        <f t="shared" si="64"/>
        <v>0</v>
      </c>
      <c r="U175" s="98">
        <f t="shared" si="76"/>
        <v>0</v>
      </c>
      <c r="V175" s="97">
        <v>0</v>
      </c>
      <c r="W175" s="98">
        <f t="shared" si="77"/>
        <v>0</v>
      </c>
      <c r="X175" s="61">
        <f t="shared" si="78"/>
        <v>8.6999999999999993</v>
      </c>
      <c r="Y175" s="48">
        <f t="shared" si="79"/>
        <v>131.37</v>
      </c>
      <c r="Z175" s="95">
        <v>750166320.33000004</v>
      </c>
      <c r="AA175" s="97">
        <v>1352</v>
      </c>
      <c r="AB175" s="61">
        <f t="shared" si="65"/>
        <v>554856.75</v>
      </c>
      <c r="AC175" s="47">
        <f t="shared" si="66"/>
        <v>2.1630820000000002</v>
      </c>
      <c r="AD175" s="97">
        <v>130156</v>
      </c>
      <c r="AE175" s="47">
        <f t="shared" si="67"/>
        <v>0.94360500000000003</v>
      </c>
      <c r="AF175" s="47">
        <f t="shared" si="87"/>
        <v>-0.79723900000000003</v>
      </c>
      <c r="AG175" s="100">
        <f t="shared" si="68"/>
        <v>0.01</v>
      </c>
      <c r="AH175" s="101">
        <f t="shared" si="69"/>
        <v>0</v>
      </c>
      <c r="AI175" s="102">
        <f t="shared" si="80"/>
        <v>0.01</v>
      </c>
      <c r="AJ175" s="97">
        <v>122</v>
      </c>
      <c r="AK175">
        <v>13</v>
      </c>
      <c r="AL175" s="60">
        <f t="shared" si="81"/>
        <v>158600</v>
      </c>
      <c r="AM175" s="97">
        <v>0</v>
      </c>
      <c r="AN175">
        <v>0</v>
      </c>
      <c r="AO175" s="60">
        <f t="shared" si="82"/>
        <v>0</v>
      </c>
      <c r="AP175" s="60">
        <f t="shared" si="70"/>
        <v>15140</v>
      </c>
      <c r="AQ175" s="60">
        <f t="shared" si="83"/>
        <v>173740</v>
      </c>
      <c r="AR175" s="103">
        <v>33205</v>
      </c>
      <c r="AS175" s="103">
        <f t="shared" si="88"/>
        <v>173740</v>
      </c>
      <c r="AT175" s="97">
        <v>137212</v>
      </c>
      <c r="AU175" s="60">
        <f t="shared" si="89"/>
        <v>36528</v>
      </c>
      <c r="AV175" s="104" t="str">
        <f t="shared" si="91"/>
        <v>Yes</v>
      </c>
      <c r="AW175" s="103">
        <f t="shared" si="84"/>
        <v>36528</v>
      </c>
      <c r="AX175" s="105">
        <f t="shared" si="85"/>
        <v>173740</v>
      </c>
      <c r="AY175" s="106">
        <f t="shared" si="90"/>
        <v>173740</v>
      </c>
      <c r="AZ175" s="107">
        <f t="shared" si="86"/>
        <v>36528</v>
      </c>
      <c r="BA175" s="60"/>
      <c r="BD175" s="108"/>
      <c r="BE175" s="108"/>
      <c r="BF175" s="108"/>
      <c r="BG175" s="108"/>
      <c r="BH175" s="108"/>
    </row>
    <row r="176" spans="1:60" x14ac:dyDescent="0.2">
      <c r="A176" s="43" t="s">
        <v>1903</v>
      </c>
      <c r="B176" s="43"/>
      <c r="C176" s="74"/>
      <c r="D176" s="74"/>
      <c r="E176" s="74"/>
      <c r="F176" s="39">
        <v>1</v>
      </c>
      <c r="G176">
        <v>0</v>
      </c>
      <c r="H176" s="43">
        <v>150</v>
      </c>
      <c r="I176" s="39" t="s">
        <v>178</v>
      </c>
      <c r="J176" s="94"/>
      <c r="K176" s="95">
        <v>239.58</v>
      </c>
      <c r="L176" s="96"/>
      <c r="M176" s="97">
        <v>68</v>
      </c>
      <c r="N176" s="98">
        <f t="shared" si="71"/>
        <v>20.399999999999999</v>
      </c>
      <c r="O176" s="98">
        <f t="shared" si="72"/>
        <v>143.75</v>
      </c>
      <c r="P176" s="98">
        <f t="shared" si="73"/>
        <v>0</v>
      </c>
      <c r="Q176" s="98">
        <f t="shared" si="74"/>
        <v>0</v>
      </c>
      <c r="R176" s="99">
        <f t="shared" si="75"/>
        <v>0.28000000000000003</v>
      </c>
      <c r="S176" s="99">
        <f t="shared" si="63"/>
        <v>0</v>
      </c>
      <c r="T176" s="98">
        <f t="shared" si="64"/>
        <v>0</v>
      </c>
      <c r="U176" s="98">
        <f t="shared" si="76"/>
        <v>0</v>
      </c>
      <c r="V176" s="97">
        <v>12</v>
      </c>
      <c r="W176" s="98">
        <f t="shared" si="77"/>
        <v>3</v>
      </c>
      <c r="X176" s="61">
        <f t="shared" si="78"/>
        <v>20.399999999999999</v>
      </c>
      <c r="Y176" s="48">
        <f t="shared" si="79"/>
        <v>262.98</v>
      </c>
      <c r="Z176" s="95">
        <v>2612155965</v>
      </c>
      <c r="AA176" s="97">
        <v>3666</v>
      </c>
      <c r="AB176" s="61">
        <f t="shared" si="65"/>
        <v>712535.72</v>
      </c>
      <c r="AC176" s="47">
        <f t="shared" si="66"/>
        <v>2.7777850000000002</v>
      </c>
      <c r="AD176" s="97">
        <v>85709</v>
      </c>
      <c r="AE176" s="47">
        <f t="shared" si="67"/>
        <v>0.62137299999999995</v>
      </c>
      <c r="AF176" s="47">
        <f t="shared" si="87"/>
        <v>-1.1308609999999999</v>
      </c>
      <c r="AG176" s="100">
        <f t="shared" si="68"/>
        <v>0.01</v>
      </c>
      <c r="AH176" s="101">
        <f t="shared" si="69"/>
        <v>0</v>
      </c>
      <c r="AI176" s="102">
        <f t="shared" si="80"/>
        <v>0.01</v>
      </c>
      <c r="AJ176" s="97">
        <v>236</v>
      </c>
      <c r="AK176">
        <v>13</v>
      </c>
      <c r="AL176" s="60">
        <f t="shared" si="81"/>
        <v>306800</v>
      </c>
      <c r="AM176" s="97">
        <v>0</v>
      </c>
      <c r="AN176">
        <v>0</v>
      </c>
      <c r="AO176" s="60">
        <f t="shared" si="82"/>
        <v>0</v>
      </c>
      <c r="AP176" s="60">
        <f t="shared" si="70"/>
        <v>30308</v>
      </c>
      <c r="AQ176" s="60">
        <f t="shared" si="83"/>
        <v>337108</v>
      </c>
      <c r="AR176" s="103">
        <v>50646</v>
      </c>
      <c r="AS176" s="103">
        <f t="shared" si="88"/>
        <v>337108</v>
      </c>
      <c r="AT176" s="97">
        <v>283590</v>
      </c>
      <c r="AU176" s="60">
        <f t="shared" si="89"/>
        <v>53518</v>
      </c>
      <c r="AV176" s="104" t="str">
        <f t="shared" si="91"/>
        <v>Yes</v>
      </c>
      <c r="AW176" s="103">
        <f t="shared" si="84"/>
        <v>53518</v>
      </c>
      <c r="AX176" s="105">
        <f t="shared" si="85"/>
        <v>337108</v>
      </c>
      <c r="AY176" s="106">
        <f t="shared" si="90"/>
        <v>337108</v>
      </c>
      <c r="AZ176" s="107">
        <f t="shared" si="86"/>
        <v>53518</v>
      </c>
      <c r="BA176" s="60"/>
      <c r="BD176" s="108"/>
      <c r="BE176" s="108"/>
      <c r="BF176" s="108"/>
      <c r="BG176" s="108"/>
      <c r="BH176" s="108"/>
    </row>
    <row r="177" spans="1:60" x14ac:dyDescent="0.2">
      <c r="A177" s="43" t="s">
        <v>1909</v>
      </c>
      <c r="B177" s="43">
        <v>1</v>
      </c>
      <c r="C177" s="74">
        <v>1</v>
      </c>
      <c r="D177" s="74">
        <v>0</v>
      </c>
      <c r="E177" s="74">
        <v>1</v>
      </c>
      <c r="F177" s="39">
        <v>10</v>
      </c>
      <c r="G177">
        <v>2</v>
      </c>
      <c r="H177" s="43">
        <v>151</v>
      </c>
      <c r="I177" s="39" t="s">
        <v>179</v>
      </c>
      <c r="J177" s="94"/>
      <c r="K177" s="95">
        <v>18575.34</v>
      </c>
      <c r="L177" s="110"/>
      <c r="M177" s="97">
        <v>14781</v>
      </c>
      <c r="N177" s="98">
        <f t="shared" si="71"/>
        <v>4434.3</v>
      </c>
      <c r="O177" s="98">
        <f t="shared" si="72"/>
        <v>11145.2</v>
      </c>
      <c r="P177" s="98">
        <f t="shared" si="73"/>
        <v>3635.7999999999993</v>
      </c>
      <c r="Q177" s="98">
        <f t="shared" si="74"/>
        <v>545.37</v>
      </c>
      <c r="R177" s="99">
        <f t="shared" si="75"/>
        <v>0.8</v>
      </c>
      <c r="S177" s="99">
        <f t="shared" si="63"/>
        <v>0.20000000000000007</v>
      </c>
      <c r="T177" s="98">
        <f t="shared" si="64"/>
        <v>3715.07</v>
      </c>
      <c r="U177" s="98">
        <f t="shared" si="76"/>
        <v>557.26</v>
      </c>
      <c r="V177" s="97">
        <v>3950</v>
      </c>
      <c r="W177" s="98">
        <f t="shared" si="77"/>
        <v>987.5</v>
      </c>
      <c r="X177" s="61">
        <f t="shared" si="78"/>
        <v>4434.3</v>
      </c>
      <c r="Y177" s="48">
        <f t="shared" si="79"/>
        <v>24542.51</v>
      </c>
      <c r="Z177" s="95">
        <v>9991386442.6700001</v>
      </c>
      <c r="AA177" s="97">
        <v>115016</v>
      </c>
      <c r="AB177" s="61">
        <f t="shared" si="65"/>
        <v>86869.54</v>
      </c>
      <c r="AC177" s="47">
        <f t="shared" si="66"/>
        <v>0.33865699999999999</v>
      </c>
      <c r="AD177" s="97">
        <v>51451</v>
      </c>
      <c r="AE177" s="47">
        <f t="shared" si="67"/>
        <v>0.37300899999999998</v>
      </c>
      <c r="AF177" s="47">
        <f t="shared" si="87"/>
        <v>0.65103699999999998</v>
      </c>
      <c r="AG177" s="100">
        <f t="shared" si="68"/>
        <v>0.65103699999999998</v>
      </c>
      <c r="AH177" s="101">
        <f t="shared" si="69"/>
        <v>0.06</v>
      </c>
      <c r="AI177" s="102">
        <f t="shared" si="80"/>
        <v>0.71103699999999992</v>
      </c>
      <c r="AJ177" s="97">
        <v>0</v>
      </c>
      <c r="AK177">
        <v>0</v>
      </c>
      <c r="AL177" s="60">
        <f t="shared" si="81"/>
        <v>0</v>
      </c>
      <c r="AM177" s="97">
        <v>0</v>
      </c>
      <c r="AN177">
        <v>0</v>
      </c>
      <c r="AO177" s="60">
        <f t="shared" si="82"/>
        <v>0</v>
      </c>
      <c r="AP177" s="60">
        <f t="shared" si="70"/>
        <v>201118542</v>
      </c>
      <c r="AQ177" s="60">
        <f t="shared" si="83"/>
        <v>201118542</v>
      </c>
      <c r="AR177" s="103">
        <v>133606066</v>
      </c>
      <c r="AS177" s="103">
        <f t="shared" si="88"/>
        <v>201118542</v>
      </c>
      <c r="AT177" s="97">
        <v>190361064</v>
      </c>
      <c r="AU177" s="60">
        <f t="shared" si="89"/>
        <v>10757478</v>
      </c>
      <c r="AV177" s="104" t="str">
        <f t="shared" si="91"/>
        <v>Yes</v>
      </c>
      <c r="AW177" s="103">
        <f t="shared" si="84"/>
        <v>10757478</v>
      </c>
      <c r="AX177" s="105">
        <f t="shared" si="85"/>
        <v>201118542</v>
      </c>
      <c r="AY177" s="106">
        <f t="shared" si="90"/>
        <v>201118542</v>
      </c>
      <c r="AZ177" s="107">
        <f t="shared" si="86"/>
        <v>10757478</v>
      </c>
      <c r="BA177" s="60"/>
      <c r="BD177" s="108"/>
      <c r="BE177" s="108"/>
      <c r="BF177" s="108"/>
      <c r="BG177" s="108"/>
      <c r="BH177" s="108"/>
    </row>
    <row r="178" spans="1:60" x14ac:dyDescent="0.2">
      <c r="A178" s="43" t="s">
        <v>1907</v>
      </c>
      <c r="B178" s="43"/>
      <c r="C178" s="74"/>
      <c r="D178" s="74"/>
      <c r="E178" s="74"/>
      <c r="F178" s="39">
        <v>2</v>
      </c>
      <c r="G178">
        <v>0</v>
      </c>
      <c r="H178" s="43">
        <v>152</v>
      </c>
      <c r="I178" s="39" t="s">
        <v>180</v>
      </c>
      <c r="J178" s="94"/>
      <c r="K178" s="95">
        <v>2438.33</v>
      </c>
      <c r="L178" s="96"/>
      <c r="M178" s="97">
        <v>820</v>
      </c>
      <c r="N178" s="98">
        <f t="shared" si="71"/>
        <v>246</v>
      </c>
      <c r="O178" s="98">
        <f t="shared" si="72"/>
        <v>1463</v>
      </c>
      <c r="P178" s="98">
        <f t="shared" si="73"/>
        <v>0</v>
      </c>
      <c r="Q178" s="98">
        <f t="shared" si="74"/>
        <v>0</v>
      </c>
      <c r="R178" s="99">
        <f t="shared" si="75"/>
        <v>0.34</v>
      </c>
      <c r="S178" s="99">
        <f t="shared" si="63"/>
        <v>0</v>
      </c>
      <c r="T178" s="98">
        <f t="shared" si="64"/>
        <v>0</v>
      </c>
      <c r="U178" s="98">
        <f t="shared" si="76"/>
        <v>0</v>
      </c>
      <c r="V178" s="97">
        <v>149</v>
      </c>
      <c r="W178" s="98">
        <f t="shared" si="77"/>
        <v>37.25</v>
      </c>
      <c r="X178" s="61">
        <f t="shared" si="78"/>
        <v>246</v>
      </c>
      <c r="Y178" s="48">
        <f t="shared" si="79"/>
        <v>2721.58</v>
      </c>
      <c r="Z178" s="95">
        <v>5987635582.6700001</v>
      </c>
      <c r="AA178" s="97">
        <v>19603</v>
      </c>
      <c r="AB178" s="61">
        <f t="shared" si="65"/>
        <v>305444.86</v>
      </c>
      <c r="AC178" s="47">
        <f t="shared" si="66"/>
        <v>1.1907620000000001</v>
      </c>
      <c r="AD178" s="97">
        <v>102906</v>
      </c>
      <c r="AE178" s="47">
        <f t="shared" si="67"/>
        <v>0.74604800000000004</v>
      </c>
      <c r="AF178" s="47">
        <f t="shared" si="87"/>
        <v>-5.7348000000000003E-2</v>
      </c>
      <c r="AG178" s="100">
        <f t="shared" si="68"/>
        <v>0.01</v>
      </c>
      <c r="AH178" s="101">
        <f t="shared" si="69"/>
        <v>0</v>
      </c>
      <c r="AI178" s="102">
        <f t="shared" si="80"/>
        <v>0.01</v>
      </c>
      <c r="AJ178" s="97">
        <v>0</v>
      </c>
      <c r="AK178">
        <v>0</v>
      </c>
      <c r="AL178" s="60">
        <f t="shared" si="81"/>
        <v>0</v>
      </c>
      <c r="AM178" s="97">
        <v>0</v>
      </c>
      <c r="AN178">
        <v>0</v>
      </c>
      <c r="AO178" s="60">
        <f t="shared" si="82"/>
        <v>0</v>
      </c>
      <c r="AP178" s="60">
        <f t="shared" si="70"/>
        <v>313662</v>
      </c>
      <c r="AQ178" s="60">
        <f t="shared" si="83"/>
        <v>313662</v>
      </c>
      <c r="AR178" s="103">
        <v>321279</v>
      </c>
      <c r="AS178" s="103">
        <f t="shared" si="88"/>
        <v>313662</v>
      </c>
      <c r="AT178" s="97">
        <v>326444</v>
      </c>
      <c r="AU178" s="60">
        <f t="shared" si="89"/>
        <v>12782</v>
      </c>
      <c r="AV178" s="104" t="str">
        <f t="shared" si="91"/>
        <v>No</v>
      </c>
      <c r="AW178" s="103">
        <f t="shared" si="84"/>
        <v>0</v>
      </c>
      <c r="AX178" s="105">
        <f t="shared" si="85"/>
        <v>326444</v>
      </c>
      <c r="AY178" s="106">
        <f t="shared" si="90"/>
        <v>326444</v>
      </c>
      <c r="AZ178" s="107">
        <f t="shared" si="86"/>
        <v>0</v>
      </c>
      <c r="BA178" s="60"/>
      <c r="BD178" s="108"/>
      <c r="BE178" s="108"/>
      <c r="BF178" s="108"/>
      <c r="BG178" s="108"/>
      <c r="BH178" s="108"/>
    </row>
    <row r="179" spans="1:60" x14ac:dyDescent="0.2">
      <c r="A179" s="43" t="s">
        <v>1907</v>
      </c>
      <c r="B179" s="43"/>
      <c r="C179" s="74"/>
      <c r="D179" s="74"/>
      <c r="E179" s="74"/>
      <c r="F179" s="39">
        <v>7</v>
      </c>
      <c r="G179">
        <v>0</v>
      </c>
      <c r="H179" s="43">
        <v>153</v>
      </c>
      <c r="I179" s="39" t="s">
        <v>181</v>
      </c>
      <c r="J179" s="94"/>
      <c r="K179" s="95">
        <v>2660.72</v>
      </c>
      <c r="L179" s="96"/>
      <c r="M179" s="97">
        <v>1090</v>
      </c>
      <c r="N179" s="98">
        <f t="shared" si="71"/>
        <v>327</v>
      </c>
      <c r="O179" s="98">
        <f t="shared" si="72"/>
        <v>1596.43</v>
      </c>
      <c r="P179" s="98">
        <f t="shared" si="73"/>
        <v>0</v>
      </c>
      <c r="Q179" s="98">
        <f t="shared" si="74"/>
        <v>0</v>
      </c>
      <c r="R179" s="99">
        <f t="shared" si="75"/>
        <v>0.41</v>
      </c>
      <c r="S179" s="99">
        <f t="shared" si="63"/>
        <v>0</v>
      </c>
      <c r="T179" s="98">
        <f t="shared" si="64"/>
        <v>0</v>
      </c>
      <c r="U179" s="98">
        <f t="shared" si="76"/>
        <v>0</v>
      </c>
      <c r="V179" s="97">
        <v>133</v>
      </c>
      <c r="W179" s="98">
        <f t="shared" si="77"/>
        <v>33.25</v>
      </c>
      <c r="X179" s="61">
        <f t="shared" si="78"/>
        <v>327</v>
      </c>
      <c r="Y179" s="48">
        <f t="shared" si="79"/>
        <v>3020.97</v>
      </c>
      <c r="Z179" s="95">
        <v>3601085467.6700001</v>
      </c>
      <c r="AA179" s="97">
        <v>22183</v>
      </c>
      <c r="AB179" s="61">
        <f t="shared" si="65"/>
        <v>162335.37</v>
      </c>
      <c r="AC179" s="47">
        <f t="shared" si="66"/>
        <v>0.63285599999999997</v>
      </c>
      <c r="AD179" s="97">
        <v>84536</v>
      </c>
      <c r="AE179" s="47">
        <f t="shared" si="67"/>
        <v>0.612869</v>
      </c>
      <c r="AF179" s="47">
        <f t="shared" si="87"/>
        <v>0.37314000000000003</v>
      </c>
      <c r="AG179" s="100">
        <f t="shared" si="68"/>
        <v>0.37314000000000003</v>
      </c>
      <c r="AH179" s="101">
        <f t="shared" si="69"/>
        <v>0</v>
      </c>
      <c r="AI179" s="102">
        <f t="shared" si="80"/>
        <v>0.37314000000000003</v>
      </c>
      <c r="AJ179" s="97">
        <v>0</v>
      </c>
      <c r="AK179">
        <v>0</v>
      </c>
      <c r="AL179" s="60">
        <f t="shared" si="81"/>
        <v>0</v>
      </c>
      <c r="AM179" s="97">
        <v>0</v>
      </c>
      <c r="AN179">
        <v>0</v>
      </c>
      <c r="AO179" s="60">
        <f t="shared" si="82"/>
        <v>0</v>
      </c>
      <c r="AP179" s="60">
        <f t="shared" si="70"/>
        <v>12991496</v>
      </c>
      <c r="AQ179" s="60">
        <f t="shared" si="83"/>
        <v>12991496</v>
      </c>
      <c r="AR179" s="103">
        <v>11753175</v>
      </c>
      <c r="AS179" s="103">
        <f t="shared" si="88"/>
        <v>12991496</v>
      </c>
      <c r="AT179" s="97">
        <v>12747426</v>
      </c>
      <c r="AU179" s="60">
        <f t="shared" si="89"/>
        <v>244070</v>
      </c>
      <c r="AV179" s="104" t="str">
        <f t="shared" si="91"/>
        <v>Yes</v>
      </c>
      <c r="AW179" s="103">
        <f t="shared" si="84"/>
        <v>244070</v>
      </c>
      <c r="AX179" s="105">
        <f t="shared" si="85"/>
        <v>12991496</v>
      </c>
      <c r="AY179" s="106">
        <f t="shared" si="90"/>
        <v>12991496</v>
      </c>
      <c r="AZ179" s="107">
        <f t="shared" si="86"/>
        <v>244070</v>
      </c>
      <c r="BA179" s="60"/>
      <c r="BD179" s="108"/>
      <c r="BE179" s="108"/>
      <c r="BF179" s="108"/>
      <c r="BG179" s="108"/>
      <c r="BH179" s="108"/>
    </row>
    <row r="180" spans="1:60" x14ac:dyDescent="0.2">
      <c r="A180" s="43" t="s">
        <v>1905</v>
      </c>
      <c r="B180" s="43"/>
      <c r="C180" s="74"/>
      <c r="D180" s="74"/>
      <c r="E180" s="74"/>
      <c r="F180" s="39">
        <v>2</v>
      </c>
      <c r="G180">
        <v>0</v>
      </c>
      <c r="H180" s="43">
        <v>154</v>
      </c>
      <c r="I180" s="39" t="s">
        <v>182</v>
      </c>
      <c r="J180" s="94"/>
      <c r="K180" s="95">
        <v>600.66</v>
      </c>
      <c r="L180" s="96"/>
      <c r="M180" s="97">
        <v>243</v>
      </c>
      <c r="N180" s="98">
        <f t="shared" si="71"/>
        <v>72.900000000000006</v>
      </c>
      <c r="O180" s="98">
        <f t="shared" si="72"/>
        <v>360.4</v>
      </c>
      <c r="P180" s="98">
        <f t="shared" si="73"/>
        <v>0</v>
      </c>
      <c r="Q180" s="98">
        <f t="shared" si="74"/>
        <v>0</v>
      </c>
      <c r="R180" s="99">
        <f t="shared" si="75"/>
        <v>0.4</v>
      </c>
      <c r="S180" s="99">
        <f t="shared" si="63"/>
        <v>0</v>
      </c>
      <c r="T180" s="98">
        <f t="shared" si="64"/>
        <v>0</v>
      </c>
      <c r="U180" s="98">
        <f t="shared" si="76"/>
        <v>0</v>
      </c>
      <c r="V180" s="97">
        <v>95</v>
      </c>
      <c r="W180" s="98">
        <f t="shared" si="77"/>
        <v>23.75</v>
      </c>
      <c r="X180" s="61">
        <f t="shared" si="78"/>
        <v>72.900000000000006</v>
      </c>
      <c r="Y180" s="48">
        <f t="shared" si="79"/>
        <v>697.31</v>
      </c>
      <c r="Z180" s="95">
        <v>2282732041.6700001</v>
      </c>
      <c r="AA180" s="97">
        <v>6860</v>
      </c>
      <c r="AB180" s="61">
        <f t="shared" si="65"/>
        <v>332759.77</v>
      </c>
      <c r="AC180" s="47">
        <f t="shared" si="66"/>
        <v>1.297248</v>
      </c>
      <c r="AD180" s="97">
        <v>76779</v>
      </c>
      <c r="AE180" s="47">
        <f t="shared" si="67"/>
        <v>0.55663200000000002</v>
      </c>
      <c r="AF180" s="47">
        <f t="shared" si="87"/>
        <v>-7.5063000000000005E-2</v>
      </c>
      <c r="AG180" s="100">
        <f t="shared" si="68"/>
        <v>0.01</v>
      </c>
      <c r="AH180" s="101">
        <f t="shared" si="69"/>
        <v>0</v>
      </c>
      <c r="AI180" s="102">
        <f t="shared" si="80"/>
        <v>0.01</v>
      </c>
      <c r="AJ180" s="97">
        <v>0</v>
      </c>
      <c r="AK180">
        <v>0</v>
      </c>
      <c r="AL180" s="60">
        <f t="shared" si="81"/>
        <v>0</v>
      </c>
      <c r="AM180" s="97">
        <v>0</v>
      </c>
      <c r="AN180">
        <v>0</v>
      </c>
      <c r="AO180" s="60">
        <f t="shared" si="82"/>
        <v>0</v>
      </c>
      <c r="AP180" s="60">
        <f t="shared" si="70"/>
        <v>80365</v>
      </c>
      <c r="AQ180" s="60">
        <f t="shared" si="83"/>
        <v>80365</v>
      </c>
      <c r="AR180" s="103">
        <v>70393</v>
      </c>
      <c r="AS180" s="103">
        <f t="shared" si="88"/>
        <v>80365</v>
      </c>
      <c r="AT180" s="97">
        <v>78973</v>
      </c>
      <c r="AU180" s="60">
        <f t="shared" si="89"/>
        <v>1392</v>
      </c>
      <c r="AV180" s="104" t="str">
        <f t="shared" si="91"/>
        <v>Yes</v>
      </c>
      <c r="AW180" s="103">
        <f t="shared" si="84"/>
        <v>1392</v>
      </c>
      <c r="AX180" s="105">
        <f t="shared" si="85"/>
        <v>80365</v>
      </c>
      <c r="AY180" s="106">
        <f t="shared" si="90"/>
        <v>80365</v>
      </c>
      <c r="AZ180" s="107">
        <f t="shared" si="86"/>
        <v>1392</v>
      </c>
      <c r="BA180" s="60"/>
      <c r="BD180" s="108"/>
      <c r="BE180" s="108"/>
      <c r="BF180" s="108"/>
      <c r="BG180" s="108"/>
      <c r="BH180" s="108"/>
    </row>
    <row r="181" spans="1:60" x14ac:dyDescent="0.2">
      <c r="A181" s="43" t="s">
        <v>1906</v>
      </c>
      <c r="B181" s="43"/>
      <c r="C181" s="74"/>
      <c r="D181" s="74"/>
      <c r="E181" s="74"/>
      <c r="F181" s="39">
        <v>7</v>
      </c>
      <c r="G181">
        <v>0</v>
      </c>
      <c r="H181" s="43">
        <v>155</v>
      </c>
      <c r="I181" s="39" t="s">
        <v>183</v>
      </c>
      <c r="J181" s="94"/>
      <c r="K181" s="95">
        <v>9323.98</v>
      </c>
      <c r="L181" s="96"/>
      <c r="M181" s="97">
        <v>2518</v>
      </c>
      <c r="N181" s="98">
        <f t="shared" si="71"/>
        <v>755.4</v>
      </c>
      <c r="O181" s="98">
        <f t="shared" si="72"/>
        <v>5594.39</v>
      </c>
      <c r="P181" s="98">
        <f t="shared" si="73"/>
        <v>0</v>
      </c>
      <c r="Q181" s="98">
        <f t="shared" si="74"/>
        <v>0</v>
      </c>
      <c r="R181" s="99">
        <f t="shared" si="75"/>
        <v>0.27</v>
      </c>
      <c r="S181" s="99">
        <f t="shared" si="63"/>
        <v>0</v>
      </c>
      <c r="T181" s="98">
        <f t="shared" si="64"/>
        <v>0</v>
      </c>
      <c r="U181" s="98">
        <f t="shared" si="76"/>
        <v>0</v>
      </c>
      <c r="V181" s="97">
        <v>797</v>
      </c>
      <c r="W181" s="98">
        <f t="shared" si="77"/>
        <v>199.25</v>
      </c>
      <c r="X181" s="61">
        <f t="shared" si="78"/>
        <v>755.4</v>
      </c>
      <c r="Y181" s="48">
        <f t="shared" si="79"/>
        <v>10278.629999999999</v>
      </c>
      <c r="Z181" s="95">
        <v>12109296459</v>
      </c>
      <c r="AA181" s="97">
        <v>64271</v>
      </c>
      <c r="AB181" s="61">
        <f t="shared" si="65"/>
        <v>188409.96</v>
      </c>
      <c r="AC181" s="47">
        <f t="shared" si="66"/>
        <v>0.73450700000000002</v>
      </c>
      <c r="AD181" s="97">
        <v>124150</v>
      </c>
      <c r="AE181" s="47">
        <f t="shared" si="67"/>
        <v>0.90006200000000003</v>
      </c>
      <c r="AF181" s="47">
        <f t="shared" si="87"/>
        <v>0.21582699999999999</v>
      </c>
      <c r="AG181" s="100">
        <f t="shared" si="68"/>
        <v>0.21582699999999999</v>
      </c>
      <c r="AH181" s="101">
        <f t="shared" si="69"/>
        <v>0</v>
      </c>
      <c r="AI181" s="102">
        <f t="shared" si="80"/>
        <v>0.21582699999999999</v>
      </c>
      <c r="AJ181" s="97">
        <v>0</v>
      </c>
      <c r="AK181">
        <v>0</v>
      </c>
      <c r="AL181" s="60">
        <f t="shared" si="81"/>
        <v>0</v>
      </c>
      <c r="AM181" s="97">
        <v>0</v>
      </c>
      <c r="AN181">
        <v>0</v>
      </c>
      <c r="AO181" s="60">
        <f t="shared" si="82"/>
        <v>0</v>
      </c>
      <c r="AP181" s="60">
        <f t="shared" si="70"/>
        <v>25567128</v>
      </c>
      <c r="AQ181" s="60">
        <f t="shared" si="83"/>
        <v>25567128</v>
      </c>
      <c r="AR181" s="103">
        <v>20961352</v>
      </c>
      <c r="AS181" s="103">
        <f t="shared" si="88"/>
        <v>25567128</v>
      </c>
      <c r="AT181" s="97">
        <v>25084678</v>
      </c>
      <c r="AU181" s="60">
        <f t="shared" si="89"/>
        <v>482450</v>
      </c>
      <c r="AV181" s="104" t="str">
        <f t="shared" si="91"/>
        <v>Yes</v>
      </c>
      <c r="AW181" s="103">
        <f t="shared" si="84"/>
        <v>482450</v>
      </c>
      <c r="AX181" s="105">
        <f t="shared" si="85"/>
        <v>25567128</v>
      </c>
      <c r="AY181" s="106">
        <f t="shared" si="90"/>
        <v>25567128</v>
      </c>
      <c r="AZ181" s="107">
        <f t="shared" si="86"/>
        <v>482450</v>
      </c>
      <c r="BA181" s="60"/>
      <c r="BD181" s="108"/>
      <c r="BE181" s="108"/>
      <c r="BF181" s="108"/>
      <c r="BG181" s="108"/>
      <c r="BH181" s="108"/>
    </row>
    <row r="182" spans="1:60" x14ac:dyDescent="0.2">
      <c r="A182" s="43" t="s">
        <v>1904</v>
      </c>
      <c r="B182" s="43"/>
      <c r="C182" s="74">
        <v>1</v>
      </c>
      <c r="D182" s="74">
        <v>1</v>
      </c>
      <c r="E182" s="74"/>
      <c r="F182" s="39">
        <v>10</v>
      </c>
      <c r="G182">
        <v>14</v>
      </c>
      <c r="H182" s="43">
        <v>156</v>
      </c>
      <c r="I182" s="39" t="s">
        <v>184</v>
      </c>
      <c r="J182" s="94"/>
      <c r="K182" s="95">
        <v>6874.5</v>
      </c>
      <c r="L182" s="110"/>
      <c r="M182" s="97">
        <v>4030</v>
      </c>
      <c r="N182" s="98">
        <f t="shared" si="71"/>
        <v>1209</v>
      </c>
      <c r="O182" s="98">
        <f t="shared" si="72"/>
        <v>4124.7</v>
      </c>
      <c r="P182" s="98">
        <f t="shared" si="73"/>
        <v>0</v>
      </c>
      <c r="Q182" s="98">
        <f t="shared" si="74"/>
        <v>0</v>
      </c>
      <c r="R182" s="99">
        <f t="shared" si="75"/>
        <v>0.59</v>
      </c>
      <c r="S182" s="99">
        <f t="shared" si="63"/>
        <v>0</v>
      </c>
      <c r="T182" s="98">
        <f t="shared" si="64"/>
        <v>0</v>
      </c>
      <c r="U182" s="98">
        <f t="shared" si="76"/>
        <v>0</v>
      </c>
      <c r="V182" s="97">
        <v>1488</v>
      </c>
      <c r="W182" s="98">
        <f t="shared" si="77"/>
        <v>372</v>
      </c>
      <c r="X182" s="61">
        <f t="shared" si="78"/>
        <v>1209</v>
      </c>
      <c r="Y182" s="48">
        <f t="shared" si="79"/>
        <v>8455.5</v>
      </c>
      <c r="Z182" s="95">
        <v>5565402536</v>
      </c>
      <c r="AA182" s="97">
        <v>55004</v>
      </c>
      <c r="AB182" s="61">
        <f t="shared" si="65"/>
        <v>101181.78</v>
      </c>
      <c r="AC182" s="47">
        <f t="shared" si="66"/>
        <v>0.39445200000000002</v>
      </c>
      <c r="AD182" s="97">
        <v>72827</v>
      </c>
      <c r="AE182" s="47">
        <f t="shared" si="67"/>
        <v>0.52798100000000003</v>
      </c>
      <c r="AF182" s="47">
        <f t="shared" si="87"/>
        <v>0.56548900000000002</v>
      </c>
      <c r="AG182" s="100">
        <f t="shared" si="68"/>
        <v>0.56548900000000002</v>
      </c>
      <c r="AH182" s="101">
        <f t="shared" si="69"/>
        <v>0.04</v>
      </c>
      <c r="AI182" s="102">
        <f t="shared" si="80"/>
        <v>0.60548900000000005</v>
      </c>
      <c r="AJ182" s="97">
        <v>0</v>
      </c>
      <c r="AK182">
        <v>0</v>
      </c>
      <c r="AL182" s="60">
        <f t="shared" si="81"/>
        <v>0</v>
      </c>
      <c r="AM182" s="97">
        <v>0</v>
      </c>
      <c r="AN182">
        <v>0</v>
      </c>
      <c r="AO182" s="60">
        <f t="shared" si="82"/>
        <v>0</v>
      </c>
      <c r="AP182" s="60">
        <f t="shared" si="70"/>
        <v>59004684</v>
      </c>
      <c r="AQ182" s="60">
        <f t="shared" si="83"/>
        <v>59004684</v>
      </c>
      <c r="AR182" s="103">
        <v>45140487</v>
      </c>
      <c r="AS182" s="103">
        <f t="shared" si="88"/>
        <v>59004684</v>
      </c>
      <c r="AT182" s="97">
        <v>56011585</v>
      </c>
      <c r="AU182" s="60">
        <f t="shared" si="89"/>
        <v>2993099</v>
      </c>
      <c r="AV182" s="104" t="str">
        <f t="shared" si="91"/>
        <v>Yes</v>
      </c>
      <c r="AW182" s="103">
        <f t="shared" si="84"/>
        <v>2993099</v>
      </c>
      <c r="AX182" s="105">
        <f t="shared" si="85"/>
        <v>59004684</v>
      </c>
      <c r="AY182" s="106">
        <f t="shared" si="90"/>
        <v>59004684</v>
      </c>
      <c r="AZ182" s="107">
        <f t="shared" si="86"/>
        <v>2993099</v>
      </c>
      <c r="BA182" s="60"/>
      <c r="BD182" s="108"/>
      <c r="BE182" s="108"/>
      <c r="BF182" s="108"/>
      <c r="BG182" s="108"/>
      <c r="BH182" s="108"/>
    </row>
    <row r="183" spans="1:60" x14ac:dyDescent="0.2">
      <c r="A183" s="43" t="s">
        <v>1911</v>
      </c>
      <c r="B183" s="43"/>
      <c r="C183" s="74"/>
      <c r="D183" s="74"/>
      <c r="E183" s="74"/>
      <c r="F183" s="39">
        <v>1</v>
      </c>
      <c r="G183">
        <v>0</v>
      </c>
      <c r="H183" s="43">
        <v>157</v>
      </c>
      <c r="I183" s="39" t="s">
        <v>185</v>
      </c>
      <c r="J183" s="94"/>
      <c r="K183" s="95">
        <v>2052.1999999999998</v>
      </c>
      <c r="L183" s="96"/>
      <c r="M183" s="97">
        <v>37</v>
      </c>
      <c r="N183" s="98">
        <f t="shared" si="71"/>
        <v>11.1</v>
      </c>
      <c r="O183" s="98">
        <f t="shared" si="72"/>
        <v>1231.32</v>
      </c>
      <c r="P183" s="98">
        <f t="shared" si="73"/>
        <v>0</v>
      </c>
      <c r="Q183" s="98">
        <f t="shared" si="74"/>
        <v>0</v>
      </c>
      <c r="R183" s="99">
        <f t="shared" si="75"/>
        <v>0.02</v>
      </c>
      <c r="S183" s="99">
        <f t="shared" si="63"/>
        <v>0</v>
      </c>
      <c r="T183" s="98">
        <f t="shared" si="64"/>
        <v>0</v>
      </c>
      <c r="U183" s="98">
        <f t="shared" si="76"/>
        <v>0</v>
      </c>
      <c r="V183" s="97">
        <v>27</v>
      </c>
      <c r="W183" s="98">
        <f t="shared" si="77"/>
        <v>6.75</v>
      </c>
      <c r="X183" s="61">
        <f t="shared" si="78"/>
        <v>11.1</v>
      </c>
      <c r="Y183" s="48">
        <f t="shared" si="79"/>
        <v>2070.0499999999997</v>
      </c>
      <c r="Z183" s="95">
        <v>4409643368.3299999</v>
      </c>
      <c r="AA183" s="97">
        <v>10354</v>
      </c>
      <c r="AB183" s="61">
        <f t="shared" si="65"/>
        <v>425887.9</v>
      </c>
      <c r="AC183" s="47">
        <f t="shared" si="66"/>
        <v>1.6603030000000001</v>
      </c>
      <c r="AD183" s="97">
        <v>220754</v>
      </c>
      <c r="AE183" s="47">
        <f t="shared" si="67"/>
        <v>1.600422</v>
      </c>
      <c r="AF183" s="47">
        <f t="shared" si="87"/>
        <v>-0.64233899999999999</v>
      </c>
      <c r="AG183" s="100">
        <f t="shared" si="68"/>
        <v>0.01</v>
      </c>
      <c r="AH183" s="101">
        <f t="shared" si="69"/>
        <v>0</v>
      </c>
      <c r="AI183" s="102">
        <f t="shared" si="80"/>
        <v>0.01</v>
      </c>
      <c r="AJ183" s="97">
        <v>0</v>
      </c>
      <c r="AK183">
        <v>0</v>
      </c>
      <c r="AL183" s="60">
        <f t="shared" si="81"/>
        <v>0</v>
      </c>
      <c r="AM183" s="97">
        <v>0</v>
      </c>
      <c r="AN183">
        <v>0</v>
      </c>
      <c r="AO183" s="60">
        <f t="shared" si="82"/>
        <v>0</v>
      </c>
      <c r="AP183" s="60">
        <f t="shared" si="70"/>
        <v>238573</v>
      </c>
      <c r="AQ183" s="60">
        <f t="shared" si="83"/>
        <v>238573</v>
      </c>
      <c r="AR183" s="103">
        <v>263431</v>
      </c>
      <c r="AS183" s="103">
        <f t="shared" si="88"/>
        <v>238573</v>
      </c>
      <c r="AT183" s="97">
        <v>263792</v>
      </c>
      <c r="AU183" s="60">
        <f t="shared" si="89"/>
        <v>25219</v>
      </c>
      <c r="AV183" s="104" t="str">
        <f t="shared" si="91"/>
        <v>No</v>
      </c>
      <c r="AW183" s="103">
        <f t="shared" si="84"/>
        <v>0</v>
      </c>
      <c r="AX183" s="105">
        <f t="shared" si="85"/>
        <v>263792</v>
      </c>
      <c r="AY183" s="106">
        <f t="shared" si="90"/>
        <v>263792</v>
      </c>
      <c r="AZ183" s="107">
        <f t="shared" si="86"/>
        <v>0</v>
      </c>
      <c r="BA183" s="60"/>
      <c r="BD183" s="108"/>
      <c r="BE183" s="108"/>
      <c r="BF183" s="108"/>
      <c r="BG183" s="108"/>
      <c r="BH183" s="108"/>
    </row>
    <row r="184" spans="1:60" x14ac:dyDescent="0.2">
      <c r="A184" s="43" t="s">
        <v>1911</v>
      </c>
      <c r="B184" s="43"/>
      <c r="C184" s="74"/>
      <c r="D184" s="74"/>
      <c r="E184" s="74"/>
      <c r="F184" s="39">
        <v>1</v>
      </c>
      <c r="G184">
        <v>0</v>
      </c>
      <c r="H184" s="43">
        <v>158</v>
      </c>
      <c r="I184" s="39" t="s">
        <v>186</v>
      </c>
      <c r="J184" s="94"/>
      <c r="K184" s="95">
        <v>5247.86</v>
      </c>
      <c r="L184" s="96"/>
      <c r="M184" s="97">
        <v>124</v>
      </c>
      <c r="N184" s="98">
        <f t="shared" si="71"/>
        <v>37.200000000000003</v>
      </c>
      <c r="O184" s="98">
        <f t="shared" si="72"/>
        <v>3148.72</v>
      </c>
      <c r="P184" s="98">
        <f t="shared" si="73"/>
        <v>0</v>
      </c>
      <c r="Q184" s="98">
        <f t="shared" si="74"/>
        <v>0</v>
      </c>
      <c r="R184" s="99">
        <f t="shared" si="75"/>
        <v>0.02</v>
      </c>
      <c r="S184" s="99">
        <f t="shared" si="63"/>
        <v>0</v>
      </c>
      <c r="T184" s="98">
        <f t="shared" si="64"/>
        <v>0</v>
      </c>
      <c r="U184" s="98">
        <f t="shared" si="76"/>
        <v>0</v>
      </c>
      <c r="V184" s="97">
        <v>45</v>
      </c>
      <c r="W184" s="98">
        <f t="shared" si="77"/>
        <v>11.25</v>
      </c>
      <c r="X184" s="61">
        <f t="shared" si="78"/>
        <v>37.200000000000003</v>
      </c>
      <c r="Y184" s="48">
        <f t="shared" si="79"/>
        <v>5296.3099999999995</v>
      </c>
      <c r="Z184" s="95">
        <v>19690611711</v>
      </c>
      <c r="AA184" s="97">
        <v>27427</v>
      </c>
      <c r="AB184" s="61">
        <f t="shared" si="65"/>
        <v>717928.02</v>
      </c>
      <c r="AC184" s="47">
        <f t="shared" si="66"/>
        <v>2.798807</v>
      </c>
      <c r="AD184" s="97">
        <v>242868</v>
      </c>
      <c r="AE184" s="47">
        <f t="shared" si="67"/>
        <v>1.7607440000000001</v>
      </c>
      <c r="AF184" s="47">
        <f t="shared" si="87"/>
        <v>-1.4873879999999999</v>
      </c>
      <c r="AG184" s="100">
        <f t="shared" si="68"/>
        <v>0.01</v>
      </c>
      <c r="AH184" s="101">
        <f t="shared" si="69"/>
        <v>0</v>
      </c>
      <c r="AI184" s="102">
        <f t="shared" si="80"/>
        <v>0.01</v>
      </c>
      <c r="AJ184" s="97">
        <v>0</v>
      </c>
      <c r="AK184">
        <v>0</v>
      </c>
      <c r="AL184" s="60">
        <f t="shared" si="81"/>
        <v>0</v>
      </c>
      <c r="AM184" s="97">
        <v>0</v>
      </c>
      <c r="AN184">
        <v>0</v>
      </c>
      <c r="AO184" s="60">
        <f t="shared" si="82"/>
        <v>0</v>
      </c>
      <c r="AP184" s="60">
        <f t="shared" si="70"/>
        <v>610400</v>
      </c>
      <c r="AQ184" s="60">
        <f t="shared" si="83"/>
        <v>610400</v>
      </c>
      <c r="AR184" s="103">
        <v>465334</v>
      </c>
      <c r="AS184" s="103">
        <f t="shared" si="88"/>
        <v>610400</v>
      </c>
      <c r="AT184" s="97">
        <v>589729</v>
      </c>
      <c r="AU184" s="60">
        <f t="shared" si="89"/>
        <v>20671</v>
      </c>
      <c r="AV184" s="104" t="str">
        <f t="shared" si="91"/>
        <v>Yes</v>
      </c>
      <c r="AW184" s="103">
        <f t="shared" si="84"/>
        <v>20671</v>
      </c>
      <c r="AX184" s="105">
        <f t="shared" si="85"/>
        <v>610400</v>
      </c>
      <c r="AY184" s="106">
        <f t="shared" si="90"/>
        <v>610400</v>
      </c>
      <c r="AZ184" s="107">
        <f t="shared" si="86"/>
        <v>20671</v>
      </c>
      <c r="BA184" s="60"/>
      <c r="BD184" s="108"/>
      <c r="BE184" s="108"/>
      <c r="BF184" s="108"/>
      <c r="BG184" s="108"/>
      <c r="BH184" s="108"/>
    </row>
    <row r="185" spans="1:60" x14ac:dyDescent="0.2">
      <c r="A185" s="43" t="s">
        <v>1907</v>
      </c>
      <c r="B185" s="43"/>
      <c r="C185" s="74"/>
      <c r="D185" s="74"/>
      <c r="E185" s="74"/>
      <c r="F185" s="39">
        <v>8</v>
      </c>
      <c r="G185">
        <v>0</v>
      </c>
      <c r="H185" s="43">
        <v>159</v>
      </c>
      <c r="I185" s="39" t="s">
        <v>187</v>
      </c>
      <c r="J185" s="94"/>
      <c r="K185" s="95">
        <v>3652.95</v>
      </c>
      <c r="L185" s="111"/>
      <c r="M185" s="97">
        <v>932</v>
      </c>
      <c r="N185" s="98">
        <f t="shared" si="71"/>
        <v>279.60000000000002</v>
      </c>
      <c r="O185" s="98">
        <f t="shared" si="72"/>
        <v>2191.77</v>
      </c>
      <c r="P185" s="98">
        <f t="shared" si="73"/>
        <v>0</v>
      </c>
      <c r="Q185" s="98">
        <f t="shared" si="74"/>
        <v>0</v>
      </c>
      <c r="R185" s="99">
        <f t="shared" si="75"/>
        <v>0.26</v>
      </c>
      <c r="S185" s="99">
        <f t="shared" si="63"/>
        <v>0</v>
      </c>
      <c r="T185" s="98">
        <f t="shared" si="64"/>
        <v>0</v>
      </c>
      <c r="U185" s="98">
        <f t="shared" si="76"/>
        <v>0</v>
      </c>
      <c r="V185" s="97">
        <v>338</v>
      </c>
      <c r="W185" s="98">
        <f t="shared" si="77"/>
        <v>84.5</v>
      </c>
      <c r="X185" s="61">
        <f t="shared" si="78"/>
        <v>279.60000000000002</v>
      </c>
      <c r="Y185" s="48">
        <f t="shared" si="79"/>
        <v>4017.0499999999997</v>
      </c>
      <c r="Z185" s="95">
        <v>4429762257</v>
      </c>
      <c r="AA185" s="97">
        <v>27129</v>
      </c>
      <c r="AB185" s="61">
        <f t="shared" si="65"/>
        <v>163285.13</v>
      </c>
      <c r="AC185" s="47">
        <f t="shared" si="66"/>
        <v>0.63655899999999999</v>
      </c>
      <c r="AD185" s="97">
        <v>108656</v>
      </c>
      <c r="AE185" s="47">
        <f t="shared" si="67"/>
        <v>0.78773400000000005</v>
      </c>
      <c r="AF185" s="47">
        <f t="shared" si="87"/>
        <v>0.31808900000000001</v>
      </c>
      <c r="AG185" s="100">
        <f t="shared" si="68"/>
        <v>0.31808900000000001</v>
      </c>
      <c r="AH185" s="101">
        <f t="shared" si="69"/>
        <v>0</v>
      </c>
      <c r="AI185" s="102">
        <f t="shared" si="80"/>
        <v>0.31808900000000001</v>
      </c>
      <c r="AJ185" s="97">
        <v>0</v>
      </c>
      <c r="AK185">
        <v>0</v>
      </c>
      <c r="AL185" s="60">
        <f t="shared" si="81"/>
        <v>0</v>
      </c>
      <c r="AM185" s="97">
        <v>0</v>
      </c>
      <c r="AN185">
        <v>0</v>
      </c>
      <c r="AO185" s="60">
        <f t="shared" si="82"/>
        <v>0</v>
      </c>
      <c r="AP185" s="60">
        <f t="shared" si="70"/>
        <v>14726408</v>
      </c>
      <c r="AQ185" s="60">
        <f t="shared" si="83"/>
        <v>14726408</v>
      </c>
      <c r="AR185" s="103">
        <v>9348852</v>
      </c>
      <c r="AS185" s="103">
        <f t="shared" si="88"/>
        <v>14726408</v>
      </c>
      <c r="AT185" s="97">
        <v>14676017</v>
      </c>
      <c r="AU185" s="60">
        <f t="shared" si="89"/>
        <v>50391</v>
      </c>
      <c r="AV185" s="104" t="str">
        <f t="shared" si="91"/>
        <v>Yes</v>
      </c>
      <c r="AW185" s="103">
        <f t="shared" si="84"/>
        <v>50391</v>
      </c>
      <c r="AX185" s="105">
        <f t="shared" si="85"/>
        <v>14726408</v>
      </c>
      <c r="AY185" s="106">
        <f t="shared" si="90"/>
        <v>14726408</v>
      </c>
      <c r="AZ185" s="107">
        <f t="shared" si="86"/>
        <v>50391</v>
      </c>
      <c r="BA185" s="60"/>
      <c r="BD185" s="108"/>
      <c r="BE185" s="108"/>
      <c r="BF185" s="108"/>
      <c r="BG185" s="108"/>
      <c r="BH185" s="108"/>
    </row>
    <row r="186" spans="1:60" x14ac:dyDescent="0.2">
      <c r="A186" s="43" t="s">
        <v>1905</v>
      </c>
      <c r="B186" s="43"/>
      <c r="C186" s="74"/>
      <c r="D186" s="74"/>
      <c r="E186" s="74"/>
      <c r="F186" s="39">
        <v>8</v>
      </c>
      <c r="G186">
        <v>0</v>
      </c>
      <c r="H186" s="43">
        <v>160</v>
      </c>
      <c r="I186" s="39" t="s">
        <v>188</v>
      </c>
      <c r="J186" s="94"/>
      <c r="K186" s="95">
        <v>569.59</v>
      </c>
      <c r="L186" s="96"/>
      <c r="M186" s="97">
        <v>191</v>
      </c>
      <c r="N186" s="98">
        <f t="shared" si="71"/>
        <v>57.3</v>
      </c>
      <c r="O186" s="98">
        <f t="shared" si="72"/>
        <v>341.75</v>
      </c>
      <c r="P186" s="98">
        <f t="shared" si="73"/>
        <v>0</v>
      </c>
      <c r="Q186" s="98">
        <f t="shared" si="74"/>
        <v>0</v>
      </c>
      <c r="R186" s="99">
        <f t="shared" si="75"/>
        <v>0.34</v>
      </c>
      <c r="S186" s="99">
        <f t="shared" si="63"/>
        <v>0</v>
      </c>
      <c r="T186" s="98">
        <f t="shared" si="64"/>
        <v>0</v>
      </c>
      <c r="U186" s="98">
        <f t="shared" si="76"/>
        <v>0</v>
      </c>
      <c r="V186" s="97">
        <v>7</v>
      </c>
      <c r="W186" s="98">
        <f t="shared" si="77"/>
        <v>1.75</v>
      </c>
      <c r="X186" s="61">
        <f t="shared" si="78"/>
        <v>57.3</v>
      </c>
      <c r="Y186" s="48">
        <f t="shared" si="79"/>
        <v>628.64</v>
      </c>
      <c r="Z186" s="95">
        <v>845524913.66999996</v>
      </c>
      <c r="AA186" s="97">
        <v>5544</v>
      </c>
      <c r="AB186" s="61">
        <f t="shared" si="65"/>
        <v>152511.71</v>
      </c>
      <c r="AC186" s="47">
        <f t="shared" si="66"/>
        <v>0.59455899999999995</v>
      </c>
      <c r="AD186" s="97">
        <v>85893</v>
      </c>
      <c r="AE186" s="47">
        <f t="shared" si="67"/>
        <v>0.62270700000000001</v>
      </c>
      <c r="AF186" s="47">
        <f t="shared" si="87"/>
        <v>0.39699699999999999</v>
      </c>
      <c r="AG186" s="100">
        <f t="shared" si="68"/>
        <v>0.39699699999999999</v>
      </c>
      <c r="AH186" s="101">
        <f t="shared" si="69"/>
        <v>0</v>
      </c>
      <c r="AI186" s="102">
        <f t="shared" si="80"/>
        <v>0.39699699999999999</v>
      </c>
      <c r="AJ186" s="97">
        <v>190</v>
      </c>
      <c r="AK186">
        <v>4</v>
      </c>
      <c r="AL186" s="60">
        <f t="shared" si="81"/>
        <v>76000</v>
      </c>
      <c r="AM186" s="97">
        <v>0</v>
      </c>
      <c r="AN186">
        <v>0</v>
      </c>
      <c r="AO186" s="60">
        <f t="shared" si="82"/>
        <v>0</v>
      </c>
      <c r="AP186" s="60">
        <f t="shared" si="70"/>
        <v>2876273</v>
      </c>
      <c r="AQ186" s="60">
        <f t="shared" si="83"/>
        <v>2952273</v>
      </c>
      <c r="AR186" s="103">
        <v>3637161</v>
      </c>
      <c r="AS186" s="103">
        <f t="shared" si="88"/>
        <v>2952273</v>
      </c>
      <c r="AT186" s="97">
        <v>3456594</v>
      </c>
      <c r="AU186" s="60">
        <f t="shared" si="89"/>
        <v>504321</v>
      </c>
      <c r="AV186" s="104" t="str">
        <f t="shared" si="91"/>
        <v>No</v>
      </c>
      <c r="AW186" s="103">
        <f t="shared" si="84"/>
        <v>0</v>
      </c>
      <c r="AX186" s="105">
        <f t="shared" si="85"/>
        <v>3456594</v>
      </c>
      <c r="AY186" s="106">
        <f t="shared" si="90"/>
        <v>3456594</v>
      </c>
      <c r="AZ186" s="107">
        <f t="shared" si="86"/>
        <v>0</v>
      </c>
      <c r="BA186" s="60"/>
      <c r="BD186" s="108"/>
      <c r="BE186" s="108"/>
      <c r="BF186" s="108"/>
      <c r="BG186" s="108"/>
      <c r="BH186" s="108"/>
    </row>
    <row r="187" spans="1:60" x14ac:dyDescent="0.2">
      <c r="A187" s="43" t="s">
        <v>1911</v>
      </c>
      <c r="B187" s="43"/>
      <c r="C187" s="74"/>
      <c r="D187" s="74"/>
      <c r="E187" s="74"/>
      <c r="F187" s="39">
        <v>1</v>
      </c>
      <c r="G187">
        <v>0</v>
      </c>
      <c r="H187" s="43">
        <v>161</v>
      </c>
      <c r="I187" s="39" t="s">
        <v>189</v>
      </c>
      <c r="J187" s="94"/>
      <c r="K187" s="95">
        <v>3736.1</v>
      </c>
      <c r="L187" s="96"/>
      <c r="M187" s="97">
        <v>214</v>
      </c>
      <c r="N187" s="98">
        <f t="shared" si="71"/>
        <v>64.2</v>
      </c>
      <c r="O187" s="98">
        <f t="shared" si="72"/>
        <v>2241.66</v>
      </c>
      <c r="P187" s="98">
        <f t="shared" si="73"/>
        <v>0</v>
      </c>
      <c r="Q187" s="98">
        <f t="shared" si="74"/>
        <v>0</v>
      </c>
      <c r="R187" s="99">
        <f t="shared" si="75"/>
        <v>0.06</v>
      </c>
      <c r="S187" s="99">
        <f t="shared" si="63"/>
        <v>0</v>
      </c>
      <c r="T187" s="98">
        <f t="shared" si="64"/>
        <v>0</v>
      </c>
      <c r="U187" s="98">
        <f t="shared" si="76"/>
        <v>0</v>
      </c>
      <c r="V187" s="97">
        <v>79</v>
      </c>
      <c r="W187" s="98">
        <f t="shared" si="77"/>
        <v>19.75</v>
      </c>
      <c r="X187" s="61">
        <f t="shared" si="78"/>
        <v>64.2</v>
      </c>
      <c r="Y187" s="48">
        <f t="shared" si="79"/>
        <v>3820.0499999999997</v>
      </c>
      <c r="Z187" s="95">
        <v>7563317829.6700001</v>
      </c>
      <c r="AA187" s="97">
        <v>18457</v>
      </c>
      <c r="AB187" s="61">
        <f t="shared" si="65"/>
        <v>409780.45</v>
      </c>
      <c r="AC187" s="47">
        <f t="shared" si="66"/>
        <v>1.5975090000000001</v>
      </c>
      <c r="AD187" s="97">
        <v>230545</v>
      </c>
      <c r="AE187" s="47">
        <f t="shared" si="67"/>
        <v>1.6714039999999999</v>
      </c>
      <c r="AF187" s="47">
        <f t="shared" si="87"/>
        <v>-0.61967799999999995</v>
      </c>
      <c r="AG187" s="100">
        <f t="shared" si="68"/>
        <v>0.01</v>
      </c>
      <c r="AH187" s="101">
        <f t="shared" si="69"/>
        <v>0</v>
      </c>
      <c r="AI187" s="102">
        <f t="shared" si="80"/>
        <v>0.01</v>
      </c>
      <c r="AJ187" s="97">
        <v>0</v>
      </c>
      <c r="AK187">
        <v>0</v>
      </c>
      <c r="AL187" s="60">
        <f t="shared" si="81"/>
        <v>0</v>
      </c>
      <c r="AM187" s="97">
        <v>0</v>
      </c>
      <c r="AN187">
        <v>0</v>
      </c>
      <c r="AO187" s="60">
        <f t="shared" si="82"/>
        <v>0</v>
      </c>
      <c r="AP187" s="60">
        <f t="shared" si="70"/>
        <v>440261</v>
      </c>
      <c r="AQ187" s="60">
        <f t="shared" si="83"/>
        <v>440261</v>
      </c>
      <c r="AR187" s="103">
        <v>462941</v>
      </c>
      <c r="AS187" s="103">
        <f t="shared" si="88"/>
        <v>440261</v>
      </c>
      <c r="AT187" s="97">
        <v>461796</v>
      </c>
      <c r="AU187" s="60">
        <f t="shared" si="89"/>
        <v>21535</v>
      </c>
      <c r="AV187" s="104" t="str">
        <f t="shared" si="91"/>
        <v>No</v>
      </c>
      <c r="AW187" s="103">
        <f t="shared" si="84"/>
        <v>0</v>
      </c>
      <c r="AX187" s="105">
        <f t="shared" si="85"/>
        <v>461796</v>
      </c>
      <c r="AY187" s="106">
        <f t="shared" si="90"/>
        <v>461796</v>
      </c>
      <c r="AZ187" s="107">
        <f t="shared" si="86"/>
        <v>0</v>
      </c>
      <c r="BA187" s="60"/>
      <c r="BD187" s="108"/>
      <c r="BE187" s="108"/>
      <c r="BF187" s="108"/>
      <c r="BG187" s="108"/>
      <c r="BH187" s="108"/>
    </row>
    <row r="188" spans="1:60" x14ac:dyDescent="0.2">
      <c r="A188" s="43" t="s">
        <v>1908</v>
      </c>
      <c r="B188" s="43"/>
      <c r="C188" s="112">
        <v>1</v>
      </c>
      <c r="D188" s="112">
        <v>1</v>
      </c>
      <c r="E188" s="74"/>
      <c r="F188" s="39">
        <v>9</v>
      </c>
      <c r="G188">
        <v>26</v>
      </c>
      <c r="H188" s="43">
        <v>162</v>
      </c>
      <c r="I188" s="39" t="s">
        <v>190</v>
      </c>
      <c r="J188" s="94"/>
      <c r="K188" s="95">
        <v>1101.3399999999999</v>
      </c>
      <c r="L188" s="110"/>
      <c r="M188" s="97">
        <v>641</v>
      </c>
      <c r="N188" s="98">
        <f t="shared" si="71"/>
        <v>192.3</v>
      </c>
      <c r="O188" s="98">
        <f t="shared" si="72"/>
        <v>660.8</v>
      </c>
      <c r="P188" s="98">
        <f t="shared" si="73"/>
        <v>0</v>
      </c>
      <c r="Q188" s="98">
        <f t="shared" si="74"/>
        <v>0</v>
      </c>
      <c r="R188" s="99">
        <f t="shared" si="75"/>
        <v>0.57999999999999996</v>
      </c>
      <c r="S188" s="99">
        <f t="shared" si="63"/>
        <v>0</v>
      </c>
      <c r="T188" s="98">
        <f t="shared" si="64"/>
        <v>0</v>
      </c>
      <c r="U188" s="98">
        <f t="shared" si="76"/>
        <v>0</v>
      </c>
      <c r="V188" s="97">
        <v>49</v>
      </c>
      <c r="W188" s="98">
        <f t="shared" si="77"/>
        <v>12.25</v>
      </c>
      <c r="X188" s="61">
        <f t="shared" si="78"/>
        <v>192.3</v>
      </c>
      <c r="Y188" s="48">
        <f t="shared" si="79"/>
        <v>1305.8899999999999</v>
      </c>
      <c r="Z188" s="95">
        <v>1451600801.6700001</v>
      </c>
      <c r="AA188" s="97">
        <v>10240</v>
      </c>
      <c r="AB188" s="61">
        <f t="shared" si="65"/>
        <v>141757.89000000001</v>
      </c>
      <c r="AC188" s="47">
        <f t="shared" si="66"/>
        <v>0.55263600000000002</v>
      </c>
      <c r="AD188" s="97">
        <v>73000</v>
      </c>
      <c r="AE188" s="47">
        <f t="shared" si="67"/>
        <v>0.52923500000000001</v>
      </c>
      <c r="AF188" s="47">
        <f t="shared" si="87"/>
        <v>0.45438400000000001</v>
      </c>
      <c r="AG188" s="100">
        <f t="shared" si="68"/>
        <v>0.45438400000000001</v>
      </c>
      <c r="AH188" s="101">
        <f t="shared" si="69"/>
        <v>0</v>
      </c>
      <c r="AI188" s="102">
        <f t="shared" si="80"/>
        <v>0.45438400000000001</v>
      </c>
      <c r="AJ188" s="97">
        <v>0</v>
      </c>
      <c r="AK188">
        <v>0</v>
      </c>
      <c r="AL188" s="60">
        <f t="shared" si="81"/>
        <v>0</v>
      </c>
      <c r="AM188" s="97">
        <v>437</v>
      </c>
      <c r="AN188">
        <v>6</v>
      </c>
      <c r="AO188" s="60">
        <f t="shared" si="82"/>
        <v>262200</v>
      </c>
      <c r="AP188" s="60">
        <f t="shared" si="70"/>
        <v>6838653</v>
      </c>
      <c r="AQ188" s="60">
        <f t="shared" si="83"/>
        <v>7100853</v>
      </c>
      <c r="AR188" s="103">
        <v>8024957</v>
      </c>
      <c r="AS188" s="103">
        <f t="shared" si="88"/>
        <v>8024957</v>
      </c>
      <c r="AT188" s="97">
        <v>8024957</v>
      </c>
      <c r="AU188" s="60">
        <f t="shared" si="89"/>
        <v>924104</v>
      </c>
      <c r="AV188" s="104" t="str">
        <f t="shared" si="91"/>
        <v>No</v>
      </c>
      <c r="AW188" s="103">
        <f t="shared" si="84"/>
        <v>0</v>
      </c>
      <c r="AX188" s="105">
        <f t="shared" si="85"/>
        <v>8024957</v>
      </c>
      <c r="AY188" s="106">
        <f t="shared" si="90"/>
        <v>8024957</v>
      </c>
      <c r="AZ188" s="107">
        <f t="shared" si="86"/>
        <v>0</v>
      </c>
      <c r="BA188" s="60"/>
      <c r="BD188" s="108"/>
      <c r="BE188" s="108"/>
      <c r="BF188" s="108"/>
      <c r="BG188" s="108"/>
      <c r="BH188" s="108"/>
    </row>
    <row r="189" spans="1:60" x14ac:dyDescent="0.2">
      <c r="A189" s="43" t="s">
        <v>1909</v>
      </c>
      <c r="B189" s="43">
        <v>1</v>
      </c>
      <c r="C189" s="74">
        <v>1</v>
      </c>
      <c r="D189" s="74">
        <v>0</v>
      </c>
      <c r="E189" s="74">
        <v>1</v>
      </c>
      <c r="F189" s="39">
        <v>10</v>
      </c>
      <c r="G189">
        <v>6</v>
      </c>
      <c r="H189" s="43">
        <v>163</v>
      </c>
      <c r="I189" s="39" t="s">
        <v>191</v>
      </c>
      <c r="J189" s="94"/>
      <c r="K189" s="95">
        <v>3076.37</v>
      </c>
      <c r="L189" s="110"/>
      <c r="M189" s="97">
        <v>2285</v>
      </c>
      <c r="N189" s="98">
        <f t="shared" si="71"/>
        <v>685.5</v>
      </c>
      <c r="O189" s="98">
        <f t="shared" si="72"/>
        <v>1845.82</v>
      </c>
      <c r="P189" s="98">
        <f t="shared" si="73"/>
        <v>439.18000000000006</v>
      </c>
      <c r="Q189" s="98">
        <f t="shared" si="74"/>
        <v>65.88</v>
      </c>
      <c r="R189" s="99">
        <f t="shared" si="75"/>
        <v>0.74</v>
      </c>
      <c r="S189" s="99">
        <f t="shared" si="63"/>
        <v>0.14000000000000001</v>
      </c>
      <c r="T189" s="98">
        <f t="shared" si="64"/>
        <v>430.69</v>
      </c>
      <c r="U189" s="98">
        <f t="shared" si="76"/>
        <v>64.599999999999994</v>
      </c>
      <c r="V189" s="97">
        <v>1015</v>
      </c>
      <c r="W189" s="98">
        <f t="shared" si="77"/>
        <v>253.75</v>
      </c>
      <c r="X189" s="61">
        <f t="shared" si="78"/>
        <v>685.5</v>
      </c>
      <c r="Y189" s="48">
        <f t="shared" si="79"/>
        <v>4081.5</v>
      </c>
      <c r="Z189" s="95">
        <v>1916036209.6700001</v>
      </c>
      <c r="AA189" s="97">
        <v>24399</v>
      </c>
      <c r="AB189" s="61">
        <f t="shared" si="65"/>
        <v>78529.289999999994</v>
      </c>
      <c r="AC189" s="47">
        <f t="shared" si="66"/>
        <v>0.306143</v>
      </c>
      <c r="AD189" s="97">
        <v>54533</v>
      </c>
      <c r="AE189" s="47">
        <f t="shared" si="67"/>
        <v>0.39535300000000001</v>
      </c>
      <c r="AF189" s="47">
        <f t="shared" si="87"/>
        <v>0.66709399999999996</v>
      </c>
      <c r="AG189" s="100">
        <f t="shared" si="68"/>
        <v>0.66709399999999996</v>
      </c>
      <c r="AH189" s="101">
        <f t="shared" si="69"/>
        <v>0.05</v>
      </c>
      <c r="AI189" s="102">
        <f t="shared" si="80"/>
        <v>0.71709400000000001</v>
      </c>
      <c r="AJ189" s="97">
        <v>0</v>
      </c>
      <c r="AK189">
        <v>0</v>
      </c>
      <c r="AL189" s="60">
        <f t="shared" si="81"/>
        <v>0</v>
      </c>
      <c r="AM189" s="97">
        <v>0</v>
      </c>
      <c r="AN189">
        <v>0</v>
      </c>
      <c r="AO189" s="60">
        <f t="shared" si="82"/>
        <v>0</v>
      </c>
      <c r="AP189" s="60">
        <f t="shared" si="70"/>
        <v>33731591</v>
      </c>
      <c r="AQ189" s="60">
        <f t="shared" si="83"/>
        <v>33731591</v>
      </c>
      <c r="AR189" s="103">
        <v>26582071</v>
      </c>
      <c r="AS189" s="103">
        <f t="shared" si="88"/>
        <v>33829263</v>
      </c>
      <c r="AT189" s="97">
        <v>33829263</v>
      </c>
      <c r="AU189" s="60">
        <f t="shared" si="89"/>
        <v>97672</v>
      </c>
      <c r="AV189" s="104" t="str">
        <f t="shared" si="91"/>
        <v>No</v>
      </c>
      <c r="AW189" s="103">
        <f t="shared" si="84"/>
        <v>0</v>
      </c>
      <c r="AX189" s="105">
        <f t="shared" si="85"/>
        <v>33829263</v>
      </c>
      <c r="AY189" s="106">
        <f t="shared" si="90"/>
        <v>33829263</v>
      </c>
      <c r="AZ189" s="107">
        <f t="shared" si="86"/>
        <v>0</v>
      </c>
      <c r="BA189" s="60"/>
      <c r="BD189" s="108"/>
      <c r="BE189" s="108"/>
      <c r="BF189" s="108"/>
      <c r="BG189" s="108"/>
      <c r="BH189" s="108"/>
    </row>
    <row r="190" spans="1:60" x14ac:dyDescent="0.2">
      <c r="A190" s="43" t="s">
        <v>1907</v>
      </c>
      <c r="B190" s="43"/>
      <c r="C190" s="74">
        <v>1</v>
      </c>
      <c r="D190" s="74">
        <v>1</v>
      </c>
      <c r="E190" s="74"/>
      <c r="F190" s="39">
        <v>6</v>
      </c>
      <c r="G190">
        <v>40</v>
      </c>
      <c r="H190" s="43">
        <v>164</v>
      </c>
      <c r="I190" s="39" t="s">
        <v>192</v>
      </c>
      <c r="J190" s="94"/>
      <c r="K190" s="95">
        <v>3771.24</v>
      </c>
      <c r="L190" s="110"/>
      <c r="M190" s="97">
        <v>1883</v>
      </c>
      <c r="N190" s="98">
        <f t="shared" si="71"/>
        <v>564.9</v>
      </c>
      <c r="O190" s="98">
        <f t="shared" si="72"/>
        <v>2262.7399999999998</v>
      </c>
      <c r="P190" s="98">
        <f t="shared" si="73"/>
        <v>0</v>
      </c>
      <c r="Q190" s="98">
        <f t="shared" si="74"/>
        <v>0</v>
      </c>
      <c r="R190" s="99">
        <f t="shared" si="75"/>
        <v>0.5</v>
      </c>
      <c r="S190" s="99">
        <f t="shared" si="63"/>
        <v>0</v>
      </c>
      <c r="T190" s="98">
        <f t="shared" si="64"/>
        <v>0</v>
      </c>
      <c r="U190" s="98">
        <f t="shared" si="76"/>
        <v>0</v>
      </c>
      <c r="V190" s="97">
        <v>136</v>
      </c>
      <c r="W190" s="98">
        <f t="shared" si="77"/>
        <v>34</v>
      </c>
      <c r="X190" s="61">
        <f t="shared" si="78"/>
        <v>564.9</v>
      </c>
      <c r="Y190" s="48">
        <f t="shared" si="79"/>
        <v>4370.1399999999994</v>
      </c>
      <c r="Z190" s="95">
        <v>6010428915</v>
      </c>
      <c r="AA190" s="97">
        <v>29453</v>
      </c>
      <c r="AB190" s="61">
        <f t="shared" si="65"/>
        <v>204068.48000000001</v>
      </c>
      <c r="AC190" s="47">
        <f t="shared" si="66"/>
        <v>0.79555100000000001</v>
      </c>
      <c r="AD190" s="97">
        <v>103521</v>
      </c>
      <c r="AE190" s="47">
        <f t="shared" si="67"/>
        <v>0.75050600000000001</v>
      </c>
      <c r="AF190" s="47">
        <f t="shared" si="87"/>
        <v>0.21796299999999999</v>
      </c>
      <c r="AG190" s="100">
        <f t="shared" si="68"/>
        <v>0.21796299999999999</v>
      </c>
      <c r="AH190" s="101">
        <f t="shared" si="69"/>
        <v>0</v>
      </c>
      <c r="AI190" s="102">
        <f t="shared" si="80"/>
        <v>0.21796299999999999</v>
      </c>
      <c r="AJ190" s="97">
        <v>0</v>
      </c>
      <c r="AK190">
        <v>0</v>
      </c>
      <c r="AL190" s="60">
        <f t="shared" si="81"/>
        <v>0</v>
      </c>
      <c r="AM190" s="97">
        <v>0</v>
      </c>
      <c r="AN190">
        <v>0</v>
      </c>
      <c r="AO190" s="60">
        <f t="shared" si="82"/>
        <v>0</v>
      </c>
      <c r="AP190" s="60">
        <f t="shared" si="70"/>
        <v>10977895</v>
      </c>
      <c r="AQ190" s="60">
        <f t="shared" si="83"/>
        <v>10977895</v>
      </c>
      <c r="AR190" s="103">
        <v>12130392</v>
      </c>
      <c r="AS190" s="103">
        <f t="shared" si="88"/>
        <v>12130392</v>
      </c>
      <c r="AT190" s="97">
        <v>12130392</v>
      </c>
      <c r="AU190" s="60">
        <f t="shared" si="89"/>
        <v>1152497</v>
      </c>
      <c r="AV190" s="104" t="str">
        <f t="shared" si="91"/>
        <v>No</v>
      </c>
      <c r="AW190" s="103">
        <f t="shared" si="84"/>
        <v>0</v>
      </c>
      <c r="AX190" s="105">
        <f t="shared" si="85"/>
        <v>12130392</v>
      </c>
      <c r="AY190" s="106">
        <f t="shared" si="90"/>
        <v>12130392</v>
      </c>
      <c r="AZ190" s="107">
        <f t="shared" si="86"/>
        <v>0</v>
      </c>
      <c r="BA190" s="60"/>
      <c r="BD190" s="108"/>
      <c r="BE190" s="108"/>
      <c r="BF190" s="108"/>
      <c r="BG190" s="108"/>
      <c r="BH190" s="108"/>
    </row>
    <row r="191" spans="1:60" x14ac:dyDescent="0.2">
      <c r="A191" s="43" t="s">
        <v>1910</v>
      </c>
      <c r="B191" s="43"/>
      <c r="C191" s="74">
        <v>1</v>
      </c>
      <c r="D191" s="74">
        <v>1</v>
      </c>
      <c r="E191" s="74"/>
      <c r="F191" s="39">
        <v>7</v>
      </c>
      <c r="G191">
        <v>0</v>
      </c>
      <c r="H191" s="43">
        <v>165</v>
      </c>
      <c r="I191" s="39" t="s">
        <v>193</v>
      </c>
      <c r="J191" s="94"/>
      <c r="K191" s="95">
        <v>1507.68</v>
      </c>
      <c r="L191" s="96"/>
      <c r="M191" s="97">
        <v>705</v>
      </c>
      <c r="N191" s="98">
        <f t="shared" si="71"/>
        <v>211.5</v>
      </c>
      <c r="O191" s="98">
        <f t="shared" si="72"/>
        <v>904.61</v>
      </c>
      <c r="P191" s="98">
        <f t="shared" si="73"/>
        <v>0</v>
      </c>
      <c r="Q191" s="98">
        <f t="shared" si="74"/>
        <v>0</v>
      </c>
      <c r="R191" s="99">
        <f t="shared" si="75"/>
        <v>0.47</v>
      </c>
      <c r="S191" s="99">
        <f t="shared" si="63"/>
        <v>0</v>
      </c>
      <c r="T191" s="98">
        <f t="shared" si="64"/>
        <v>0</v>
      </c>
      <c r="U191" s="98">
        <f t="shared" si="76"/>
        <v>0</v>
      </c>
      <c r="V191" s="97">
        <v>107</v>
      </c>
      <c r="W191" s="98">
        <f t="shared" si="77"/>
        <v>26.75</v>
      </c>
      <c r="X191" s="61">
        <f t="shared" si="78"/>
        <v>211.5</v>
      </c>
      <c r="Y191" s="48">
        <f t="shared" si="79"/>
        <v>1745.93</v>
      </c>
      <c r="Z191" s="95">
        <v>2597748499</v>
      </c>
      <c r="AA191" s="97">
        <v>12537</v>
      </c>
      <c r="AB191" s="61">
        <f t="shared" si="65"/>
        <v>207206.55</v>
      </c>
      <c r="AC191" s="47">
        <f t="shared" si="66"/>
        <v>0.80778499999999998</v>
      </c>
      <c r="AD191" s="97">
        <v>85570</v>
      </c>
      <c r="AE191" s="47">
        <f t="shared" si="67"/>
        <v>0.62036500000000006</v>
      </c>
      <c r="AF191" s="47">
        <f t="shared" si="87"/>
        <v>0.248441</v>
      </c>
      <c r="AG191" s="100">
        <f t="shared" si="68"/>
        <v>0.248441</v>
      </c>
      <c r="AH191" s="101">
        <f t="shared" si="69"/>
        <v>0</v>
      </c>
      <c r="AI191" s="102">
        <f t="shared" si="80"/>
        <v>0.248441</v>
      </c>
      <c r="AJ191" s="97">
        <v>0</v>
      </c>
      <c r="AK191">
        <v>0</v>
      </c>
      <c r="AL191" s="60">
        <f t="shared" si="81"/>
        <v>0</v>
      </c>
      <c r="AM191" s="97">
        <v>0</v>
      </c>
      <c r="AN191">
        <v>0</v>
      </c>
      <c r="AO191" s="60">
        <f t="shared" si="82"/>
        <v>0</v>
      </c>
      <c r="AP191" s="60">
        <f t="shared" si="70"/>
        <v>4999091</v>
      </c>
      <c r="AQ191" s="60">
        <f t="shared" si="83"/>
        <v>4999091</v>
      </c>
      <c r="AR191" s="103">
        <v>5167806</v>
      </c>
      <c r="AS191" s="103">
        <f t="shared" si="88"/>
        <v>5225299</v>
      </c>
      <c r="AT191" s="97">
        <v>5225299</v>
      </c>
      <c r="AU191" s="60">
        <f t="shared" si="89"/>
        <v>226208</v>
      </c>
      <c r="AV191" s="104" t="str">
        <f t="shared" si="91"/>
        <v>No</v>
      </c>
      <c r="AW191" s="103">
        <f t="shared" si="84"/>
        <v>0</v>
      </c>
      <c r="AX191" s="105">
        <f t="shared" si="85"/>
        <v>5225299</v>
      </c>
      <c r="AY191" s="106">
        <f t="shared" si="90"/>
        <v>5225299</v>
      </c>
      <c r="AZ191" s="107">
        <f t="shared" si="86"/>
        <v>0</v>
      </c>
      <c r="BA191" s="60"/>
      <c r="BD191" s="108"/>
      <c r="BE191" s="108"/>
      <c r="BF191" s="108"/>
      <c r="BG191" s="108"/>
      <c r="BH191" s="108"/>
    </row>
    <row r="192" spans="1:60" x14ac:dyDescent="0.2">
      <c r="A192" s="43" t="s">
        <v>1910</v>
      </c>
      <c r="B192" s="43"/>
      <c r="C192" s="74"/>
      <c r="D192" s="74"/>
      <c r="E192" s="74"/>
      <c r="F192" s="39">
        <v>7</v>
      </c>
      <c r="G192">
        <v>0</v>
      </c>
      <c r="H192" s="43">
        <v>166</v>
      </c>
      <c r="I192" s="39" t="s">
        <v>194</v>
      </c>
      <c r="J192" s="94"/>
      <c r="K192" s="95">
        <v>2243.1799999999998</v>
      </c>
      <c r="L192" s="96"/>
      <c r="M192" s="97">
        <v>777</v>
      </c>
      <c r="N192" s="98">
        <f t="shared" si="71"/>
        <v>233.1</v>
      </c>
      <c r="O192" s="98">
        <f t="shared" si="72"/>
        <v>1345.91</v>
      </c>
      <c r="P192" s="98">
        <f t="shared" si="73"/>
        <v>0</v>
      </c>
      <c r="Q192" s="98">
        <f t="shared" si="74"/>
        <v>0</v>
      </c>
      <c r="R192" s="99">
        <f t="shared" si="75"/>
        <v>0.35</v>
      </c>
      <c r="S192" s="99">
        <f t="shared" si="63"/>
        <v>0</v>
      </c>
      <c r="T192" s="98">
        <f t="shared" si="64"/>
        <v>0</v>
      </c>
      <c r="U192" s="98">
        <f t="shared" si="76"/>
        <v>0</v>
      </c>
      <c r="V192" s="97">
        <v>117</v>
      </c>
      <c r="W192" s="98">
        <f t="shared" si="77"/>
        <v>29.25</v>
      </c>
      <c r="X192" s="61">
        <f t="shared" si="78"/>
        <v>233.1</v>
      </c>
      <c r="Y192" s="48">
        <f t="shared" si="79"/>
        <v>2505.5299999999997</v>
      </c>
      <c r="Z192" s="95">
        <v>2255847010</v>
      </c>
      <c r="AA192" s="97">
        <v>16190</v>
      </c>
      <c r="AB192" s="61">
        <f t="shared" si="65"/>
        <v>139335.82999999999</v>
      </c>
      <c r="AC192" s="47">
        <f t="shared" si="66"/>
        <v>0.54319399999999995</v>
      </c>
      <c r="AD192" s="97">
        <v>113433</v>
      </c>
      <c r="AE192" s="47">
        <f t="shared" si="67"/>
        <v>0.82236600000000004</v>
      </c>
      <c r="AF192" s="47">
        <f t="shared" si="87"/>
        <v>0.373054</v>
      </c>
      <c r="AG192" s="100">
        <f t="shared" si="68"/>
        <v>0.373054</v>
      </c>
      <c r="AH192" s="101">
        <f t="shared" si="69"/>
        <v>0</v>
      </c>
      <c r="AI192" s="102">
        <f t="shared" si="80"/>
        <v>0.373054</v>
      </c>
      <c r="AJ192" s="97">
        <v>0</v>
      </c>
      <c r="AK192">
        <v>0</v>
      </c>
      <c r="AL192" s="60">
        <f t="shared" si="81"/>
        <v>0</v>
      </c>
      <c r="AM192" s="97">
        <v>0</v>
      </c>
      <c r="AN192">
        <v>0</v>
      </c>
      <c r="AO192" s="60">
        <f t="shared" si="82"/>
        <v>0</v>
      </c>
      <c r="AP192" s="60">
        <f t="shared" si="70"/>
        <v>10772394</v>
      </c>
      <c r="AQ192" s="60">
        <f t="shared" si="83"/>
        <v>10772394</v>
      </c>
      <c r="AR192" s="103">
        <v>13423576</v>
      </c>
      <c r="AS192" s="103">
        <f t="shared" si="88"/>
        <v>10772394</v>
      </c>
      <c r="AT192" s="97">
        <v>12387171</v>
      </c>
      <c r="AU192" s="60">
        <f t="shared" si="89"/>
        <v>1614777</v>
      </c>
      <c r="AV192" s="104" t="str">
        <f t="shared" si="91"/>
        <v>No</v>
      </c>
      <c r="AW192" s="103">
        <f t="shared" si="84"/>
        <v>0</v>
      </c>
      <c r="AX192" s="105">
        <f t="shared" si="85"/>
        <v>12387171</v>
      </c>
      <c r="AY192" s="106">
        <f t="shared" si="90"/>
        <v>12387171</v>
      </c>
      <c r="AZ192" s="107">
        <f t="shared" si="86"/>
        <v>0</v>
      </c>
      <c r="BA192" s="60"/>
      <c r="BD192" s="108"/>
      <c r="BE192" s="108"/>
      <c r="BF192" s="108"/>
      <c r="BG192" s="108"/>
      <c r="BH192" s="108"/>
    </row>
    <row r="193" spans="1:60" x14ac:dyDescent="0.2">
      <c r="A193" s="43" t="s">
        <v>1906</v>
      </c>
      <c r="B193" s="43"/>
      <c r="C193" s="74"/>
      <c r="D193" s="74"/>
      <c r="E193" s="74"/>
      <c r="F193" s="39">
        <v>2</v>
      </c>
      <c r="G193">
        <v>0</v>
      </c>
      <c r="H193" s="43">
        <v>167</v>
      </c>
      <c r="I193" s="39" t="s">
        <v>195</v>
      </c>
      <c r="J193" s="94"/>
      <c r="K193" s="95">
        <v>1636.3</v>
      </c>
      <c r="L193" s="96"/>
      <c r="M193" s="97">
        <v>228</v>
      </c>
      <c r="N193" s="98">
        <f t="shared" si="71"/>
        <v>68.400000000000006</v>
      </c>
      <c r="O193" s="98">
        <f t="shared" si="72"/>
        <v>981.78</v>
      </c>
      <c r="P193" s="98">
        <f t="shared" si="73"/>
        <v>0</v>
      </c>
      <c r="Q193" s="98">
        <f t="shared" si="74"/>
        <v>0</v>
      </c>
      <c r="R193" s="99">
        <f t="shared" si="75"/>
        <v>0.14000000000000001</v>
      </c>
      <c r="S193" s="99">
        <f t="shared" si="63"/>
        <v>0</v>
      </c>
      <c r="T193" s="98">
        <f t="shared" si="64"/>
        <v>0</v>
      </c>
      <c r="U193" s="98">
        <f t="shared" si="76"/>
        <v>0</v>
      </c>
      <c r="V193" s="97">
        <v>69</v>
      </c>
      <c r="W193" s="98">
        <f t="shared" si="77"/>
        <v>17.25</v>
      </c>
      <c r="X193" s="61">
        <f t="shared" si="78"/>
        <v>68.400000000000006</v>
      </c>
      <c r="Y193" s="48">
        <f t="shared" si="79"/>
        <v>1721.95</v>
      </c>
      <c r="Z193" s="95">
        <v>2184322147.3299999</v>
      </c>
      <c r="AA193" s="97">
        <v>9051</v>
      </c>
      <c r="AB193" s="61">
        <f t="shared" si="65"/>
        <v>241334.9</v>
      </c>
      <c r="AC193" s="47">
        <f t="shared" si="66"/>
        <v>0.940832</v>
      </c>
      <c r="AD193" s="97">
        <v>190536</v>
      </c>
      <c r="AE193" s="47">
        <f t="shared" si="67"/>
        <v>1.3813470000000001</v>
      </c>
      <c r="AF193" s="47">
        <f t="shared" si="87"/>
        <v>-7.2986999999999996E-2</v>
      </c>
      <c r="AG193" s="100">
        <f t="shared" si="68"/>
        <v>0.01</v>
      </c>
      <c r="AH193" s="101">
        <f t="shared" si="69"/>
        <v>0</v>
      </c>
      <c r="AI193" s="102">
        <f t="shared" si="80"/>
        <v>0.01</v>
      </c>
      <c r="AJ193" s="97">
        <v>758</v>
      </c>
      <c r="AK193">
        <v>6</v>
      </c>
      <c r="AL193" s="60">
        <f t="shared" si="81"/>
        <v>454800</v>
      </c>
      <c r="AM193" s="97">
        <v>0</v>
      </c>
      <c r="AN193">
        <v>0</v>
      </c>
      <c r="AO193" s="60">
        <f t="shared" si="82"/>
        <v>0</v>
      </c>
      <c r="AP193" s="60">
        <f t="shared" si="70"/>
        <v>198455</v>
      </c>
      <c r="AQ193" s="60">
        <f t="shared" si="83"/>
        <v>653255</v>
      </c>
      <c r="AR193" s="103">
        <v>656185</v>
      </c>
      <c r="AS193" s="103">
        <f t="shared" si="88"/>
        <v>653255</v>
      </c>
      <c r="AT193" s="97">
        <v>577842</v>
      </c>
      <c r="AU193" s="60">
        <f t="shared" si="89"/>
        <v>75413</v>
      </c>
      <c r="AV193" s="104" t="str">
        <f t="shared" si="91"/>
        <v>Yes</v>
      </c>
      <c r="AW193" s="103">
        <f t="shared" si="84"/>
        <v>75413</v>
      </c>
      <c r="AX193" s="105">
        <f t="shared" si="85"/>
        <v>653255</v>
      </c>
      <c r="AY193" s="106">
        <f t="shared" si="90"/>
        <v>653255</v>
      </c>
      <c r="AZ193" s="107">
        <f t="shared" si="86"/>
        <v>75413</v>
      </c>
      <c r="BA193" s="60"/>
      <c r="BD193" s="108"/>
      <c r="BE193" s="108"/>
      <c r="BF193" s="108"/>
      <c r="BG193" s="108"/>
      <c r="BH193" s="108"/>
    </row>
    <row r="194" spans="1:60" x14ac:dyDescent="0.2">
      <c r="A194" s="43" t="s">
        <v>1903</v>
      </c>
      <c r="B194" s="43"/>
      <c r="C194" s="74"/>
      <c r="D194" s="74"/>
      <c r="E194" s="74"/>
      <c r="F194" s="39">
        <v>4</v>
      </c>
      <c r="G194">
        <v>0</v>
      </c>
      <c r="H194" s="43">
        <v>168</v>
      </c>
      <c r="I194" s="39" t="s">
        <v>196</v>
      </c>
      <c r="J194" s="94"/>
      <c r="K194" s="95">
        <v>940</v>
      </c>
      <c r="L194" s="96"/>
      <c r="M194" s="97">
        <v>189</v>
      </c>
      <c r="N194" s="98">
        <f t="shared" si="71"/>
        <v>56.7</v>
      </c>
      <c r="O194" s="98">
        <f t="shared" si="72"/>
        <v>564</v>
      </c>
      <c r="P194" s="98">
        <f t="shared" si="73"/>
        <v>0</v>
      </c>
      <c r="Q194" s="98">
        <f t="shared" si="74"/>
        <v>0</v>
      </c>
      <c r="R194" s="99">
        <f t="shared" si="75"/>
        <v>0.2</v>
      </c>
      <c r="S194" s="99">
        <f t="shared" si="63"/>
        <v>0</v>
      </c>
      <c r="T194" s="98">
        <f t="shared" si="64"/>
        <v>0</v>
      </c>
      <c r="U194" s="98">
        <f t="shared" si="76"/>
        <v>0</v>
      </c>
      <c r="V194" s="97">
        <v>9</v>
      </c>
      <c r="W194" s="98">
        <f t="shared" si="77"/>
        <v>2.25</v>
      </c>
      <c r="X194" s="61">
        <f t="shared" si="78"/>
        <v>56.7</v>
      </c>
      <c r="Y194" s="48">
        <f t="shared" si="79"/>
        <v>998.95</v>
      </c>
      <c r="Z194" s="95">
        <v>2126290054</v>
      </c>
      <c r="AA194" s="97">
        <v>9802</v>
      </c>
      <c r="AB194" s="61">
        <f t="shared" si="65"/>
        <v>216924.1</v>
      </c>
      <c r="AC194" s="47">
        <f t="shared" si="66"/>
        <v>0.84566799999999998</v>
      </c>
      <c r="AD194" s="97">
        <v>120577</v>
      </c>
      <c r="AE194" s="47">
        <f t="shared" si="67"/>
        <v>0.87415900000000002</v>
      </c>
      <c r="AF194" s="47">
        <f t="shared" si="87"/>
        <v>0.145785</v>
      </c>
      <c r="AG194" s="100">
        <f t="shared" si="68"/>
        <v>0.145785</v>
      </c>
      <c r="AH194" s="101">
        <f t="shared" si="69"/>
        <v>0</v>
      </c>
      <c r="AI194" s="102">
        <f t="shared" si="80"/>
        <v>0.145785</v>
      </c>
      <c r="AJ194" s="97">
        <v>941</v>
      </c>
      <c r="AK194">
        <v>13</v>
      </c>
      <c r="AL194" s="60">
        <f t="shared" si="81"/>
        <v>1223300</v>
      </c>
      <c r="AM194" s="97">
        <v>0</v>
      </c>
      <c r="AN194">
        <v>0</v>
      </c>
      <c r="AO194" s="60">
        <f t="shared" si="82"/>
        <v>0</v>
      </c>
      <c r="AP194" s="60">
        <f t="shared" si="70"/>
        <v>1678408</v>
      </c>
      <c r="AQ194" s="60">
        <f t="shared" si="83"/>
        <v>2901708</v>
      </c>
      <c r="AR194" s="103">
        <v>1276811</v>
      </c>
      <c r="AS194" s="103">
        <f t="shared" si="88"/>
        <v>2901708</v>
      </c>
      <c r="AT194" s="97">
        <v>2936816</v>
      </c>
      <c r="AU194" s="60">
        <f t="shared" si="89"/>
        <v>35108</v>
      </c>
      <c r="AV194" s="104" t="str">
        <f t="shared" si="91"/>
        <v>No</v>
      </c>
      <c r="AW194" s="103">
        <f t="shared" si="84"/>
        <v>0</v>
      </c>
      <c r="AX194" s="105">
        <f t="shared" si="85"/>
        <v>2936816</v>
      </c>
      <c r="AY194" s="106">
        <f t="shared" si="90"/>
        <v>2936816</v>
      </c>
      <c r="AZ194" s="107">
        <f t="shared" si="86"/>
        <v>0</v>
      </c>
      <c r="BA194" s="60"/>
      <c r="BD194" s="108"/>
      <c r="BE194" s="108"/>
      <c r="BF194" s="108"/>
      <c r="BG194" s="108"/>
      <c r="BH194" s="108"/>
    </row>
    <row r="195" spans="1:60" x14ac:dyDescent="0.2">
      <c r="A195" s="43" t="s">
        <v>1905</v>
      </c>
      <c r="B195" s="43"/>
      <c r="C195" s="74"/>
      <c r="D195" s="74"/>
      <c r="E195" s="74"/>
      <c r="F195" s="39">
        <v>7</v>
      </c>
      <c r="G195">
        <v>0</v>
      </c>
      <c r="H195" s="43">
        <v>169</v>
      </c>
      <c r="I195" s="39" t="s">
        <v>197</v>
      </c>
      <c r="J195" s="94"/>
      <c r="K195" s="95">
        <v>1126.82</v>
      </c>
      <c r="L195" s="96"/>
      <c r="M195" s="97">
        <v>206</v>
      </c>
      <c r="N195" s="98">
        <f t="shared" si="71"/>
        <v>61.8</v>
      </c>
      <c r="O195" s="98">
        <f t="shared" si="72"/>
        <v>676.09</v>
      </c>
      <c r="P195" s="98">
        <f t="shared" si="73"/>
        <v>0</v>
      </c>
      <c r="Q195" s="98">
        <f t="shared" si="74"/>
        <v>0</v>
      </c>
      <c r="R195" s="99">
        <f t="shared" si="75"/>
        <v>0.18</v>
      </c>
      <c r="S195" s="99">
        <f t="shared" si="63"/>
        <v>0</v>
      </c>
      <c r="T195" s="98">
        <f t="shared" si="64"/>
        <v>0</v>
      </c>
      <c r="U195" s="98">
        <f t="shared" si="76"/>
        <v>0</v>
      </c>
      <c r="V195" s="97">
        <v>11</v>
      </c>
      <c r="W195" s="98">
        <f t="shared" si="77"/>
        <v>2.75</v>
      </c>
      <c r="X195" s="61">
        <f t="shared" si="78"/>
        <v>61.8</v>
      </c>
      <c r="Y195" s="48">
        <f t="shared" si="79"/>
        <v>1191.3699999999999</v>
      </c>
      <c r="Z195" s="95">
        <v>1500496986.6700001</v>
      </c>
      <c r="AA195" s="97">
        <v>8312</v>
      </c>
      <c r="AB195" s="61">
        <f t="shared" si="65"/>
        <v>180521.77</v>
      </c>
      <c r="AC195" s="47">
        <f t="shared" si="66"/>
        <v>0.70375500000000002</v>
      </c>
      <c r="AD195" s="97">
        <v>101496</v>
      </c>
      <c r="AE195" s="47">
        <f t="shared" si="67"/>
        <v>0.73582499999999995</v>
      </c>
      <c r="AF195" s="47">
        <f t="shared" si="87"/>
        <v>0.28662399999999999</v>
      </c>
      <c r="AG195" s="100">
        <f t="shared" si="68"/>
        <v>0.28662399999999999</v>
      </c>
      <c r="AH195" s="101">
        <f t="shared" si="69"/>
        <v>0</v>
      </c>
      <c r="AI195" s="102">
        <f t="shared" si="80"/>
        <v>0.28662399999999999</v>
      </c>
      <c r="AJ195" s="97">
        <v>0</v>
      </c>
      <c r="AK195">
        <v>0</v>
      </c>
      <c r="AL195" s="60">
        <f t="shared" si="81"/>
        <v>0</v>
      </c>
      <c r="AM195" s="97">
        <v>356</v>
      </c>
      <c r="AN195">
        <v>4</v>
      </c>
      <c r="AO195" s="60">
        <f t="shared" si="82"/>
        <v>142400</v>
      </c>
      <c r="AP195" s="60">
        <f t="shared" si="70"/>
        <v>3935502</v>
      </c>
      <c r="AQ195" s="60">
        <f t="shared" si="83"/>
        <v>4077902</v>
      </c>
      <c r="AR195" s="103">
        <v>5356542</v>
      </c>
      <c r="AS195" s="103">
        <f t="shared" si="88"/>
        <v>4077902</v>
      </c>
      <c r="AT195" s="97">
        <v>4990532</v>
      </c>
      <c r="AU195" s="60">
        <f t="shared" si="89"/>
        <v>912630</v>
      </c>
      <c r="AV195" s="104" t="str">
        <f t="shared" si="91"/>
        <v>No</v>
      </c>
      <c r="AW195" s="103">
        <f t="shared" si="84"/>
        <v>0</v>
      </c>
      <c r="AX195" s="105">
        <f t="shared" si="85"/>
        <v>4990532</v>
      </c>
      <c r="AY195" s="106">
        <f t="shared" si="90"/>
        <v>4990532</v>
      </c>
      <c r="AZ195" s="107">
        <f t="shared" si="86"/>
        <v>0</v>
      </c>
      <c r="BA195" s="60"/>
      <c r="BD195" s="108"/>
      <c r="BE195" s="108"/>
      <c r="BF195" s="108"/>
      <c r="BG195" s="108"/>
      <c r="BH195" s="108"/>
    </row>
    <row r="196" spans="1:60" x14ac:dyDescent="0.2">
      <c r="AJ196" s="60"/>
      <c r="AN196" s="114"/>
    </row>
    <row r="197" spans="1:60" x14ac:dyDescent="0.2">
      <c r="A197" s="43"/>
      <c r="B197" s="43"/>
      <c r="C197" s="74"/>
      <c r="D197" s="74"/>
      <c r="E197" s="74"/>
      <c r="G197" s="114"/>
      <c r="H197" s="43"/>
      <c r="J197" s="94"/>
      <c r="K197" s="114"/>
      <c r="L197" s="115"/>
      <c r="M197" s="114"/>
      <c r="N197" s="114"/>
      <c r="O197" s="114"/>
      <c r="P197" s="114"/>
      <c r="Q197" s="114"/>
      <c r="R197" s="99"/>
      <c r="S197" s="99"/>
      <c r="T197" s="103"/>
      <c r="U197" s="103"/>
      <c r="V197" s="114"/>
      <c r="W197" s="114"/>
      <c r="X197" s="61"/>
      <c r="Y197" s="48"/>
      <c r="Z197" s="114"/>
      <c r="AA197" s="114"/>
      <c r="AB197" s="61"/>
      <c r="AC197" s="47"/>
      <c r="AD197" s="114"/>
      <c r="AE197" s="47"/>
      <c r="AF197" s="47"/>
      <c r="AG197" s="100"/>
      <c r="AH197" s="101"/>
      <c r="AI197" s="102"/>
      <c r="AJ197" s="114"/>
      <c r="AK197" s="114"/>
      <c r="AL197" s="114"/>
      <c r="AO197" s="60"/>
      <c r="AP197" s="60"/>
      <c r="AQ197" s="60"/>
      <c r="AR197" s="60"/>
      <c r="AS197" s="60"/>
      <c r="AT197" s="103"/>
      <c r="AU197" s="60"/>
      <c r="AV197" s="60"/>
      <c r="AW197" s="103"/>
      <c r="AX197" s="105"/>
      <c r="AY197" s="106"/>
      <c r="BD197" s="108"/>
      <c r="BE197" s="108"/>
      <c r="BF197" s="108"/>
      <c r="BG197" s="108"/>
      <c r="BH197" s="108"/>
    </row>
    <row r="198" spans="1:60" x14ac:dyDescent="0.2">
      <c r="K198" s="48"/>
      <c r="L198" s="48"/>
      <c r="Y198" s="48"/>
      <c r="AJ198" s="60"/>
    </row>
    <row r="199" spans="1:60" x14ac:dyDescent="0.2">
      <c r="K199" s="48"/>
      <c r="L199" s="48"/>
      <c r="Y199" s="48"/>
      <c r="AJ199" s="60"/>
    </row>
    <row r="200" spans="1:60" x14ac:dyDescent="0.2">
      <c r="K200" s="48"/>
      <c r="L200" s="48"/>
      <c r="Y200" s="48"/>
      <c r="AJ200" s="60"/>
    </row>
    <row r="201" spans="1:60" x14ac:dyDescent="0.2">
      <c r="K201" s="48"/>
      <c r="L201" s="48"/>
      <c r="Y201" s="48"/>
    </row>
    <row r="202" spans="1:60" x14ac:dyDescent="0.2">
      <c r="K202" s="48"/>
      <c r="L202" s="48"/>
      <c r="Y202" s="48"/>
    </row>
    <row r="203" spans="1:60" x14ac:dyDescent="0.2">
      <c r="K203" s="48"/>
      <c r="L203" s="48"/>
      <c r="Y203" s="48"/>
    </row>
    <row r="204" spans="1:60" x14ac:dyDescent="0.2">
      <c r="K204" s="48"/>
      <c r="L204" s="48"/>
      <c r="Y204" s="48"/>
    </row>
    <row r="205" spans="1:60" x14ac:dyDescent="0.2">
      <c r="K205" s="48"/>
      <c r="L205" s="48"/>
      <c r="Y205" s="48"/>
    </row>
    <row r="206" spans="1:60" x14ac:dyDescent="0.2">
      <c r="K206" s="48"/>
      <c r="L206" s="48"/>
      <c r="Y206" s="48"/>
    </row>
    <row r="207" spans="1:60" x14ac:dyDescent="0.2">
      <c r="K207" s="48"/>
      <c r="L207" s="48"/>
      <c r="Y207" s="48"/>
    </row>
    <row r="208" spans="1:60" x14ac:dyDescent="0.2">
      <c r="K208" s="48"/>
      <c r="L208" s="48"/>
      <c r="Y208" s="48"/>
    </row>
    <row r="209" spans="11:25" x14ac:dyDescent="0.2">
      <c r="K209" s="48"/>
      <c r="L209" s="48"/>
      <c r="Y209" s="48"/>
    </row>
    <row r="210" spans="11:25" x14ac:dyDescent="0.2">
      <c r="K210" s="48"/>
      <c r="L210" s="48"/>
    </row>
    <row r="211" spans="11:25" x14ac:dyDescent="0.2">
      <c r="K211" s="48"/>
      <c r="L211" s="48"/>
    </row>
    <row r="212" spans="11:25" x14ac:dyDescent="0.2">
      <c r="K212" s="48"/>
      <c r="L212" s="48"/>
    </row>
    <row r="213" spans="11:25" x14ac:dyDescent="0.2">
      <c r="K213" s="48"/>
      <c r="L213" s="48"/>
    </row>
    <row r="214" spans="11:25" x14ac:dyDescent="0.2">
      <c r="K214" s="48"/>
      <c r="L214" s="48"/>
    </row>
    <row r="215" spans="11:25" x14ac:dyDescent="0.2">
      <c r="K215" s="48"/>
      <c r="L215" s="48"/>
    </row>
    <row r="216" spans="11:25" x14ac:dyDescent="0.2">
      <c r="K216" s="48"/>
      <c r="L216" s="48"/>
    </row>
    <row r="217" spans="11:25" x14ac:dyDescent="0.2">
      <c r="K217" s="48"/>
      <c r="L217" s="48"/>
    </row>
    <row r="218" spans="11:25" x14ac:dyDescent="0.2">
      <c r="K218" s="48"/>
      <c r="L218" s="48"/>
    </row>
    <row r="219" spans="11:25" x14ac:dyDescent="0.2">
      <c r="K219" s="48"/>
      <c r="L219" s="48"/>
    </row>
    <row r="220" spans="11:25" x14ac:dyDescent="0.2">
      <c r="K220" s="48"/>
      <c r="L220" s="48"/>
    </row>
    <row r="221" spans="11:25" x14ac:dyDescent="0.2">
      <c r="K221" s="48"/>
      <c r="L221" s="48"/>
    </row>
    <row r="222" spans="11:25" x14ac:dyDescent="0.2">
      <c r="K222" s="48"/>
      <c r="L222" s="48"/>
    </row>
    <row r="223" spans="11:25" x14ac:dyDescent="0.2">
      <c r="K223" s="48"/>
      <c r="L223" s="48"/>
    </row>
    <row r="224" spans="11:25" x14ac:dyDescent="0.2">
      <c r="K224" s="48"/>
      <c r="L224" s="48"/>
    </row>
    <row r="225" spans="11:12" x14ac:dyDescent="0.2">
      <c r="K225" s="48"/>
      <c r="L225" s="48"/>
    </row>
    <row r="226" spans="11:12" x14ac:dyDescent="0.2">
      <c r="K226" s="48"/>
      <c r="L226" s="48"/>
    </row>
    <row r="227" spans="11:12" x14ac:dyDescent="0.2">
      <c r="K227" s="48"/>
      <c r="L227" s="48"/>
    </row>
    <row r="228" spans="11:12" x14ac:dyDescent="0.2">
      <c r="K228" s="48"/>
      <c r="L228" s="48"/>
    </row>
    <row r="229" spans="11:12" x14ac:dyDescent="0.2">
      <c r="K229" s="48"/>
      <c r="L229" s="48"/>
    </row>
    <row r="230" spans="11:12" x14ac:dyDescent="0.2">
      <c r="K230" s="48"/>
      <c r="L230" s="48"/>
    </row>
    <row r="231" spans="11:12" x14ac:dyDescent="0.2">
      <c r="K231" s="48"/>
      <c r="L231" s="48"/>
    </row>
    <row r="232" spans="11:12" x14ac:dyDescent="0.2">
      <c r="K232" s="48"/>
      <c r="L232" s="48"/>
    </row>
    <row r="233" spans="11:12" x14ac:dyDescent="0.2">
      <c r="K233" s="48"/>
      <c r="L233" s="48"/>
    </row>
    <row r="234" spans="11:12" x14ac:dyDescent="0.2">
      <c r="K234" s="48"/>
      <c r="L234" s="48"/>
    </row>
    <row r="235" spans="11:12" x14ac:dyDescent="0.2">
      <c r="K235" s="48"/>
      <c r="L235" s="48"/>
    </row>
    <row r="236" spans="11:12" x14ac:dyDescent="0.2">
      <c r="K236" s="48"/>
      <c r="L236" s="48"/>
    </row>
    <row r="237" spans="11:12" x14ac:dyDescent="0.2">
      <c r="K237" s="48"/>
      <c r="L237" s="48"/>
    </row>
    <row r="238" spans="11:12" x14ac:dyDescent="0.2">
      <c r="K238" s="48"/>
      <c r="L238" s="48"/>
    </row>
    <row r="239" spans="11:12" x14ac:dyDescent="0.2">
      <c r="K239" s="48"/>
      <c r="L239" s="48"/>
    </row>
    <row r="240" spans="11:12" x14ac:dyDescent="0.2">
      <c r="K240" s="48"/>
      <c r="L240" s="48"/>
    </row>
    <row r="241" spans="11:12" x14ac:dyDescent="0.2">
      <c r="K241" s="48"/>
      <c r="L241" s="48"/>
    </row>
    <row r="242" spans="11:12" x14ac:dyDescent="0.2">
      <c r="K242" s="48"/>
      <c r="L242" s="48"/>
    </row>
    <row r="243" spans="11:12" x14ac:dyDescent="0.2">
      <c r="K243" s="48"/>
      <c r="L243" s="48"/>
    </row>
    <row r="244" spans="11:12" x14ac:dyDescent="0.2">
      <c r="K244" s="48"/>
      <c r="L244" s="48"/>
    </row>
    <row r="245" spans="11:12" x14ac:dyDescent="0.2">
      <c r="K245" s="48"/>
      <c r="L245" s="48"/>
    </row>
    <row r="246" spans="11:12" x14ac:dyDescent="0.2">
      <c r="K246" s="48"/>
      <c r="L246" s="48"/>
    </row>
    <row r="247" spans="11:12" x14ac:dyDescent="0.2">
      <c r="K247" s="48"/>
      <c r="L247" s="48"/>
    </row>
    <row r="248" spans="11:12" x14ac:dyDescent="0.2">
      <c r="K248" s="48"/>
      <c r="L248" s="48"/>
    </row>
    <row r="249" spans="11:12" x14ac:dyDescent="0.2">
      <c r="K249" s="48"/>
      <c r="L249" s="48"/>
    </row>
    <row r="250" spans="11:12" x14ac:dyDescent="0.2">
      <c r="K250" s="48"/>
      <c r="L250" s="48"/>
    </row>
    <row r="251" spans="11:12" x14ac:dyDescent="0.2">
      <c r="K251" s="48"/>
      <c r="L251" s="48"/>
    </row>
    <row r="252" spans="11:12" x14ac:dyDescent="0.2">
      <c r="K252" s="48"/>
      <c r="L252" s="48"/>
    </row>
    <row r="253" spans="11:12" x14ac:dyDescent="0.2">
      <c r="K253" s="48"/>
      <c r="L253" s="48"/>
    </row>
    <row r="254" spans="11:12" x14ac:dyDescent="0.2">
      <c r="K254" s="48"/>
      <c r="L254" s="48"/>
    </row>
    <row r="255" spans="11:12" x14ac:dyDescent="0.2">
      <c r="K255" s="48"/>
      <c r="L255" s="48"/>
    </row>
    <row r="256" spans="11:12" x14ac:dyDescent="0.2">
      <c r="K256" s="48"/>
      <c r="L256" s="48"/>
    </row>
    <row r="257" spans="11:12" x14ac:dyDescent="0.2">
      <c r="K257" s="48"/>
      <c r="L257" s="48"/>
    </row>
    <row r="258" spans="11:12" x14ac:dyDescent="0.2">
      <c r="K258" s="48"/>
      <c r="L258" s="48"/>
    </row>
    <row r="259" spans="11:12" x14ac:dyDescent="0.2">
      <c r="K259" s="48"/>
      <c r="L259" s="48"/>
    </row>
    <row r="260" spans="11:12" x14ac:dyDescent="0.2">
      <c r="K260" s="48"/>
      <c r="L260" s="48"/>
    </row>
    <row r="261" spans="11:12" x14ac:dyDescent="0.2">
      <c r="K261" s="48"/>
      <c r="L261" s="48"/>
    </row>
    <row r="262" spans="11:12" x14ac:dyDescent="0.2">
      <c r="K262" s="48"/>
      <c r="L262" s="48"/>
    </row>
    <row r="263" spans="11:12" x14ac:dyDescent="0.2">
      <c r="K263" s="48"/>
      <c r="L263" s="48"/>
    </row>
    <row r="264" spans="11:12" x14ac:dyDescent="0.2">
      <c r="K264" s="48"/>
      <c r="L264" s="48"/>
    </row>
    <row r="265" spans="11:12" x14ac:dyDescent="0.2">
      <c r="K265" s="48"/>
      <c r="L265" s="48"/>
    </row>
    <row r="266" spans="11:12" x14ac:dyDescent="0.2">
      <c r="K266" s="48"/>
      <c r="L266" s="48"/>
    </row>
    <row r="267" spans="11:12" x14ac:dyDescent="0.2">
      <c r="K267" s="48"/>
      <c r="L267" s="48"/>
    </row>
    <row r="268" spans="11:12" x14ac:dyDescent="0.2">
      <c r="K268" s="48"/>
      <c r="L268" s="48"/>
    </row>
    <row r="269" spans="11:12" x14ac:dyDescent="0.2">
      <c r="K269" s="48"/>
      <c r="L269" s="48"/>
    </row>
    <row r="270" spans="11:12" x14ac:dyDescent="0.2">
      <c r="K270" s="48"/>
      <c r="L270" s="48"/>
    </row>
    <row r="271" spans="11:12" x14ac:dyDescent="0.2">
      <c r="K271" s="48"/>
      <c r="L271" s="48"/>
    </row>
    <row r="272" spans="11:12" x14ac:dyDescent="0.2">
      <c r="K272" s="48"/>
      <c r="L272" s="48"/>
    </row>
    <row r="273" spans="11:12" x14ac:dyDescent="0.2">
      <c r="K273" s="48"/>
      <c r="L273" s="48"/>
    </row>
    <row r="274" spans="11:12" x14ac:dyDescent="0.2">
      <c r="K274" s="48"/>
      <c r="L274" s="48"/>
    </row>
    <row r="275" spans="11:12" x14ac:dyDescent="0.2">
      <c r="K275" s="48"/>
      <c r="L275" s="48"/>
    </row>
    <row r="276" spans="11:12" x14ac:dyDescent="0.2">
      <c r="K276" s="48"/>
      <c r="L276" s="48"/>
    </row>
    <row r="277" spans="11:12" x14ac:dyDescent="0.2">
      <c r="K277" s="48"/>
      <c r="L277" s="48"/>
    </row>
    <row r="278" spans="11:12" x14ac:dyDescent="0.2">
      <c r="K278" s="48"/>
      <c r="L278" s="48"/>
    </row>
    <row r="279" spans="11:12" x14ac:dyDescent="0.2">
      <c r="K279" s="48"/>
      <c r="L279" s="48"/>
    </row>
    <row r="280" spans="11:12" x14ac:dyDescent="0.2">
      <c r="K280" s="48"/>
      <c r="L280" s="48"/>
    </row>
    <row r="281" spans="11:12" x14ac:dyDescent="0.2">
      <c r="K281" s="48"/>
      <c r="L281" s="48"/>
    </row>
    <row r="282" spans="11:12" x14ac:dyDescent="0.2">
      <c r="K282" s="48"/>
      <c r="L282" s="48"/>
    </row>
    <row r="283" spans="11:12" x14ac:dyDescent="0.2">
      <c r="K283" s="48"/>
      <c r="L283" s="48"/>
    </row>
    <row r="284" spans="11:12" x14ac:dyDescent="0.2">
      <c r="K284" s="48"/>
      <c r="L284" s="48"/>
    </row>
    <row r="285" spans="11:12" x14ac:dyDescent="0.2">
      <c r="K285" s="48"/>
      <c r="L285" s="48"/>
    </row>
    <row r="286" spans="11:12" x14ac:dyDescent="0.2">
      <c r="K286" s="48"/>
      <c r="L286" s="48"/>
    </row>
    <row r="287" spans="11:12" x14ac:dyDescent="0.2">
      <c r="K287" s="48"/>
      <c r="L287" s="48"/>
    </row>
    <row r="288" spans="11:12" x14ac:dyDescent="0.2">
      <c r="K288" s="48"/>
      <c r="L288" s="48"/>
    </row>
    <row r="289" spans="11:12" x14ac:dyDescent="0.2">
      <c r="K289" s="48"/>
      <c r="L289" s="48"/>
    </row>
    <row r="290" spans="11:12" x14ac:dyDescent="0.2">
      <c r="K290" s="48"/>
      <c r="L290" s="48"/>
    </row>
    <row r="291" spans="11:12" x14ac:dyDescent="0.2">
      <c r="K291" s="48"/>
      <c r="L291" s="48"/>
    </row>
    <row r="292" spans="11:12" x14ac:dyDescent="0.2">
      <c r="K292" s="48"/>
      <c r="L292" s="48"/>
    </row>
    <row r="293" spans="11:12" x14ac:dyDescent="0.2">
      <c r="K293" s="48"/>
      <c r="L293" s="48"/>
    </row>
    <row r="294" spans="11:12" x14ac:dyDescent="0.2">
      <c r="K294" s="48"/>
      <c r="L294" s="48"/>
    </row>
    <row r="295" spans="11:12" x14ac:dyDescent="0.2">
      <c r="K295" s="48"/>
      <c r="L295" s="48"/>
    </row>
    <row r="296" spans="11:12" x14ac:dyDescent="0.2">
      <c r="K296" s="48"/>
      <c r="L296" s="48"/>
    </row>
    <row r="297" spans="11:12" x14ac:dyDescent="0.2">
      <c r="K297" s="48"/>
      <c r="L297" s="48"/>
    </row>
    <row r="298" spans="11:12" x14ac:dyDescent="0.2">
      <c r="K298" s="48"/>
      <c r="L298" s="48"/>
    </row>
    <row r="299" spans="11:12" x14ac:dyDescent="0.2">
      <c r="K299" s="48"/>
      <c r="L299" s="48"/>
    </row>
    <row r="300" spans="11:12" x14ac:dyDescent="0.2">
      <c r="K300" s="48"/>
      <c r="L300" s="48"/>
    </row>
    <row r="301" spans="11:12" x14ac:dyDescent="0.2">
      <c r="K301" s="48"/>
      <c r="L301" s="48"/>
    </row>
    <row r="302" spans="11:12" x14ac:dyDescent="0.2">
      <c r="K302" s="48"/>
      <c r="L302" s="48"/>
    </row>
    <row r="303" spans="11:12" x14ac:dyDescent="0.2">
      <c r="K303" s="48"/>
      <c r="L303" s="48"/>
    </row>
    <row r="304" spans="11:12" x14ac:dyDescent="0.2">
      <c r="K304" s="48"/>
      <c r="L304" s="48"/>
    </row>
    <row r="305" spans="11:12" x14ac:dyDescent="0.2">
      <c r="K305" s="48"/>
      <c r="L305" s="48"/>
    </row>
    <row r="306" spans="11:12" x14ac:dyDescent="0.2">
      <c r="K306" s="48"/>
      <c r="L306" s="48"/>
    </row>
    <row r="307" spans="11:12" x14ac:dyDescent="0.2">
      <c r="K307" s="48"/>
      <c r="L307" s="48"/>
    </row>
    <row r="308" spans="11:12" x14ac:dyDescent="0.2">
      <c r="K308" s="48"/>
      <c r="L308" s="48"/>
    </row>
    <row r="309" spans="11:12" x14ac:dyDescent="0.2">
      <c r="K309" s="48"/>
      <c r="L309" s="48"/>
    </row>
    <row r="310" spans="11:12" x14ac:dyDescent="0.2">
      <c r="K310" s="48"/>
      <c r="L310" s="48"/>
    </row>
    <row r="311" spans="11:12" x14ac:dyDescent="0.2">
      <c r="K311" s="48"/>
      <c r="L311" s="48"/>
    </row>
    <row r="312" spans="11:12" x14ac:dyDescent="0.2">
      <c r="K312" s="48"/>
      <c r="L312" s="48"/>
    </row>
    <row r="313" spans="11:12" x14ac:dyDescent="0.2">
      <c r="K313" s="48"/>
      <c r="L313" s="48"/>
    </row>
    <row r="314" spans="11:12" x14ac:dyDescent="0.2">
      <c r="K314" s="48"/>
      <c r="L314" s="48"/>
    </row>
    <row r="315" spans="11:12" x14ac:dyDescent="0.2">
      <c r="K315" s="48"/>
      <c r="L315" s="48"/>
    </row>
    <row r="316" spans="11:12" x14ac:dyDescent="0.2">
      <c r="K316" s="48"/>
      <c r="L316" s="48"/>
    </row>
    <row r="317" spans="11:12" x14ac:dyDescent="0.2">
      <c r="K317" s="48"/>
      <c r="L317" s="48"/>
    </row>
    <row r="318" spans="11:12" x14ac:dyDescent="0.2">
      <c r="K318" s="48"/>
      <c r="L318" s="48"/>
    </row>
    <row r="319" spans="11:12" x14ac:dyDescent="0.2">
      <c r="K319" s="48"/>
      <c r="L319" s="48"/>
    </row>
    <row r="320" spans="11:12" x14ac:dyDescent="0.2">
      <c r="K320" s="48"/>
      <c r="L320" s="48"/>
    </row>
    <row r="321" spans="11:12" x14ac:dyDescent="0.2">
      <c r="K321" s="48"/>
      <c r="L321" s="48"/>
    </row>
    <row r="322" spans="11:12" x14ac:dyDescent="0.2">
      <c r="K322" s="48"/>
      <c r="L322" s="48"/>
    </row>
    <row r="323" spans="11:12" x14ac:dyDescent="0.2">
      <c r="K323" s="48"/>
      <c r="L323" s="48"/>
    </row>
    <row r="324" spans="11:12" x14ac:dyDescent="0.2">
      <c r="K324" s="48"/>
      <c r="L324" s="48"/>
    </row>
    <row r="325" spans="11:12" x14ac:dyDescent="0.2">
      <c r="K325" s="48"/>
      <c r="L325" s="48"/>
    </row>
    <row r="326" spans="11:12" x14ac:dyDescent="0.2">
      <c r="K326" s="48"/>
      <c r="L326" s="48"/>
    </row>
    <row r="327" spans="11:12" x14ac:dyDescent="0.2">
      <c r="K327" s="48"/>
      <c r="L327" s="48"/>
    </row>
    <row r="328" spans="11:12" x14ac:dyDescent="0.2">
      <c r="K328" s="48"/>
      <c r="L328" s="48"/>
    </row>
    <row r="329" spans="11:12" x14ac:dyDescent="0.2">
      <c r="K329" s="48"/>
      <c r="L329" s="48"/>
    </row>
    <row r="330" spans="11:12" x14ac:dyDescent="0.2">
      <c r="K330" s="48"/>
      <c r="L330" s="48"/>
    </row>
    <row r="331" spans="11:12" x14ac:dyDescent="0.2">
      <c r="K331" s="48"/>
      <c r="L331" s="48"/>
    </row>
    <row r="332" spans="11:12" x14ac:dyDescent="0.2">
      <c r="K332" s="48"/>
      <c r="L332" s="48"/>
    </row>
    <row r="333" spans="11:12" x14ac:dyDescent="0.2">
      <c r="K333" s="48"/>
      <c r="L333" s="48"/>
    </row>
    <row r="334" spans="11:12" x14ac:dyDescent="0.2">
      <c r="K334" s="48"/>
      <c r="L334" s="48"/>
    </row>
    <row r="335" spans="11:12" x14ac:dyDescent="0.2">
      <c r="K335" s="48"/>
      <c r="L335" s="48"/>
    </row>
    <row r="336" spans="11:12" x14ac:dyDescent="0.2">
      <c r="K336" s="48"/>
      <c r="L336" s="48"/>
    </row>
    <row r="337" spans="11:12" x14ac:dyDescent="0.2">
      <c r="K337" s="48"/>
      <c r="L337" s="48"/>
    </row>
    <row r="338" spans="11:12" x14ac:dyDescent="0.2">
      <c r="K338" s="48"/>
      <c r="L338" s="48"/>
    </row>
    <row r="339" spans="11:12" x14ac:dyDescent="0.2">
      <c r="K339" s="48"/>
      <c r="L339" s="48"/>
    </row>
    <row r="340" spans="11:12" x14ac:dyDescent="0.2">
      <c r="K340" s="48"/>
      <c r="L340" s="48"/>
    </row>
    <row r="341" spans="11:12" x14ac:dyDescent="0.2">
      <c r="K341" s="48"/>
      <c r="L341" s="48"/>
    </row>
    <row r="342" spans="11:12" x14ac:dyDescent="0.2">
      <c r="K342" s="48"/>
      <c r="L342" s="48"/>
    </row>
    <row r="343" spans="11:12" x14ac:dyDescent="0.2">
      <c r="K343" s="48"/>
      <c r="L343" s="48"/>
    </row>
    <row r="344" spans="11:12" x14ac:dyDescent="0.2">
      <c r="K344" s="48"/>
      <c r="L344" s="48"/>
    </row>
    <row r="345" spans="11:12" x14ac:dyDescent="0.2">
      <c r="K345" s="48"/>
      <c r="L345" s="48"/>
    </row>
    <row r="346" spans="11:12" x14ac:dyDescent="0.2">
      <c r="K346" s="48"/>
      <c r="L346" s="48"/>
    </row>
    <row r="347" spans="11:12" x14ac:dyDescent="0.2">
      <c r="K347" s="48"/>
      <c r="L347" s="48"/>
    </row>
    <row r="348" spans="11:12" x14ac:dyDescent="0.2">
      <c r="K348" s="48"/>
      <c r="L348" s="48"/>
    </row>
    <row r="349" spans="11:12" x14ac:dyDescent="0.2">
      <c r="K349" s="48"/>
      <c r="L349" s="48"/>
    </row>
    <row r="350" spans="11:12" x14ac:dyDescent="0.2">
      <c r="K350" s="48"/>
      <c r="L350" s="48"/>
    </row>
    <row r="351" spans="11:12" x14ac:dyDescent="0.2">
      <c r="K351" s="48"/>
      <c r="L351" s="48"/>
    </row>
    <row r="352" spans="11:12" x14ac:dyDescent="0.2">
      <c r="K352" s="48"/>
      <c r="L352" s="48"/>
    </row>
    <row r="353" spans="11:12" x14ac:dyDescent="0.2">
      <c r="K353" s="48"/>
      <c r="L353" s="48"/>
    </row>
    <row r="354" spans="11:12" x14ac:dyDescent="0.2">
      <c r="K354" s="48"/>
      <c r="L354" s="48"/>
    </row>
    <row r="355" spans="11:12" x14ac:dyDescent="0.2">
      <c r="K355" s="48"/>
      <c r="L355" s="48"/>
    </row>
    <row r="356" spans="11:12" x14ac:dyDescent="0.2">
      <c r="K356" s="48"/>
      <c r="L356" s="48"/>
    </row>
    <row r="357" spans="11:12" x14ac:dyDescent="0.2">
      <c r="K357" s="48"/>
      <c r="L357" s="48"/>
    </row>
    <row r="358" spans="11:12" x14ac:dyDescent="0.2">
      <c r="K358" s="48"/>
      <c r="L358" s="48"/>
    </row>
    <row r="359" spans="11:12" x14ac:dyDescent="0.2">
      <c r="K359" s="48"/>
      <c r="L359" s="48"/>
    </row>
    <row r="360" spans="11:12" x14ac:dyDescent="0.2">
      <c r="K360" s="48"/>
      <c r="L360" s="48"/>
    </row>
    <row r="361" spans="11:12" x14ac:dyDescent="0.2">
      <c r="K361" s="48"/>
      <c r="L361" s="48"/>
    </row>
    <row r="362" spans="11:12" x14ac:dyDescent="0.2">
      <c r="K362" s="48"/>
      <c r="L362" s="48"/>
    </row>
    <row r="363" spans="11:12" x14ac:dyDescent="0.2">
      <c r="K363" s="48"/>
      <c r="L363" s="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2:O43"/>
  <sheetViews>
    <sheetView showGridLines="0" topLeftCell="A3" zoomScale="119" zoomScaleNormal="119" workbookViewId="0">
      <selection activeCell="D7" sqref="D7"/>
    </sheetView>
  </sheetViews>
  <sheetFormatPr baseColWidth="10" defaultColWidth="10.6640625" defaultRowHeight="13" x14ac:dyDescent="0.2"/>
  <cols>
    <col min="1" max="2" width="2.6640625" style="4" customWidth="1"/>
    <col min="3" max="3" width="9.6640625" style="4" customWidth="1"/>
    <col min="4" max="4" width="45.5" style="4" bestFit="1" customWidth="1"/>
    <col min="5" max="5" width="2.6640625" style="4" customWidth="1"/>
    <col min="6" max="10" width="14" style="4" bestFit="1" customWidth="1"/>
    <col min="11" max="11" width="2.6640625" style="4" customWidth="1"/>
    <col min="12" max="12" width="10.6640625" style="4"/>
    <col min="13" max="13" width="1.6640625" style="4" customWidth="1"/>
    <col min="14" max="14" width="13" style="4" bestFit="1" customWidth="1"/>
    <col min="15" max="15" width="2.83203125" style="4" customWidth="1"/>
    <col min="16" max="16384" width="10.6640625" style="4"/>
  </cols>
  <sheetData>
    <row r="2" spans="2:15" x14ac:dyDescent="0.2">
      <c r="B2" s="11"/>
      <c r="C2" s="12"/>
      <c r="D2" s="12"/>
      <c r="E2" s="12"/>
      <c r="F2" s="12"/>
      <c r="G2" s="12"/>
      <c r="H2" s="12"/>
      <c r="I2" s="12"/>
      <c r="J2" s="12"/>
      <c r="K2" s="12"/>
      <c r="L2" s="12"/>
      <c r="M2" s="12"/>
      <c r="N2" s="12"/>
      <c r="O2" s="13"/>
    </row>
    <row r="3" spans="2:15" ht="26" customHeight="1" x14ac:dyDescent="0.2">
      <c r="B3" s="14"/>
      <c r="C3" s="166" t="s">
        <v>2001</v>
      </c>
      <c r="D3" s="166"/>
      <c r="E3" s="166"/>
      <c r="F3" s="166"/>
      <c r="G3" s="166"/>
      <c r="H3" s="166"/>
      <c r="I3" s="166"/>
      <c r="J3" s="166"/>
      <c r="K3" s="166"/>
      <c r="L3" s="166"/>
      <c r="M3" s="166"/>
      <c r="N3" s="166"/>
      <c r="O3" s="15"/>
    </row>
    <row r="4" spans="2:15" ht="6" customHeight="1" x14ac:dyDescent="0.2">
      <c r="B4" s="14"/>
      <c r="O4" s="15"/>
    </row>
    <row r="5" spans="2:15" ht="72" customHeight="1" x14ac:dyDescent="0.2">
      <c r="B5" s="14"/>
      <c r="C5" s="178" t="s">
        <v>2013</v>
      </c>
      <c r="D5" s="178"/>
      <c r="E5" s="178"/>
      <c r="F5" s="178"/>
      <c r="G5" s="178"/>
      <c r="H5" s="178"/>
      <c r="I5" s="178"/>
      <c r="J5" s="178"/>
      <c r="K5" s="178"/>
      <c r="L5" s="178"/>
      <c r="M5" s="178"/>
      <c r="N5" s="178"/>
      <c r="O5" s="15"/>
    </row>
    <row r="6" spans="2:15" ht="10.5" customHeight="1" x14ac:dyDescent="0.2">
      <c r="B6" s="14"/>
      <c r="O6" s="15"/>
    </row>
    <row r="7" spans="2:15" ht="28.5" customHeight="1" x14ac:dyDescent="0.2">
      <c r="B7" s="14"/>
      <c r="C7" s="36" t="s">
        <v>0</v>
      </c>
      <c r="D7" s="140" t="s">
        <v>28</v>
      </c>
      <c r="E7" s="16"/>
      <c r="F7" s="177" t="s">
        <v>2</v>
      </c>
      <c r="G7" s="177"/>
      <c r="H7" s="177"/>
      <c r="I7" s="177"/>
      <c r="J7" s="177"/>
      <c r="L7" s="177" t="s">
        <v>1734</v>
      </c>
      <c r="M7" s="177"/>
      <c r="N7" s="177"/>
      <c r="O7" s="15"/>
    </row>
    <row r="8" spans="2:15" x14ac:dyDescent="0.2">
      <c r="B8" s="14"/>
      <c r="C8" s="36"/>
      <c r="D8" s="17"/>
      <c r="E8" s="17"/>
      <c r="F8" s="17"/>
      <c r="O8" s="15"/>
    </row>
    <row r="9" spans="2:15" x14ac:dyDescent="0.2">
      <c r="B9" s="14"/>
      <c r="D9" s="150" t="s">
        <v>3</v>
      </c>
      <c r="E9" s="36"/>
      <c r="F9" s="5">
        <v>2022</v>
      </c>
      <c r="G9" s="5">
        <v>2023</v>
      </c>
      <c r="H9" s="5">
        <v>2024</v>
      </c>
      <c r="I9" s="5">
        <v>2025</v>
      </c>
      <c r="J9" s="5">
        <v>2026</v>
      </c>
      <c r="K9" s="16"/>
      <c r="L9" s="5" t="s">
        <v>4</v>
      </c>
      <c r="M9" s="36"/>
      <c r="N9" s="5" t="s">
        <v>5</v>
      </c>
      <c r="O9" s="15"/>
    </row>
    <row r="10" spans="2:15" ht="8.5" customHeight="1" x14ac:dyDescent="0.2">
      <c r="B10" s="14"/>
      <c r="F10" s="16"/>
      <c r="G10" s="16"/>
      <c r="H10" s="16"/>
      <c r="I10" s="16"/>
      <c r="J10" s="16"/>
      <c r="O10" s="15"/>
    </row>
    <row r="11" spans="2:15" ht="16" customHeight="1" x14ac:dyDescent="0.2">
      <c r="B11" s="14"/>
      <c r="D11" s="18" t="s">
        <v>1987</v>
      </c>
      <c r="F11" s="16"/>
      <c r="G11" s="16"/>
      <c r="H11" s="16"/>
      <c r="I11" s="16"/>
      <c r="J11" s="16"/>
      <c r="O11" s="15"/>
    </row>
    <row r="12" spans="2:15" x14ac:dyDescent="0.2">
      <c r="B12" s="14"/>
      <c r="D12" s="8" t="s">
        <v>6</v>
      </c>
      <c r="E12" s="7"/>
      <c r="F12" s="155">
        <f>INDEX(backend_data!$D:$D,MATCH('Town ECS Data-Over-Time Tool'!$D$7&amp;'Town ECS Data-Over-Time Tool'!F$9,backend_data!$O:$O,0))</f>
        <v>386.97</v>
      </c>
      <c r="G12" s="155">
        <f>INDEX(backend_data!$D:$D,MATCH('Town ECS Data-Over-Time Tool'!$D$7&amp;'Town ECS Data-Over-Time Tool'!G$9,backend_data!$O:$O,0))</f>
        <v>381.32</v>
      </c>
      <c r="H12" s="155">
        <f>INDEX(backend_data!$D:$D,MATCH('Town ECS Data-Over-Time Tool'!$D$7&amp;'Town ECS Data-Over-Time Tool'!H$9,backend_data!$O:$O,0))</f>
        <v>360</v>
      </c>
      <c r="I12" s="155">
        <f>INDEX(backend_data!$D:$D,MATCH('Town ECS Data-Over-Time Tool'!$D$7&amp;'Town ECS Data-Over-Time Tool'!I$9,backend_data!$O:$O,0))</f>
        <v>344.02</v>
      </c>
      <c r="J12" s="155">
        <f>INDEX(backend_data!$D:$D,MATCH('Town ECS Data-Over-Time Tool'!$D$7&amp;'Town ECS Data-Over-Time Tool'!J$9,backend_data!$O:$O,0))</f>
        <v>332.06</v>
      </c>
      <c r="L12" s="6">
        <f>IFERROR((J12/F12)-1,"-")</f>
        <v>-0.14189730470062289</v>
      </c>
      <c r="M12" s="6"/>
      <c r="N12" s="155">
        <f>J12-F12</f>
        <v>-54.910000000000025</v>
      </c>
      <c r="O12" s="15"/>
    </row>
    <row r="13" spans="2:15" x14ac:dyDescent="0.2">
      <c r="B13" s="14"/>
      <c r="D13" s="8" t="s">
        <v>7</v>
      </c>
      <c r="E13" s="7"/>
      <c r="F13" s="10"/>
      <c r="G13" s="10"/>
      <c r="H13" s="10"/>
      <c r="I13" s="10"/>
      <c r="J13" s="10"/>
      <c r="L13" s="6"/>
      <c r="M13" s="6"/>
      <c r="N13" s="10"/>
      <c r="O13" s="15"/>
    </row>
    <row r="14" spans="2:15" x14ac:dyDescent="0.2">
      <c r="B14" s="14"/>
      <c r="D14" s="9" t="s">
        <v>8</v>
      </c>
      <c r="E14" s="7"/>
      <c r="F14" s="155">
        <f>INDEX(backend_data!$E:$E,MATCH('Town ECS Data-Over-Time Tool'!$D$7&amp;'Town ECS Data-Over-Time Tool'!F$9,backend_data!$O:$O,0))</f>
        <v>92</v>
      </c>
      <c r="G14" s="155">
        <f>INDEX(backend_data!$E:$E,MATCH('Town ECS Data-Over-Time Tool'!$D$7&amp;'Town ECS Data-Over-Time Tool'!G$9,backend_data!$O:$O,0))</f>
        <v>80</v>
      </c>
      <c r="H14" s="155">
        <f>INDEX(backend_data!$E:$E,MATCH('Town ECS Data-Over-Time Tool'!$D$7&amp;'Town ECS Data-Over-Time Tool'!H$9,backend_data!$O:$O,0))</f>
        <v>80</v>
      </c>
      <c r="I14" s="155">
        <f>INDEX(backend_data!$E:$E,MATCH('Town ECS Data-Over-Time Tool'!$D$7&amp;'Town ECS Data-Over-Time Tool'!I$9,backend_data!$O:$O,0))</f>
        <v>85</v>
      </c>
      <c r="J14" s="155">
        <f>INDEX(backend_data!$E:$E,MATCH('Town ECS Data-Over-Time Tool'!$D$7&amp;'Town ECS Data-Over-Time Tool'!J$9,backend_data!$O:$O,0))</f>
        <v>93</v>
      </c>
      <c r="L14" s="6">
        <f t="shared" ref="L14:L25" si="0">IFERROR((J14/F14)-1,"-")</f>
        <v>1.0869565217391353E-2</v>
      </c>
      <c r="M14" s="6"/>
      <c r="N14" s="155">
        <f>J14-F14</f>
        <v>1</v>
      </c>
      <c r="O14" s="15"/>
    </row>
    <row r="15" spans="2:15" x14ac:dyDescent="0.2">
      <c r="B15" s="14"/>
      <c r="D15" s="9" t="s">
        <v>9</v>
      </c>
      <c r="E15" s="7"/>
      <c r="F15" s="6">
        <f>INDEX(backend_data!$F:$F,MATCH('Town ECS Data-Over-Time Tool'!$D$7&amp;'Town ECS Data-Over-Time Tool'!F$9,backend_data!$O:$O,0))</f>
        <v>0.23774452799958651</v>
      </c>
      <c r="G15" s="6">
        <f>INDEX(backend_data!$F:$F,MATCH('Town ECS Data-Over-Time Tool'!$D$7&amp;'Town ECS Data-Over-Time Tool'!G$9,backend_data!$O:$O,0))</f>
        <v>0.2097975453687192</v>
      </c>
      <c r="H15" s="6">
        <f>INDEX(backend_data!$F:$F,MATCH('Town ECS Data-Over-Time Tool'!$D$7&amp;'Town ECS Data-Over-Time Tool'!H$9,backend_data!$O:$O,0))</f>
        <v>0.22222222222222221</v>
      </c>
      <c r="I15" s="6">
        <f>INDEX(backend_data!$F:$F,MATCH('Town ECS Data-Over-Time Tool'!$D$7&amp;'Town ECS Data-Over-Time Tool'!I$9,backend_data!$O:$O,0))</f>
        <v>0.24707865821754552</v>
      </c>
      <c r="J15" s="6">
        <f>INDEX(backend_data!$F:$F,MATCH('Town ECS Data-Over-Time Tool'!$D$7&amp;'Town ECS Data-Over-Time Tool'!J$9,backend_data!$O:$O,0))</f>
        <v>0.28006986689152563</v>
      </c>
      <c r="K15" s="16"/>
      <c r="L15" s="6">
        <f t="shared" si="0"/>
        <v>0.17802865642406185</v>
      </c>
      <c r="M15" s="6"/>
      <c r="N15" s="151">
        <f>J15-F15</f>
        <v>4.2325338891939124E-2</v>
      </c>
      <c r="O15" s="15"/>
    </row>
    <row r="16" spans="2:15" x14ac:dyDescent="0.2">
      <c r="B16" s="14"/>
      <c r="D16" s="9" t="s">
        <v>10</v>
      </c>
      <c r="E16" s="7"/>
      <c r="F16" s="156">
        <f>INDEX(backend_data!$M:$M,MATCH('Town ECS Data-Over-Time Tool'!$D$7&amp;'Town ECS Data-Over-Time Tool'!F$9,backend_data!$O:$O,0))</f>
        <v>0</v>
      </c>
      <c r="G16" s="156">
        <f>INDEX(backend_data!$M:$M,MATCH('Town ECS Data-Over-Time Tool'!$D$7&amp;'Town ECS Data-Over-Time Tool'!G$9,backend_data!$O:$O,0))</f>
        <v>0</v>
      </c>
      <c r="H16" s="156">
        <f>INDEX(backend_data!$M:$M,MATCH('Town ECS Data-Over-Time Tool'!$D$7&amp;'Town ECS Data-Over-Time Tool'!H$9,backend_data!$O:$O,0))</f>
        <v>0</v>
      </c>
      <c r="I16" s="156">
        <f>INDEX(backend_data!$M:$M,MATCH('Town ECS Data-Over-Time Tool'!$D$7&amp;'Town ECS Data-Over-Time Tool'!I$9,backend_data!$O:$O,0))</f>
        <v>0</v>
      </c>
      <c r="J16" s="156">
        <f>INDEX(backend_data!$M:$M,MATCH('Town ECS Data-Over-Time Tool'!$D$7&amp;'Town ECS Data-Over-Time Tool'!J$9,backend_data!$O:$O,0))</f>
        <v>0</v>
      </c>
      <c r="K16" s="157"/>
      <c r="L16" s="157" t="str">
        <f t="shared" si="0"/>
        <v>-</v>
      </c>
      <c r="M16" s="157"/>
      <c r="N16" s="155">
        <f>J16-F16</f>
        <v>0</v>
      </c>
      <c r="O16" s="15"/>
    </row>
    <row r="17" spans="2:15" x14ac:dyDescent="0.2">
      <c r="B17" s="14"/>
      <c r="D17" s="8" t="s">
        <v>11</v>
      </c>
      <c r="E17" s="7"/>
      <c r="J17" s="35"/>
      <c r="L17" s="6"/>
      <c r="M17" s="6"/>
      <c r="N17" s="10"/>
      <c r="O17" s="15"/>
    </row>
    <row r="18" spans="2:15" x14ac:dyDescent="0.2">
      <c r="B18" s="14"/>
      <c r="D18" s="9" t="s">
        <v>12</v>
      </c>
      <c r="E18" s="7"/>
      <c r="F18" s="155">
        <f>INDEX(backend_data!$G:$G,MATCH('Town ECS Data-Over-Time Tool'!$D$7&amp;'Town ECS Data-Over-Time Tool'!F$9,backend_data!$O:$O,0))</f>
        <v>3</v>
      </c>
      <c r="G18" s="155">
        <f>INDEX(backend_data!$G:$G,MATCH('Town ECS Data-Over-Time Tool'!$D$7&amp;'Town ECS Data-Over-Time Tool'!G$9,backend_data!$O:$O,0))</f>
        <v>6</v>
      </c>
      <c r="H18" s="155">
        <f>INDEX(backend_data!$G:$G,MATCH('Town ECS Data-Over-Time Tool'!$D$7&amp;'Town ECS Data-Over-Time Tool'!H$9,backend_data!$O:$O,0))</f>
        <v>9</v>
      </c>
      <c r="I18" s="155">
        <f>INDEX(backend_data!$G:$G,MATCH('Town ECS Data-Over-Time Tool'!$D$7&amp;'Town ECS Data-Over-Time Tool'!I$9,backend_data!$O:$O,0))</f>
        <v>6</v>
      </c>
      <c r="J18" s="155">
        <f>INDEX(backend_data!$G:$G,MATCH('Town ECS Data-Over-Time Tool'!$D$7&amp;'Town ECS Data-Over-Time Tool'!J$9,backend_data!$O:$O,0))</f>
        <v>8</v>
      </c>
      <c r="L18" s="6">
        <f t="shared" si="0"/>
        <v>1.6666666666666665</v>
      </c>
      <c r="M18" s="6"/>
      <c r="N18" s="155">
        <f>J18-F18</f>
        <v>5</v>
      </c>
      <c r="O18" s="15"/>
    </row>
    <row r="19" spans="2:15" x14ac:dyDescent="0.2">
      <c r="B19" s="14"/>
      <c r="D19" s="9" t="s">
        <v>13</v>
      </c>
      <c r="E19" s="7"/>
      <c r="F19" s="6">
        <f>INDEX(backend_data!$H:$H,MATCH('Town ECS Data-Over-Time Tool'!$D$7&amp;'Town ECS Data-Over-Time Tool'!F$9,backend_data!$O:$O,0))</f>
        <v>7.7525389565082561E-3</v>
      </c>
      <c r="G19" s="6">
        <f>INDEX(backend_data!$H:$H,MATCH('Town ECS Data-Over-Time Tool'!$D$7&amp;'Town ECS Data-Over-Time Tool'!G$9,backend_data!$O:$O,0))</f>
        <v>1.573481590265394E-2</v>
      </c>
      <c r="H19" s="6">
        <f>INDEX(backend_data!$H:$H,MATCH('Town ECS Data-Over-Time Tool'!$D$7&amp;'Town ECS Data-Over-Time Tool'!H$9,backend_data!$O:$O,0))</f>
        <v>2.5000000000000001E-2</v>
      </c>
      <c r="I19" s="6">
        <f>INDEX(backend_data!$H:$H,MATCH('Town ECS Data-Over-Time Tool'!$D$7&amp;'Town ECS Data-Over-Time Tool'!I$9,backend_data!$O:$O,0))</f>
        <v>1.7440846462415002E-2</v>
      </c>
      <c r="J19" s="6">
        <f>INDEX(backend_data!$H:$H,MATCH('Town ECS Data-Over-Time Tool'!$D$7&amp;'Town ECS Data-Over-Time Tool'!J$9,backend_data!$O:$O,0))</f>
        <v>2.4092031560561344E-2</v>
      </c>
      <c r="K19" s="16"/>
      <c r="L19" s="6">
        <f>IFERROR((J19/F19)-1,"-")</f>
        <v>2.107631150996808</v>
      </c>
      <c r="M19" s="6"/>
      <c r="N19" s="151">
        <f>J19-F19</f>
        <v>1.6339492604053089E-2</v>
      </c>
      <c r="O19" s="15"/>
    </row>
    <row r="20" spans="2:15" x14ac:dyDescent="0.2">
      <c r="B20" s="14"/>
      <c r="D20" s="7"/>
      <c r="E20" s="7"/>
      <c r="L20" s="6"/>
      <c r="M20" s="6"/>
      <c r="N20" s="10"/>
      <c r="O20" s="15"/>
    </row>
    <row r="21" spans="2:15" x14ac:dyDescent="0.2">
      <c r="B21" s="14"/>
      <c r="D21" s="18" t="s">
        <v>14</v>
      </c>
      <c r="L21" s="6"/>
      <c r="M21" s="6"/>
      <c r="N21" s="10"/>
      <c r="O21" s="15"/>
    </row>
    <row r="22" spans="2:15" x14ac:dyDescent="0.2">
      <c r="B22" s="14"/>
      <c r="D22" s="8" t="s">
        <v>15</v>
      </c>
      <c r="E22" s="7"/>
      <c r="L22" s="6"/>
      <c r="M22" s="6"/>
      <c r="N22" s="10"/>
      <c r="O22" s="15"/>
    </row>
    <row r="23" spans="2:15" ht="15" customHeight="1" x14ac:dyDescent="0.2">
      <c r="B23" s="14"/>
      <c r="D23" s="9" t="s">
        <v>1988</v>
      </c>
      <c r="E23" s="7"/>
      <c r="F23" s="152">
        <f>INDEX(backend_data!$I:$I,MATCH('Town ECS Data-Over-Time Tool'!$D$7&amp;'Town ECS Data-Over-Time Tool'!F$9,backend_data!$O:$O,0))</f>
        <v>119334.85</v>
      </c>
      <c r="G23" s="152">
        <f>INDEX(backend_data!$I:$I,MATCH('Town ECS Data-Over-Time Tool'!$D$7&amp;'Town ECS Data-Over-Time Tool'!G$9,backend_data!$O:$O,0))</f>
        <v>121635.49</v>
      </c>
      <c r="H23" s="152">
        <f>INDEX(backend_data!$I:$I,MATCH('Town ECS Data-Over-Time Tool'!$D$7&amp;'Town ECS Data-Over-Time Tool'!H$9,backend_data!$O:$O,0))</f>
        <v>132341.91</v>
      </c>
      <c r="I23" s="152">
        <f>INDEX(backend_data!$I:$I,MATCH('Town ECS Data-Over-Time Tool'!$D$7&amp;'Town ECS Data-Over-Time Tool'!I$9,backend_data!$O:$O,0))</f>
        <v>137444.88</v>
      </c>
      <c r="J23" s="152">
        <f>INDEX(backend_data!$I:$I,MATCH('Town ECS Data-Over-Time Tool'!$D$7&amp;'Town ECS Data-Over-Time Tool'!J$9,backend_data!$O:$O,0))</f>
        <v>153860.76999999999</v>
      </c>
      <c r="K23" s="16"/>
      <c r="L23" s="6">
        <f>IFERROR((J23/F23)-1,"-")</f>
        <v>0.28931967484770782</v>
      </c>
      <c r="M23" s="6"/>
      <c r="N23" s="152">
        <f>J23-F23</f>
        <v>34525.919999999984</v>
      </c>
      <c r="O23" s="15"/>
    </row>
    <row r="24" spans="2:15" x14ac:dyDescent="0.2">
      <c r="B24" s="14"/>
      <c r="D24" s="8" t="s">
        <v>16</v>
      </c>
      <c r="E24" s="7"/>
      <c r="F24" s="152"/>
      <c r="G24" s="152"/>
      <c r="H24" s="152"/>
      <c r="I24" s="152"/>
      <c r="J24" s="152"/>
      <c r="K24" s="16"/>
      <c r="L24" s="6"/>
      <c r="M24" s="6"/>
      <c r="N24" s="152"/>
      <c r="O24" s="15"/>
    </row>
    <row r="25" spans="2:15" ht="15" x14ac:dyDescent="0.2">
      <c r="B25" s="14"/>
      <c r="D25" s="9" t="s">
        <v>1990</v>
      </c>
      <c r="E25" s="7"/>
      <c r="F25" s="152">
        <f>INDEX(backend_data!$J:$J,MATCH('Town ECS Data-Over-Time Tool'!$D$7&amp;'Town ECS Data-Over-Time Tool'!F$9,backend_data!$O:$O,0))</f>
        <v>101098</v>
      </c>
      <c r="G25" s="152">
        <f>INDEX(backend_data!$J:$J,MATCH('Town ECS Data-Over-Time Tool'!$D$7&amp;'Town ECS Data-Over-Time Tool'!G$9,backend_data!$O:$O,0))</f>
        <v>105328</v>
      </c>
      <c r="H25" s="152">
        <f>INDEX(backend_data!$J:$J,MATCH('Town ECS Data-Over-Time Tool'!$D$7&amp;'Town ECS Data-Over-Time Tool'!H$9,backend_data!$O:$O,0))</f>
        <v>99449</v>
      </c>
      <c r="I25" s="152">
        <f>INDEX(backend_data!$J:$J,MATCH('Town ECS Data-Over-Time Tool'!$D$7&amp;'Town ECS Data-Over-Time Tool'!I$9,backend_data!$O:$O,0))</f>
        <v>102759</v>
      </c>
      <c r="J25" s="152">
        <f>INDEX(backend_data!$J:$J,MATCH('Town ECS Data-Over-Time Tool'!$D$7&amp;'Town ECS Data-Over-Time Tool'!J$9,backend_data!$O:$O,0))</f>
        <v>124167</v>
      </c>
      <c r="K25" s="16"/>
      <c r="L25" s="6">
        <f t="shared" si="0"/>
        <v>0.22818453381867099</v>
      </c>
      <c r="M25" s="6"/>
      <c r="N25" s="152">
        <f>J25-F25</f>
        <v>23069</v>
      </c>
      <c r="O25" s="15"/>
    </row>
    <row r="26" spans="2:15" ht="15" x14ac:dyDescent="0.2">
      <c r="B26" s="14"/>
      <c r="D26" s="8" t="s">
        <v>1991</v>
      </c>
      <c r="E26" s="7"/>
      <c r="L26" s="6"/>
      <c r="M26" s="6"/>
      <c r="N26" s="22"/>
      <c r="O26" s="15"/>
    </row>
    <row r="27" spans="2:15" x14ac:dyDescent="0.2">
      <c r="B27" s="14"/>
      <c r="D27" s="9" t="s">
        <v>17</v>
      </c>
      <c r="E27" s="7"/>
      <c r="F27" s="154">
        <f>INDEX(backend_data!$K:$K,MATCH('Town ECS Data-Over-Time Tool'!$D$7&amp;'Town ECS Data-Over-Time Tool'!F$9,backend_data!$O:$O,0))</f>
        <v>242.14300260088473</v>
      </c>
      <c r="G27" s="154">
        <f>INDEX(backend_data!$K:$K,MATCH('Town ECS Data-Over-Time Tool'!$D$7&amp;'Town ECS Data-Over-Time Tool'!G$9,backend_data!$O:$O,0))</f>
        <v>248.56058733670471</v>
      </c>
      <c r="H27" s="154">
        <f>INDEX(backend_data!$K:$K,MATCH('Town ECS Data-Over-Time Tool'!$D$7&amp;'Town ECS Data-Over-Time Tool'!H$9,backend_data!$O:$O,0))</f>
        <v>242.48358228406985</v>
      </c>
      <c r="I27" s="154" t="str">
        <f>IF(INDEX(backend_data!$K:$K,MATCH('Town ECS Data-Over-Time Tool'!$D$7&amp;'Town ECS Data-Over-Time Tool'!I$9,backend_data!$O:$O,0))=0,"-",INDEX(backend_data!$K:$K,MATCH('Town ECS Data-Over-Time Tool'!$D$7&amp;'Town ECS Data-Over-Time Tool'!I$9,backend_data!$O:$O,0)))</f>
        <v>-</v>
      </c>
      <c r="J27" s="154" t="str">
        <f>IF(INDEX(backend_data!$K:$K,MATCH('Town ECS Data-Over-Time Tool'!$D$7&amp;'Town ECS Data-Over-Time Tool'!J$9,backend_data!$O:$O,0))=0,"-",INDEX(backend_data!$K:$K,MATCH('Town ECS Data-Over-Time Tool'!$D$7&amp;'Town ECS Data-Over-Time Tool'!J$9,backend_data!$O:$O,0)))</f>
        <v>-</v>
      </c>
      <c r="K27" s="16"/>
      <c r="L27" s="6"/>
      <c r="M27" s="6"/>
      <c r="N27" s="153"/>
      <c r="O27" s="15"/>
    </row>
    <row r="28" spans="2:15" x14ac:dyDescent="0.2">
      <c r="B28" s="14"/>
      <c r="D28" s="9" t="s">
        <v>18</v>
      </c>
      <c r="E28" s="7"/>
      <c r="F28" s="154">
        <f>INDEX(backend_data!$L:$L,MATCH('Town ECS Data-Over-Time Tool'!$D$7&amp;'Town ECS Data-Over-Time Tool'!F$9,backend_data!$O:$O,0))</f>
        <v>63</v>
      </c>
      <c r="G28" s="154">
        <f>INDEX(backend_data!$L:$L,MATCH('Town ECS Data-Over-Time Tool'!$D$7&amp;'Town ECS Data-Over-Time Tool'!G$9,backend_data!$O:$O,0))</f>
        <v>58</v>
      </c>
      <c r="H28" s="154">
        <f>INDEX(backend_data!$L:$L,MATCH('Town ECS Data-Over-Time Tool'!$D$7&amp;'Town ECS Data-Over-Time Tool'!H$9,backend_data!$O:$O,0))</f>
        <v>87</v>
      </c>
      <c r="I28" s="154" t="str">
        <f>IF(INDEX(backend_data!$L:$L,MATCH('Town ECS Data-Over-Time Tool'!$D$7&amp;'Town ECS Data-Over-Time Tool'!I$9,backend_data!$O:$O,0))=0,"-",INDEX(backend_data!$L:$L,MATCH('Town ECS Data-Over-Time Tool'!$D$7&amp;'Town ECS Data-Over-Time Tool'!I$9,backend_data!$O:$O,0)))</f>
        <v>-</v>
      </c>
      <c r="J28" s="154" t="str">
        <f>IF(INDEX(backend_data!$L:$L,MATCH('Town ECS Data-Over-Time Tool'!$D$7&amp;'Town ECS Data-Over-Time Tool'!J$9,backend_data!$O:$O,0))=0,"-",INDEX(backend_data!$L:$L,MATCH('Town ECS Data-Over-Time Tool'!$D$7&amp;'Town ECS Data-Over-Time Tool'!J$9,backend_data!$O:$O,0)))</f>
        <v>-</v>
      </c>
      <c r="K28" s="16"/>
      <c r="L28" s="6"/>
      <c r="M28" s="6"/>
      <c r="N28" s="153"/>
      <c r="O28" s="15"/>
    </row>
    <row r="29" spans="2:15" x14ac:dyDescent="0.2">
      <c r="B29" s="14"/>
      <c r="L29" s="6"/>
      <c r="M29" s="6"/>
      <c r="N29" s="22"/>
      <c r="O29" s="15"/>
    </row>
    <row r="30" spans="2:15" ht="15" x14ac:dyDescent="0.2">
      <c r="B30" s="14"/>
      <c r="D30" s="18" t="s">
        <v>1992</v>
      </c>
      <c r="F30" s="174" t="str">
        <f>INDEX('phase-in_status'!C:C,MATCH('Town ECS Data-Over-Time Tool'!D7,'phase-in_status'!A:A,0))</f>
        <v>Decrease</v>
      </c>
      <c r="G30" s="175"/>
      <c r="H30" s="175"/>
      <c r="I30" s="175"/>
      <c r="J30" s="176"/>
      <c r="L30" s="6"/>
      <c r="M30" s="6"/>
      <c r="N30" s="22"/>
      <c r="O30" s="15"/>
    </row>
    <row r="31" spans="2:15" x14ac:dyDescent="0.2">
      <c r="B31" s="14"/>
      <c r="D31" s="18"/>
      <c r="F31" s="36"/>
      <c r="G31" s="36"/>
      <c r="H31" s="36"/>
      <c r="I31" s="36"/>
      <c r="J31" s="36"/>
      <c r="L31" s="6"/>
      <c r="M31" s="6"/>
      <c r="N31" s="22"/>
      <c r="O31" s="15"/>
    </row>
    <row r="32" spans="2:15" ht="15" x14ac:dyDescent="0.2">
      <c r="B32" s="14"/>
      <c r="D32" s="18" t="s">
        <v>1993</v>
      </c>
      <c r="F32" s="152">
        <f>INDEX(backend_data!$N:$N,MATCH('Town ECS Data-Over-Time Tool'!$D$7&amp;'Town ECS Data-Over-Time Tool'!F$9,backend_data!$O:$O,0))</f>
        <v>1645329</v>
      </c>
      <c r="G32" s="152">
        <f>INDEX(backend_data!$N:$N,MATCH('Town ECS Data-Over-Time Tool'!$D$7&amp;'Town ECS Data-Over-Time Tool'!G$9,backend_data!$O:$O,0))</f>
        <v>1594419</v>
      </c>
      <c r="H32" s="152">
        <f>INDEX(backend_data!$N:$N,MATCH('Town ECS Data-Over-Time Tool'!$D$7&amp;'Town ECS Data-Over-Time Tool'!H$9,backend_data!$O:$O,0))</f>
        <v>1562973</v>
      </c>
      <c r="I32" s="152">
        <f>INDEX(backend_data!$N:$N,MATCH('Town ECS Data-Over-Time Tool'!$D$7&amp;'Town ECS Data-Over-Time Tool'!I$9,backend_data!$O:$O,0))</f>
        <v>1585394</v>
      </c>
      <c r="J32" s="152">
        <f>INDEX(backend_data!$N:$N,MATCH('Town ECS Data-Over-Time Tool'!$D$7&amp;'Town ECS Data-Over-Time Tool'!J$9,backend_data!$O:$O,0))</f>
        <v>1381689</v>
      </c>
      <c r="K32" s="16"/>
      <c r="L32" s="6">
        <f t="shared" ref="L32:L33" si="1">IFERROR((J32/F32)-1,"-")</f>
        <v>-0.16023543011762387</v>
      </c>
      <c r="M32" s="6"/>
      <c r="N32" s="152">
        <f t="shared" ref="N32:N33" si="2">J32-F32</f>
        <v>-263640</v>
      </c>
      <c r="O32" s="15"/>
    </row>
    <row r="33" spans="2:15" ht="15" x14ac:dyDescent="0.2">
      <c r="B33" s="14"/>
      <c r="D33" s="18" t="s">
        <v>1994</v>
      </c>
      <c r="F33" s="152">
        <f>INDEX('ECS Grants Over Time'!I:I,MATCH('Town ECS Data-Over-Time Tool'!$D$7,'ECS Grants Over Time'!$B:$B,0))</f>
        <v>2004782</v>
      </c>
      <c r="G33" s="152">
        <f>INDEX('ECS Grants Over Time'!J:J,MATCH('Town ECS Data-Over-Time Tool'!$D$7,'ECS Grants Over Time'!$B:$B,0))</f>
        <v>2004782</v>
      </c>
      <c r="H33" s="152">
        <f>INDEX('ECS Grants Over Time'!K:K,MATCH('Town ECS Data-Over-Time Tool'!$D$7,'ECS Grants Over Time'!$B:$B,0))</f>
        <v>2004782</v>
      </c>
      <c r="I33" s="152">
        <f>INDEX('ECS Grants Over Time'!L:L,MATCH('Town ECS Data-Over-Time Tool'!$D$7,'ECS Grants Over Time'!$B:$B,0))</f>
        <v>2004782</v>
      </c>
      <c r="J33" s="152">
        <f>INDEX('ECS Grants Over Time'!M:M,MATCH('Town ECS Data-Over-Time Tool'!$D$7,'ECS Grants Over Time'!$B:$B,0))</f>
        <v>2004782</v>
      </c>
      <c r="K33" s="16"/>
      <c r="L33" s="6">
        <f t="shared" si="1"/>
        <v>0</v>
      </c>
      <c r="M33" s="6"/>
      <c r="N33" s="152">
        <f t="shared" si="2"/>
        <v>0</v>
      </c>
      <c r="O33" s="15"/>
    </row>
    <row r="34" spans="2:15" x14ac:dyDescent="0.2">
      <c r="B34" s="14"/>
      <c r="F34" s="149"/>
      <c r="G34" s="149"/>
      <c r="H34" s="149"/>
      <c r="I34" s="149"/>
      <c r="J34" s="149"/>
      <c r="O34" s="15"/>
    </row>
    <row r="35" spans="2:15" ht="8" customHeight="1" x14ac:dyDescent="0.2">
      <c r="B35" s="11"/>
      <c r="C35" s="12"/>
      <c r="D35" s="21"/>
      <c r="E35" s="12"/>
      <c r="F35" s="12"/>
      <c r="G35" s="12"/>
      <c r="H35" s="12"/>
      <c r="I35" s="12"/>
      <c r="J35" s="12"/>
      <c r="K35" s="12"/>
      <c r="L35" s="12"/>
      <c r="M35" s="12"/>
      <c r="N35" s="12"/>
      <c r="O35" s="13"/>
    </row>
    <row r="36" spans="2:15" ht="33" customHeight="1" x14ac:dyDescent="0.2">
      <c r="B36" s="14"/>
      <c r="C36" s="172" t="s">
        <v>2014</v>
      </c>
      <c r="D36" s="172"/>
      <c r="E36" s="172"/>
      <c r="F36" s="172"/>
      <c r="G36" s="172"/>
      <c r="H36" s="172"/>
      <c r="I36" s="172"/>
      <c r="J36" s="172"/>
      <c r="K36" s="172"/>
      <c r="L36" s="172"/>
      <c r="M36" s="172"/>
      <c r="N36" s="172"/>
      <c r="O36" s="173"/>
    </row>
    <row r="37" spans="2:15" ht="24" customHeight="1" x14ac:dyDescent="0.2">
      <c r="B37" s="14"/>
      <c r="C37" s="124" t="s">
        <v>2016</v>
      </c>
      <c r="D37" s="124"/>
      <c r="E37" s="124"/>
      <c r="F37" s="124"/>
      <c r="G37" s="124"/>
      <c r="H37" s="124"/>
      <c r="I37" s="124"/>
      <c r="J37" s="124"/>
      <c r="K37" s="124"/>
      <c r="L37" s="124"/>
      <c r="M37" s="124"/>
      <c r="N37" s="124"/>
      <c r="O37" s="125"/>
    </row>
    <row r="38" spans="2:15" ht="23" customHeight="1" x14ac:dyDescent="0.2">
      <c r="B38" s="14"/>
      <c r="C38" s="126" t="s">
        <v>2015</v>
      </c>
      <c r="D38" s="126"/>
      <c r="E38" s="126"/>
      <c r="F38" s="126"/>
      <c r="G38" s="126"/>
      <c r="H38" s="126"/>
      <c r="I38" s="126"/>
      <c r="J38" s="126"/>
      <c r="K38" s="126"/>
      <c r="L38" s="126"/>
      <c r="M38" s="126"/>
      <c r="N38" s="126"/>
      <c r="O38" s="125"/>
    </row>
    <row r="39" spans="2:15" ht="27.75" customHeight="1" x14ac:dyDescent="0.2">
      <c r="B39" s="14"/>
      <c r="C39" s="179" t="s">
        <v>2017</v>
      </c>
      <c r="D39" s="179"/>
      <c r="E39" s="179"/>
      <c r="F39" s="179"/>
      <c r="G39" s="179"/>
      <c r="H39" s="179"/>
      <c r="I39" s="179"/>
      <c r="J39" s="179"/>
      <c r="K39" s="179"/>
      <c r="L39" s="179"/>
      <c r="M39" s="179"/>
      <c r="N39" s="179"/>
      <c r="O39" s="125"/>
    </row>
    <row r="40" spans="2:15" ht="14.5" customHeight="1" x14ac:dyDescent="0.2">
      <c r="B40" s="14"/>
      <c r="C40" s="124" t="s">
        <v>2018</v>
      </c>
      <c r="D40" s="124"/>
      <c r="E40" s="124"/>
      <c r="F40" s="124"/>
      <c r="G40" s="124"/>
      <c r="H40" s="124"/>
      <c r="I40" s="124"/>
      <c r="J40" s="124"/>
      <c r="K40" s="124"/>
      <c r="L40" s="124"/>
      <c r="M40" s="124"/>
      <c r="N40" s="124"/>
      <c r="O40" s="125"/>
    </row>
    <row r="41" spans="2:15" ht="41" customHeight="1" x14ac:dyDescent="0.2">
      <c r="B41" s="14"/>
      <c r="C41" s="172" t="s">
        <v>2020</v>
      </c>
      <c r="D41" s="172"/>
      <c r="E41" s="172"/>
      <c r="F41" s="172"/>
      <c r="G41" s="172"/>
      <c r="H41" s="172"/>
      <c r="I41" s="172"/>
      <c r="J41" s="172"/>
      <c r="K41" s="172"/>
      <c r="L41" s="172"/>
      <c r="M41" s="172"/>
      <c r="N41" s="172"/>
      <c r="O41" s="173"/>
    </row>
    <row r="42" spans="2:15" ht="18" customHeight="1" x14ac:dyDescent="0.2">
      <c r="B42" s="14"/>
      <c r="C42" s="124" t="s">
        <v>2019</v>
      </c>
      <c r="D42" s="124"/>
      <c r="E42" s="124"/>
      <c r="F42" s="124"/>
      <c r="G42" s="124"/>
      <c r="H42" s="124"/>
      <c r="I42" s="124"/>
      <c r="J42" s="124"/>
      <c r="K42" s="124"/>
      <c r="L42" s="124"/>
      <c r="M42" s="124"/>
      <c r="N42" s="124"/>
      <c r="O42" s="125"/>
    </row>
    <row r="43" spans="2:15" x14ac:dyDescent="0.2">
      <c r="B43" s="19"/>
      <c r="C43" s="20"/>
      <c r="D43" s="127"/>
      <c r="E43" s="127"/>
      <c r="F43" s="127"/>
      <c r="G43" s="127"/>
      <c r="H43" s="127"/>
      <c r="I43" s="127"/>
      <c r="J43" s="127"/>
      <c r="K43" s="127"/>
      <c r="L43" s="127"/>
      <c r="M43" s="127"/>
      <c r="N43" s="127"/>
      <c r="O43" s="128"/>
    </row>
  </sheetData>
  <sheetProtection sheet="1" objects="1" scenarios="1" selectLockedCells="1"/>
  <protectedRanges>
    <protectedRange sqref="D7" name="Range1"/>
  </protectedRanges>
  <mergeCells count="8">
    <mergeCell ref="C41:O41"/>
    <mergeCell ref="F30:J30"/>
    <mergeCell ref="L7:N7"/>
    <mergeCell ref="C5:N5"/>
    <mergeCell ref="C3:N3"/>
    <mergeCell ref="F7:J7"/>
    <mergeCell ref="C36:O36"/>
    <mergeCell ref="C39:N39"/>
  </mergeCells>
  <conditionalFormatting sqref="F30:J31">
    <cfRule type="cellIs" dxfId="1" priority="1" operator="equal">
      <formula>"Decrease"</formula>
    </cfRule>
    <cfRule type="cellIs" dxfId="0" priority="2" operator="equal">
      <formula>"Increase"</formula>
    </cfRule>
  </conditionalFormatting>
  <pageMargins left="0.7" right="0.7" top="0.75" bottom="0.75" header="0.3" footer="0.3"/>
  <pageSetup scale="7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town_data_validation!$A$1:$A$169</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3:I16"/>
  <sheetViews>
    <sheetView showGridLines="0" workbookViewId="0">
      <selection activeCell="C4" sqref="C4"/>
    </sheetView>
  </sheetViews>
  <sheetFormatPr baseColWidth="10" defaultColWidth="20.6640625" defaultRowHeight="13" x14ac:dyDescent="0.15"/>
  <cols>
    <col min="1" max="2" width="10.6640625" style="2" customWidth="1"/>
    <col min="3" max="3" width="20.6640625" style="2"/>
    <col min="4" max="9" width="10.6640625" style="2" customWidth="1"/>
    <col min="10" max="16384" width="20.6640625" style="2"/>
  </cols>
  <sheetData>
    <row r="3" spans="2:9" x14ac:dyDescent="0.15">
      <c r="B3" s="24"/>
      <c r="C3" s="25"/>
      <c r="D3" s="25"/>
      <c r="E3" s="25"/>
      <c r="F3" s="25"/>
      <c r="G3" s="25"/>
      <c r="H3" s="25"/>
      <c r="I3" s="26"/>
    </row>
    <row r="4" spans="2:9" x14ac:dyDescent="0.15">
      <c r="B4" s="27"/>
      <c r="C4" s="28" t="s">
        <v>19</v>
      </c>
      <c r="I4" s="29"/>
    </row>
    <row r="5" spans="2:9" x14ac:dyDescent="0.15">
      <c r="B5" s="27"/>
      <c r="C5" s="28"/>
      <c r="I5" s="29"/>
    </row>
    <row r="6" spans="2:9" x14ac:dyDescent="0.15">
      <c r="B6" s="27"/>
      <c r="I6" s="29"/>
    </row>
    <row r="7" spans="2:9" x14ac:dyDescent="0.15">
      <c r="B7" s="27"/>
      <c r="C7" s="23"/>
      <c r="D7" s="5">
        <v>2017</v>
      </c>
      <c r="E7" s="5">
        <v>2018</v>
      </c>
      <c r="F7" s="5">
        <v>2019</v>
      </c>
      <c r="G7" s="5">
        <v>2020</v>
      </c>
      <c r="H7" s="5">
        <v>2021</v>
      </c>
      <c r="I7" s="29"/>
    </row>
    <row r="8" spans="2:9" x14ac:dyDescent="0.15">
      <c r="B8" s="27"/>
      <c r="C8" s="2" t="s">
        <v>6</v>
      </c>
      <c r="D8" s="30">
        <v>20862.79</v>
      </c>
      <c r="E8" s="30">
        <v>20334.939999999999</v>
      </c>
      <c r="F8" s="30">
        <v>20066.78</v>
      </c>
      <c r="G8" s="30">
        <v>19150.59</v>
      </c>
      <c r="H8" s="30">
        <v>18876.64</v>
      </c>
      <c r="I8" s="29"/>
    </row>
    <row r="9" spans="2:9" x14ac:dyDescent="0.15">
      <c r="B9" s="27"/>
      <c r="C9" s="2" t="s">
        <v>20</v>
      </c>
      <c r="D9" s="30">
        <v>11971</v>
      </c>
      <c r="E9" s="30">
        <v>14984</v>
      </c>
      <c r="F9" s="30">
        <v>14397</v>
      </c>
      <c r="G9" s="30">
        <v>13000</v>
      </c>
      <c r="H9" s="30">
        <v>12461</v>
      </c>
      <c r="I9" s="29"/>
    </row>
    <row r="10" spans="2:9" x14ac:dyDescent="0.15">
      <c r="B10" s="27"/>
      <c r="C10" s="2" t="s">
        <v>21</v>
      </c>
      <c r="D10" s="31">
        <v>0.57379669737364947</v>
      </c>
      <c r="E10" s="31">
        <v>0.73685980878232249</v>
      </c>
      <c r="F10" s="31">
        <v>0.71745441969264634</v>
      </c>
      <c r="G10" s="31">
        <v>0.67883026058204998</v>
      </c>
      <c r="H10" s="31">
        <v>0.66012807364022408</v>
      </c>
      <c r="I10" s="29"/>
    </row>
    <row r="11" spans="2:9" x14ac:dyDescent="0.15">
      <c r="B11" s="27"/>
      <c r="I11" s="29"/>
    </row>
    <row r="12" spans="2:9" x14ac:dyDescent="0.15">
      <c r="B12" s="27"/>
      <c r="I12" s="29"/>
    </row>
    <row r="13" spans="2:9" x14ac:dyDescent="0.15">
      <c r="B13" s="27"/>
      <c r="C13" s="32" t="s">
        <v>22</v>
      </c>
      <c r="I13" s="29"/>
    </row>
    <row r="14" spans="2:9" x14ac:dyDescent="0.15">
      <c r="B14" s="27"/>
      <c r="C14" s="32" t="s">
        <v>23</v>
      </c>
      <c r="I14" s="29"/>
    </row>
    <row r="15" spans="2:9" x14ac:dyDescent="0.15">
      <c r="B15" s="27"/>
      <c r="C15" s="32" t="s">
        <v>24</v>
      </c>
      <c r="I15" s="29"/>
    </row>
    <row r="16" spans="2:9" x14ac:dyDescent="0.15">
      <c r="B16" s="33"/>
      <c r="C16" s="23"/>
      <c r="D16" s="23"/>
      <c r="E16" s="23"/>
      <c r="F16" s="23"/>
      <c r="G16" s="23"/>
      <c r="H16" s="23"/>
      <c r="I16" s="34"/>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170"/>
  <sheetViews>
    <sheetView workbookViewId="0">
      <selection activeCell="G8" sqref="G8"/>
    </sheetView>
  </sheetViews>
  <sheetFormatPr baseColWidth="10" defaultColWidth="8.83203125" defaultRowHeight="15" x14ac:dyDescent="0.2"/>
  <cols>
    <col min="1" max="1" width="15.5" bestFit="1" customWidth="1"/>
    <col min="2" max="2" width="26.5" bestFit="1" customWidth="1"/>
  </cols>
  <sheetData>
    <row r="1" spans="1:3" x14ac:dyDescent="0.2">
      <c r="A1" t="s">
        <v>25</v>
      </c>
      <c r="B1" t="s">
        <v>26</v>
      </c>
      <c r="C1" t="s">
        <v>27</v>
      </c>
    </row>
    <row r="2" spans="1:3" x14ac:dyDescent="0.2">
      <c r="A2" s="1" t="s">
        <v>28</v>
      </c>
      <c r="B2" t="s">
        <v>29</v>
      </c>
      <c r="C2" t="str">
        <f>IF(B2="No", "Decrease","Increase")</f>
        <v>Decrease</v>
      </c>
    </row>
    <row r="3" spans="1:3" x14ac:dyDescent="0.2">
      <c r="A3" s="1" t="s">
        <v>30</v>
      </c>
      <c r="B3" t="s">
        <v>31</v>
      </c>
      <c r="C3" t="str">
        <f t="shared" ref="C3:C66" si="0">IF(B3="No", "Decrease","Increase")</f>
        <v>Increase</v>
      </c>
    </row>
    <row r="4" spans="1:3" x14ac:dyDescent="0.2">
      <c r="A4" s="1" t="s">
        <v>32</v>
      </c>
      <c r="B4" t="s">
        <v>29</v>
      </c>
      <c r="C4" t="str">
        <f t="shared" si="0"/>
        <v>Decrease</v>
      </c>
    </row>
    <row r="5" spans="1:3" x14ac:dyDescent="0.2">
      <c r="A5" s="1" t="s">
        <v>33</v>
      </c>
      <c r="B5" t="s">
        <v>29</v>
      </c>
      <c r="C5" t="str">
        <f t="shared" si="0"/>
        <v>Decrease</v>
      </c>
    </row>
    <row r="6" spans="1:3" x14ac:dyDescent="0.2">
      <c r="A6" s="1" t="s">
        <v>34</v>
      </c>
      <c r="B6" t="s">
        <v>29</v>
      </c>
      <c r="C6" t="str">
        <f t="shared" si="0"/>
        <v>Decrease</v>
      </c>
    </row>
    <row r="7" spans="1:3" x14ac:dyDescent="0.2">
      <c r="A7" s="1" t="s">
        <v>35</v>
      </c>
      <c r="B7" t="s">
        <v>29</v>
      </c>
      <c r="C7" t="str">
        <f t="shared" si="0"/>
        <v>Decrease</v>
      </c>
    </row>
    <row r="8" spans="1:3" x14ac:dyDescent="0.2">
      <c r="A8" s="1" t="s">
        <v>36</v>
      </c>
      <c r="B8" t="s">
        <v>31</v>
      </c>
      <c r="C8" t="str">
        <f t="shared" si="0"/>
        <v>Increase</v>
      </c>
    </row>
    <row r="9" spans="1:3" x14ac:dyDescent="0.2">
      <c r="A9" s="1" t="s">
        <v>37</v>
      </c>
      <c r="B9" t="s">
        <v>29</v>
      </c>
      <c r="C9" t="str">
        <f t="shared" si="0"/>
        <v>Decrease</v>
      </c>
    </row>
    <row r="10" spans="1:3" x14ac:dyDescent="0.2">
      <c r="A10" s="1" t="s">
        <v>38</v>
      </c>
      <c r="B10" t="s">
        <v>31</v>
      </c>
      <c r="C10" t="str">
        <f t="shared" si="0"/>
        <v>Increase</v>
      </c>
    </row>
    <row r="11" spans="1:3" x14ac:dyDescent="0.2">
      <c r="A11" s="1" t="s">
        <v>39</v>
      </c>
      <c r="B11" t="s">
        <v>29</v>
      </c>
      <c r="C11" t="str">
        <f t="shared" si="0"/>
        <v>Decrease</v>
      </c>
    </row>
    <row r="12" spans="1:3" x14ac:dyDescent="0.2">
      <c r="A12" s="1" t="s">
        <v>40</v>
      </c>
      <c r="B12" t="s">
        <v>29</v>
      </c>
      <c r="C12" t="str">
        <f t="shared" si="0"/>
        <v>Decrease</v>
      </c>
    </row>
    <row r="13" spans="1:3" x14ac:dyDescent="0.2">
      <c r="A13" s="1" t="s">
        <v>41</v>
      </c>
      <c r="B13" t="s">
        <v>29</v>
      </c>
      <c r="C13" t="str">
        <f t="shared" si="0"/>
        <v>Decrease</v>
      </c>
    </row>
    <row r="14" spans="1:3" x14ac:dyDescent="0.2">
      <c r="A14" s="1" t="s">
        <v>42</v>
      </c>
      <c r="B14" t="s">
        <v>29</v>
      </c>
      <c r="C14" t="str">
        <f t="shared" si="0"/>
        <v>Decrease</v>
      </c>
    </row>
    <row r="15" spans="1:3" x14ac:dyDescent="0.2">
      <c r="A15" s="1" t="s">
        <v>43</v>
      </c>
      <c r="B15" t="s">
        <v>29</v>
      </c>
      <c r="C15" t="str">
        <f t="shared" si="0"/>
        <v>Decrease</v>
      </c>
    </row>
    <row r="16" spans="1:3" x14ac:dyDescent="0.2">
      <c r="A16" s="1" t="s">
        <v>1</v>
      </c>
      <c r="B16" t="s">
        <v>31</v>
      </c>
      <c r="C16" t="str">
        <f t="shared" si="0"/>
        <v>Increase</v>
      </c>
    </row>
    <row r="17" spans="1:3" x14ac:dyDescent="0.2">
      <c r="A17" s="1" t="s">
        <v>44</v>
      </c>
      <c r="B17" t="s">
        <v>31</v>
      </c>
      <c r="C17" t="str">
        <f t="shared" si="0"/>
        <v>Increase</v>
      </c>
    </row>
    <row r="18" spans="1:3" x14ac:dyDescent="0.2">
      <c r="A18" s="1" t="s">
        <v>45</v>
      </c>
      <c r="B18" t="s">
        <v>31</v>
      </c>
      <c r="C18" t="str">
        <f t="shared" si="0"/>
        <v>Increase</v>
      </c>
    </row>
    <row r="19" spans="1:3" x14ac:dyDescent="0.2">
      <c r="A19" s="1" t="s">
        <v>46</v>
      </c>
      <c r="B19" t="s">
        <v>31</v>
      </c>
      <c r="C19" t="str">
        <f t="shared" si="0"/>
        <v>Increase</v>
      </c>
    </row>
    <row r="20" spans="1:3" x14ac:dyDescent="0.2">
      <c r="A20" s="1" t="s">
        <v>47</v>
      </c>
      <c r="B20" t="s">
        <v>29</v>
      </c>
      <c r="C20" t="str">
        <f t="shared" si="0"/>
        <v>Decrease</v>
      </c>
    </row>
    <row r="21" spans="1:3" x14ac:dyDescent="0.2">
      <c r="A21" s="1" t="s">
        <v>48</v>
      </c>
      <c r="B21" t="s">
        <v>31</v>
      </c>
      <c r="C21" t="str">
        <f t="shared" si="0"/>
        <v>Increase</v>
      </c>
    </row>
    <row r="22" spans="1:3" x14ac:dyDescent="0.2">
      <c r="A22" s="1" t="s">
        <v>49</v>
      </c>
      <c r="B22" t="s">
        <v>29</v>
      </c>
      <c r="C22" t="str">
        <f t="shared" si="0"/>
        <v>Decrease</v>
      </c>
    </row>
    <row r="23" spans="1:3" x14ac:dyDescent="0.2">
      <c r="A23" s="1" t="s">
        <v>50</v>
      </c>
      <c r="B23" t="s">
        <v>29</v>
      </c>
      <c r="C23" t="str">
        <f t="shared" si="0"/>
        <v>Decrease</v>
      </c>
    </row>
    <row r="24" spans="1:3" x14ac:dyDescent="0.2">
      <c r="A24" s="1" t="s">
        <v>51</v>
      </c>
      <c r="B24" t="s">
        <v>29</v>
      </c>
      <c r="C24" t="str">
        <f t="shared" si="0"/>
        <v>Decrease</v>
      </c>
    </row>
    <row r="25" spans="1:3" x14ac:dyDescent="0.2">
      <c r="A25" s="1" t="s">
        <v>52</v>
      </c>
      <c r="B25" t="s">
        <v>29</v>
      </c>
      <c r="C25" t="str">
        <f t="shared" si="0"/>
        <v>Decrease</v>
      </c>
    </row>
    <row r="26" spans="1:3" x14ac:dyDescent="0.2">
      <c r="A26" s="1" t="s">
        <v>53</v>
      </c>
      <c r="B26" t="s">
        <v>29</v>
      </c>
      <c r="C26" t="str">
        <f t="shared" si="0"/>
        <v>Decrease</v>
      </c>
    </row>
    <row r="27" spans="1:3" x14ac:dyDescent="0.2">
      <c r="A27" s="1" t="s">
        <v>54</v>
      </c>
      <c r="B27" t="s">
        <v>31</v>
      </c>
      <c r="C27" t="str">
        <f t="shared" si="0"/>
        <v>Increase</v>
      </c>
    </row>
    <row r="28" spans="1:3" x14ac:dyDescent="0.2">
      <c r="A28" s="1" t="s">
        <v>55</v>
      </c>
      <c r="B28" t="s">
        <v>29</v>
      </c>
      <c r="C28" t="str">
        <f t="shared" si="0"/>
        <v>Decrease</v>
      </c>
    </row>
    <row r="29" spans="1:3" x14ac:dyDescent="0.2">
      <c r="A29" s="1" t="s">
        <v>56</v>
      </c>
      <c r="B29" t="s">
        <v>29</v>
      </c>
      <c r="C29" t="str">
        <f t="shared" si="0"/>
        <v>Decrease</v>
      </c>
    </row>
    <row r="30" spans="1:3" x14ac:dyDescent="0.2">
      <c r="A30" s="1" t="s">
        <v>57</v>
      </c>
      <c r="B30" t="s">
        <v>29</v>
      </c>
      <c r="C30" t="str">
        <f t="shared" si="0"/>
        <v>Decrease</v>
      </c>
    </row>
    <row r="31" spans="1:3" x14ac:dyDescent="0.2">
      <c r="A31" s="1" t="s">
        <v>58</v>
      </c>
      <c r="B31" t="s">
        <v>29</v>
      </c>
      <c r="C31" t="str">
        <f t="shared" si="0"/>
        <v>Decrease</v>
      </c>
    </row>
    <row r="32" spans="1:3" x14ac:dyDescent="0.2">
      <c r="A32" s="1" t="s">
        <v>59</v>
      </c>
      <c r="B32" t="s">
        <v>31</v>
      </c>
      <c r="C32" t="str">
        <f t="shared" si="0"/>
        <v>Increase</v>
      </c>
    </row>
    <row r="33" spans="1:3" x14ac:dyDescent="0.2">
      <c r="A33" s="1" t="s">
        <v>60</v>
      </c>
      <c r="B33" t="s">
        <v>29</v>
      </c>
      <c r="C33" t="str">
        <f t="shared" si="0"/>
        <v>Decrease</v>
      </c>
    </row>
    <row r="34" spans="1:3" x14ac:dyDescent="0.2">
      <c r="A34" s="1" t="s">
        <v>61</v>
      </c>
      <c r="B34" t="s">
        <v>31</v>
      </c>
      <c r="C34" t="str">
        <f t="shared" si="0"/>
        <v>Increase</v>
      </c>
    </row>
    <row r="35" spans="1:3" x14ac:dyDescent="0.2">
      <c r="A35" s="1" t="s">
        <v>62</v>
      </c>
      <c r="B35" t="s">
        <v>31</v>
      </c>
      <c r="C35" t="str">
        <f t="shared" si="0"/>
        <v>Increase</v>
      </c>
    </row>
    <row r="36" spans="1:3" x14ac:dyDescent="0.2">
      <c r="A36" s="1" t="s">
        <v>63</v>
      </c>
      <c r="B36" t="s">
        <v>31</v>
      </c>
      <c r="C36" t="str">
        <f t="shared" si="0"/>
        <v>Increase</v>
      </c>
    </row>
    <row r="37" spans="1:3" x14ac:dyDescent="0.2">
      <c r="A37" s="1" t="s">
        <v>64</v>
      </c>
      <c r="B37" t="s">
        <v>29</v>
      </c>
      <c r="C37" t="str">
        <f t="shared" si="0"/>
        <v>Decrease</v>
      </c>
    </row>
    <row r="38" spans="1:3" x14ac:dyDescent="0.2">
      <c r="A38" s="1" t="s">
        <v>65</v>
      </c>
      <c r="B38" t="s">
        <v>31</v>
      </c>
      <c r="C38" t="str">
        <f t="shared" si="0"/>
        <v>Increase</v>
      </c>
    </row>
    <row r="39" spans="1:3" x14ac:dyDescent="0.2">
      <c r="A39" s="1" t="s">
        <v>66</v>
      </c>
      <c r="B39" t="s">
        <v>29</v>
      </c>
      <c r="C39" t="str">
        <f t="shared" si="0"/>
        <v>Decrease</v>
      </c>
    </row>
    <row r="40" spans="1:3" x14ac:dyDescent="0.2">
      <c r="A40" s="1" t="s">
        <v>67</v>
      </c>
      <c r="B40" t="s">
        <v>29</v>
      </c>
      <c r="C40" t="str">
        <f t="shared" si="0"/>
        <v>Decrease</v>
      </c>
    </row>
    <row r="41" spans="1:3" x14ac:dyDescent="0.2">
      <c r="A41" s="1" t="s">
        <v>68</v>
      </c>
      <c r="B41" t="s">
        <v>31</v>
      </c>
      <c r="C41" t="str">
        <f t="shared" si="0"/>
        <v>Increase</v>
      </c>
    </row>
    <row r="42" spans="1:3" x14ac:dyDescent="0.2">
      <c r="A42" s="1" t="s">
        <v>69</v>
      </c>
      <c r="B42" t="s">
        <v>29</v>
      </c>
      <c r="C42" t="str">
        <f t="shared" si="0"/>
        <v>Decrease</v>
      </c>
    </row>
    <row r="43" spans="1:3" x14ac:dyDescent="0.2">
      <c r="A43" s="1" t="s">
        <v>70</v>
      </c>
      <c r="B43" t="s">
        <v>29</v>
      </c>
      <c r="C43" t="str">
        <f t="shared" si="0"/>
        <v>Decrease</v>
      </c>
    </row>
    <row r="44" spans="1:3" x14ac:dyDescent="0.2">
      <c r="A44" s="1" t="s">
        <v>71</v>
      </c>
      <c r="B44" t="s">
        <v>31</v>
      </c>
      <c r="C44" t="str">
        <f t="shared" si="0"/>
        <v>Increase</v>
      </c>
    </row>
    <row r="45" spans="1:3" x14ac:dyDescent="0.2">
      <c r="A45" s="1" t="s">
        <v>72</v>
      </c>
      <c r="B45" t="s">
        <v>29</v>
      </c>
      <c r="C45" t="str">
        <f t="shared" si="0"/>
        <v>Decrease</v>
      </c>
    </row>
    <row r="46" spans="1:3" x14ac:dyDescent="0.2">
      <c r="A46" s="1" t="s">
        <v>73</v>
      </c>
      <c r="B46" t="s">
        <v>29</v>
      </c>
      <c r="C46" t="str">
        <f t="shared" si="0"/>
        <v>Decrease</v>
      </c>
    </row>
    <row r="47" spans="1:3" x14ac:dyDescent="0.2">
      <c r="A47" s="1" t="s">
        <v>74</v>
      </c>
      <c r="B47" t="s">
        <v>31</v>
      </c>
      <c r="C47" t="str">
        <f t="shared" si="0"/>
        <v>Increase</v>
      </c>
    </row>
    <row r="48" spans="1:3" x14ac:dyDescent="0.2">
      <c r="A48" s="1" t="s">
        <v>75</v>
      </c>
      <c r="B48" t="s">
        <v>29</v>
      </c>
      <c r="C48" t="str">
        <f t="shared" si="0"/>
        <v>Decrease</v>
      </c>
    </row>
    <row r="49" spans="1:3" x14ac:dyDescent="0.2">
      <c r="A49" s="1" t="s">
        <v>76</v>
      </c>
      <c r="B49" t="s">
        <v>29</v>
      </c>
      <c r="C49" t="str">
        <f t="shared" si="0"/>
        <v>Decrease</v>
      </c>
    </row>
    <row r="50" spans="1:3" x14ac:dyDescent="0.2">
      <c r="A50" s="1" t="s">
        <v>77</v>
      </c>
      <c r="B50" t="s">
        <v>29</v>
      </c>
      <c r="C50" t="str">
        <f t="shared" si="0"/>
        <v>Decrease</v>
      </c>
    </row>
    <row r="51" spans="1:3" x14ac:dyDescent="0.2">
      <c r="A51" s="1" t="s">
        <v>78</v>
      </c>
      <c r="B51" t="s">
        <v>31</v>
      </c>
      <c r="C51" t="str">
        <f t="shared" si="0"/>
        <v>Increase</v>
      </c>
    </row>
    <row r="52" spans="1:3" x14ac:dyDescent="0.2">
      <c r="A52" s="1" t="s">
        <v>79</v>
      </c>
      <c r="B52" t="s">
        <v>29</v>
      </c>
      <c r="C52" t="str">
        <f t="shared" si="0"/>
        <v>Decrease</v>
      </c>
    </row>
    <row r="53" spans="1:3" x14ac:dyDescent="0.2">
      <c r="A53" s="1" t="s">
        <v>80</v>
      </c>
      <c r="B53" t="s">
        <v>31</v>
      </c>
      <c r="C53" t="str">
        <f t="shared" si="0"/>
        <v>Increase</v>
      </c>
    </row>
    <row r="54" spans="1:3" x14ac:dyDescent="0.2">
      <c r="A54" s="1" t="s">
        <v>81</v>
      </c>
      <c r="B54" t="s">
        <v>29</v>
      </c>
      <c r="C54" t="str">
        <f t="shared" si="0"/>
        <v>Decrease</v>
      </c>
    </row>
    <row r="55" spans="1:3" x14ac:dyDescent="0.2">
      <c r="A55" s="1" t="s">
        <v>82</v>
      </c>
      <c r="B55" t="s">
        <v>31</v>
      </c>
      <c r="C55" t="str">
        <f t="shared" si="0"/>
        <v>Increase</v>
      </c>
    </row>
    <row r="56" spans="1:3" x14ac:dyDescent="0.2">
      <c r="A56" s="1" t="s">
        <v>83</v>
      </c>
      <c r="B56" t="s">
        <v>31</v>
      </c>
      <c r="C56" t="str">
        <f t="shared" si="0"/>
        <v>Increase</v>
      </c>
    </row>
    <row r="57" spans="1:3" x14ac:dyDescent="0.2">
      <c r="A57" s="1" t="s">
        <v>84</v>
      </c>
      <c r="B57" t="s">
        <v>31</v>
      </c>
      <c r="C57" t="str">
        <f t="shared" si="0"/>
        <v>Increase</v>
      </c>
    </row>
    <row r="58" spans="1:3" x14ac:dyDescent="0.2">
      <c r="A58" s="1" t="s">
        <v>85</v>
      </c>
      <c r="B58" t="s">
        <v>31</v>
      </c>
      <c r="C58" t="str">
        <f t="shared" si="0"/>
        <v>Increase</v>
      </c>
    </row>
    <row r="59" spans="1:3" x14ac:dyDescent="0.2">
      <c r="A59" s="1" t="s">
        <v>86</v>
      </c>
      <c r="B59" t="s">
        <v>29</v>
      </c>
      <c r="C59" t="str">
        <f t="shared" si="0"/>
        <v>Decrease</v>
      </c>
    </row>
    <row r="60" spans="1:3" x14ac:dyDescent="0.2">
      <c r="A60" s="1" t="s">
        <v>87</v>
      </c>
      <c r="B60" t="s">
        <v>29</v>
      </c>
      <c r="C60" t="str">
        <f t="shared" si="0"/>
        <v>Decrease</v>
      </c>
    </row>
    <row r="61" spans="1:3" x14ac:dyDescent="0.2">
      <c r="A61" s="1" t="s">
        <v>88</v>
      </c>
      <c r="B61" t="s">
        <v>29</v>
      </c>
      <c r="C61" t="str">
        <f t="shared" si="0"/>
        <v>Decrease</v>
      </c>
    </row>
    <row r="62" spans="1:3" x14ac:dyDescent="0.2">
      <c r="A62" s="1" t="s">
        <v>89</v>
      </c>
      <c r="B62" t="s">
        <v>31</v>
      </c>
      <c r="C62" t="str">
        <f t="shared" si="0"/>
        <v>Increase</v>
      </c>
    </row>
    <row r="63" spans="1:3" x14ac:dyDescent="0.2">
      <c r="A63" s="1" t="s">
        <v>90</v>
      </c>
      <c r="B63" t="s">
        <v>31</v>
      </c>
      <c r="C63" t="str">
        <f t="shared" si="0"/>
        <v>Increase</v>
      </c>
    </row>
    <row r="64" spans="1:3" x14ac:dyDescent="0.2">
      <c r="A64" s="1" t="s">
        <v>91</v>
      </c>
      <c r="B64" t="s">
        <v>29</v>
      </c>
      <c r="C64" t="str">
        <f t="shared" si="0"/>
        <v>Decrease</v>
      </c>
    </row>
    <row r="65" spans="1:3" x14ac:dyDescent="0.2">
      <c r="A65" s="1" t="s">
        <v>92</v>
      </c>
      <c r="B65" t="s">
        <v>31</v>
      </c>
      <c r="C65" t="str">
        <f t="shared" si="0"/>
        <v>Increase</v>
      </c>
    </row>
    <row r="66" spans="1:3" x14ac:dyDescent="0.2">
      <c r="A66" s="1" t="s">
        <v>93</v>
      </c>
      <c r="B66" t="s">
        <v>29</v>
      </c>
      <c r="C66" t="str">
        <f t="shared" si="0"/>
        <v>Decrease</v>
      </c>
    </row>
    <row r="67" spans="1:3" x14ac:dyDescent="0.2">
      <c r="A67" s="1" t="s">
        <v>94</v>
      </c>
      <c r="B67" t="s">
        <v>31</v>
      </c>
      <c r="C67" t="str">
        <f t="shared" ref="C67:C130" si="1">IF(B67="No", "Decrease","Increase")</f>
        <v>Increase</v>
      </c>
    </row>
    <row r="68" spans="1:3" x14ac:dyDescent="0.2">
      <c r="A68" s="1" t="s">
        <v>95</v>
      </c>
      <c r="B68" t="s">
        <v>29</v>
      </c>
      <c r="C68" t="str">
        <f t="shared" si="1"/>
        <v>Decrease</v>
      </c>
    </row>
    <row r="69" spans="1:3" x14ac:dyDescent="0.2">
      <c r="A69" s="1" t="s">
        <v>96</v>
      </c>
      <c r="B69" t="s">
        <v>31</v>
      </c>
      <c r="C69" t="str">
        <f t="shared" si="1"/>
        <v>Increase</v>
      </c>
    </row>
    <row r="70" spans="1:3" x14ac:dyDescent="0.2">
      <c r="A70" s="1" t="s">
        <v>97</v>
      </c>
      <c r="B70" t="s">
        <v>29</v>
      </c>
      <c r="C70" t="str">
        <f t="shared" si="1"/>
        <v>Decrease</v>
      </c>
    </row>
    <row r="71" spans="1:3" x14ac:dyDescent="0.2">
      <c r="A71" s="1" t="s">
        <v>98</v>
      </c>
      <c r="B71" t="s">
        <v>31</v>
      </c>
      <c r="C71" t="str">
        <f t="shared" si="1"/>
        <v>Increase</v>
      </c>
    </row>
    <row r="72" spans="1:3" x14ac:dyDescent="0.2">
      <c r="A72" s="1" t="s">
        <v>99</v>
      </c>
      <c r="B72" t="s">
        <v>29</v>
      </c>
      <c r="C72" t="str">
        <f t="shared" si="1"/>
        <v>Decrease</v>
      </c>
    </row>
    <row r="73" spans="1:3" x14ac:dyDescent="0.2">
      <c r="A73" s="1" t="s">
        <v>100</v>
      </c>
      <c r="B73" t="s">
        <v>29</v>
      </c>
      <c r="C73" t="str">
        <f t="shared" si="1"/>
        <v>Decrease</v>
      </c>
    </row>
    <row r="74" spans="1:3" x14ac:dyDescent="0.2">
      <c r="A74" s="1" t="s">
        <v>101</v>
      </c>
      <c r="B74" t="s">
        <v>29</v>
      </c>
      <c r="C74" t="str">
        <f t="shared" si="1"/>
        <v>Decrease</v>
      </c>
    </row>
    <row r="75" spans="1:3" x14ac:dyDescent="0.2">
      <c r="A75" s="1" t="s">
        <v>102</v>
      </c>
      <c r="B75" t="s">
        <v>31</v>
      </c>
      <c r="C75" t="str">
        <f t="shared" si="1"/>
        <v>Increase</v>
      </c>
    </row>
    <row r="76" spans="1:3" x14ac:dyDescent="0.2">
      <c r="A76" s="1" t="s">
        <v>103</v>
      </c>
      <c r="B76" t="s">
        <v>31</v>
      </c>
      <c r="C76" t="str">
        <f t="shared" si="1"/>
        <v>Increase</v>
      </c>
    </row>
    <row r="77" spans="1:3" x14ac:dyDescent="0.2">
      <c r="A77" s="1" t="s">
        <v>104</v>
      </c>
      <c r="B77" t="s">
        <v>29</v>
      </c>
      <c r="C77" t="str">
        <f t="shared" si="1"/>
        <v>Decrease</v>
      </c>
    </row>
    <row r="78" spans="1:3" x14ac:dyDescent="0.2">
      <c r="A78" s="1" t="s">
        <v>105</v>
      </c>
      <c r="B78" t="s">
        <v>31</v>
      </c>
      <c r="C78" t="str">
        <f t="shared" si="1"/>
        <v>Increase</v>
      </c>
    </row>
    <row r="79" spans="1:3" x14ac:dyDescent="0.2">
      <c r="A79" s="1" t="s">
        <v>106</v>
      </c>
      <c r="B79" t="s">
        <v>31</v>
      </c>
      <c r="C79" t="str">
        <f t="shared" si="1"/>
        <v>Increase</v>
      </c>
    </row>
    <row r="80" spans="1:3" x14ac:dyDescent="0.2">
      <c r="A80" s="1" t="s">
        <v>107</v>
      </c>
      <c r="B80" t="s">
        <v>29</v>
      </c>
      <c r="C80" t="str">
        <f t="shared" si="1"/>
        <v>Decrease</v>
      </c>
    </row>
    <row r="81" spans="1:3" x14ac:dyDescent="0.2">
      <c r="A81" s="1" t="s">
        <v>108</v>
      </c>
      <c r="B81" t="s">
        <v>31</v>
      </c>
      <c r="C81" t="str">
        <f t="shared" si="1"/>
        <v>Increase</v>
      </c>
    </row>
    <row r="82" spans="1:3" x14ac:dyDescent="0.2">
      <c r="A82" s="1" t="s">
        <v>109</v>
      </c>
      <c r="B82" t="s">
        <v>31</v>
      </c>
      <c r="C82" t="str">
        <f t="shared" si="1"/>
        <v>Increase</v>
      </c>
    </row>
    <row r="83" spans="1:3" x14ac:dyDescent="0.2">
      <c r="A83" s="1" t="s">
        <v>110</v>
      </c>
      <c r="B83" t="s">
        <v>29</v>
      </c>
      <c r="C83" t="str">
        <f t="shared" si="1"/>
        <v>Decrease</v>
      </c>
    </row>
    <row r="84" spans="1:3" x14ac:dyDescent="0.2">
      <c r="A84" s="1" t="s">
        <v>111</v>
      </c>
      <c r="B84" t="s">
        <v>31</v>
      </c>
      <c r="C84" t="str">
        <f t="shared" si="1"/>
        <v>Increase</v>
      </c>
    </row>
    <row r="85" spans="1:3" x14ac:dyDescent="0.2">
      <c r="A85" s="1" t="s">
        <v>112</v>
      </c>
      <c r="B85" t="s">
        <v>29</v>
      </c>
      <c r="C85" t="str">
        <f t="shared" si="1"/>
        <v>Decrease</v>
      </c>
    </row>
    <row r="86" spans="1:3" x14ac:dyDescent="0.2">
      <c r="A86" s="1" t="s">
        <v>113</v>
      </c>
      <c r="B86" t="s">
        <v>29</v>
      </c>
      <c r="C86" t="str">
        <f t="shared" si="1"/>
        <v>Decrease</v>
      </c>
    </row>
    <row r="87" spans="1:3" x14ac:dyDescent="0.2">
      <c r="A87" s="1" t="s">
        <v>114</v>
      </c>
      <c r="B87" t="s">
        <v>29</v>
      </c>
      <c r="C87" t="str">
        <f t="shared" si="1"/>
        <v>Decrease</v>
      </c>
    </row>
    <row r="88" spans="1:3" x14ac:dyDescent="0.2">
      <c r="A88" s="1" t="s">
        <v>115</v>
      </c>
      <c r="B88" t="s">
        <v>31</v>
      </c>
      <c r="C88" t="str">
        <f t="shared" si="1"/>
        <v>Increase</v>
      </c>
    </row>
    <row r="89" spans="1:3" x14ac:dyDescent="0.2">
      <c r="A89" s="1" t="s">
        <v>116</v>
      </c>
      <c r="B89" t="s">
        <v>29</v>
      </c>
      <c r="C89" t="str">
        <f t="shared" si="1"/>
        <v>Decrease</v>
      </c>
    </row>
    <row r="90" spans="1:3" x14ac:dyDescent="0.2">
      <c r="A90" s="1" t="s">
        <v>117</v>
      </c>
      <c r="B90" t="s">
        <v>31</v>
      </c>
      <c r="C90" t="str">
        <f t="shared" si="1"/>
        <v>Increase</v>
      </c>
    </row>
    <row r="91" spans="1:3" x14ac:dyDescent="0.2">
      <c r="A91" s="1" t="s">
        <v>118</v>
      </c>
      <c r="B91" t="s">
        <v>31</v>
      </c>
      <c r="C91" t="str">
        <f t="shared" si="1"/>
        <v>Increase</v>
      </c>
    </row>
    <row r="92" spans="1:3" x14ac:dyDescent="0.2">
      <c r="A92" s="1" t="s">
        <v>119</v>
      </c>
      <c r="B92" t="s">
        <v>29</v>
      </c>
      <c r="C92" t="str">
        <f t="shared" si="1"/>
        <v>Decrease</v>
      </c>
    </row>
    <row r="93" spans="1:3" x14ac:dyDescent="0.2">
      <c r="A93" s="1" t="s">
        <v>120</v>
      </c>
      <c r="B93" t="s">
        <v>31</v>
      </c>
      <c r="C93" t="str">
        <f t="shared" si="1"/>
        <v>Increase</v>
      </c>
    </row>
    <row r="94" spans="1:3" x14ac:dyDescent="0.2">
      <c r="A94" s="1" t="s">
        <v>121</v>
      </c>
      <c r="B94" t="s">
        <v>31</v>
      </c>
      <c r="C94" t="str">
        <f t="shared" si="1"/>
        <v>Increase</v>
      </c>
    </row>
    <row r="95" spans="1:3" x14ac:dyDescent="0.2">
      <c r="A95" s="1" t="s">
        <v>122</v>
      </c>
      <c r="B95" t="s">
        <v>31</v>
      </c>
      <c r="C95" t="str">
        <f t="shared" si="1"/>
        <v>Increase</v>
      </c>
    </row>
    <row r="96" spans="1:3" x14ac:dyDescent="0.2">
      <c r="A96" s="1" t="s">
        <v>123</v>
      </c>
      <c r="B96" t="s">
        <v>29</v>
      </c>
      <c r="C96" t="str">
        <f t="shared" si="1"/>
        <v>Decrease</v>
      </c>
    </row>
    <row r="97" spans="1:3" x14ac:dyDescent="0.2">
      <c r="A97" s="1" t="s">
        <v>124</v>
      </c>
      <c r="B97" t="s">
        <v>31</v>
      </c>
      <c r="C97" t="str">
        <f t="shared" si="1"/>
        <v>Increase</v>
      </c>
    </row>
    <row r="98" spans="1:3" x14ac:dyDescent="0.2">
      <c r="A98" s="1" t="s">
        <v>125</v>
      </c>
      <c r="B98" t="s">
        <v>29</v>
      </c>
      <c r="C98" t="str">
        <f t="shared" si="1"/>
        <v>Decrease</v>
      </c>
    </row>
    <row r="99" spans="1:3" x14ac:dyDescent="0.2">
      <c r="A99" s="1" t="s">
        <v>126</v>
      </c>
      <c r="B99" t="s">
        <v>31</v>
      </c>
      <c r="C99" t="str">
        <f t="shared" si="1"/>
        <v>Increase</v>
      </c>
    </row>
    <row r="100" spans="1:3" x14ac:dyDescent="0.2">
      <c r="A100" s="1" t="s">
        <v>127</v>
      </c>
      <c r="B100" t="s">
        <v>29</v>
      </c>
      <c r="C100" t="str">
        <f t="shared" si="1"/>
        <v>Decrease</v>
      </c>
    </row>
    <row r="101" spans="1:3" x14ac:dyDescent="0.2">
      <c r="A101" s="1" t="s">
        <v>128</v>
      </c>
      <c r="B101" t="s">
        <v>31</v>
      </c>
      <c r="C101" t="str">
        <f t="shared" si="1"/>
        <v>Increase</v>
      </c>
    </row>
    <row r="102" spans="1:3" x14ac:dyDescent="0.2">
      <c r="A102" s="1" t="s">
        <v>129</v>
      </c>
      <c r="B102" t="s">
        <v>29</v>
      </c>
      <c r="C102" t="str">
        <f t="shared" si="1"/>
        <v>Decrease</v>
      </c>
    </row>
    <row r="103" spans="1:3" x14ac:dyDescent="0.2">
      <c r="A103" s="1" t="s">
        <v>130</v>
      </c>
      <c r="B103" t="s">
        <v>29</v>
      </c>
      <c r="C103" t="str">
        <f t="shared" si="1"/>
        <v>Decrease</v>
      </c>
    </row>
    <row r="104" spans="1:3" x14ac:dyDescent="0.2">
      <c r="A104" s="1" t="s">
        <v>131</v>
      </c>
      <c r="B104" t="s">
        <v>31</v>
      </c>
      <c r="C104" t="str">
        <f t="shared" si="1"/>
        <v>Increase</v>
      </c>
    </row>
    <row r="105" spans="1:3" x14ac:dyDescent="0.2">
      <c r="A105" s="1" t="s">
        <v>132</v>
      </c>
      <c r="B105" t="s">
        <v>31</v>
      </c>
      <c r="C105" t="str">
        <f t="shared" si="1"/>
        <v>Increase</v>
      </c>
    </row>
    <row r="106" spans="1:3" x14ac:dyDescent="0.2">
      <c r="A106" s="1" t="s">
        <v>133</v>
      </c>
      <c r="B106" t="s">
        <v>31</v>
      </c>
      <c r="C106" t="str">
        <f t="shared" si="1"/>
        <v>Increase</v>
      </c>
    </row>
    <row r="107" spans="1:3" x14ac:dyDescent="0.2">
      <c r="A107" s="1" t="s">
        <v>134</v>
      </c>
      <c r="B107" t="s">
        <v>31</v>
      </c>
      <c r="C107" t="str">
        <f t="shared" si="1"/>
        <v>Increase</v>
      </c>
    </row>
    <row r="108" spans="1:3" x14ac:dyDescent="0.2">
      <c r="A108" s="1" t="s">
        <v>135</v>
      </c>
      <c r="B108" t="s">
        <v>29</v>
      </c>
      <c r="C108" t="str">
        <f t="shared" si="1"/>
        <v>Decrease</v>
      </c>
    </row>
    <row r="109" spans="1:3" x14ac:dyDescent="0.2">
      <c r="A109" s="1" t="s">
        <v>136</v>
      </c>
      <c r="B109" t="s">
        <v>29</v>
      </c>
      <c r="C109" t="str">
        <f t="shared" si="1"/>
        <v>Decrease</v>
      </c>
    </row>
    <row r="110" spans="1:3" x14ac:dyDescent="0.2">
      <c r="A110" s="1" t="s">
        <v>137</v>
      </c>
      <c r="B110" t="s">
        <v>29</v>
      </c>
      <c r="C110" t="str">
        <f t="shared" si="1"/>
        <v>Decrease</v>
      </c>
    </row>
    <row r="111" spans="1:3" x14ac:dyDescent="0.2">
      <c r="A111" s="1" t="s">
        <v>138</v>
      </c>
      <c r="B111" t="s">
        <v>31</v>
      </c>
      <c r="C111" t="str">
        <f t="shared" si="1"/>
        <v>Increase</v>
      </c>
    </row>
    <row r="112" spans="1:3" x14ac:dyDescent="0.2">
      <c r="A112" s="1" t="s">
        <v>139</v>
      </c>
      <c r="B112" t="s">
        <v>29</v>
      </c>
      <c r="C112" t="str">
        <f t="shared" si="1"/>
        <v>Decrease</v>
      </c>
    </row>
    <row r="113" spans="1:3" x14ac:dyDescent="0.2">
      <c r="A113" s="1" t="s">
        <v>140</v>
      </c>
      <c r="B113" t="s">
        <v>29</v>
      </c>
      <c r="C113" t="str">
        <f t="shared" si="1"/>
        <v>Decrease</v>
      </c>
    </row>
    <row r="114" spans="1:3" x14ac:dyDescent="0.2">
      <c r="A114" s="1" t="s">
        <v>141</v>
      </c>
      <c r="B114" t="s">
        <v>31</v>
      </c>
      <c r="C114" t="str">
        <f t="shared" si="1"/>
        <v>Increase</v>
      </c>
    </row>
    <row r="115" spans="1:3" x14ac:dyDescent="0.2">
      <c r="A115" s="1" t="s">
        <v>142</v>
      </c>
      <c r="B115" t="s">
        <v>29</v>
      </c>
      <c r="C115" t="str">
        <f t="shared" si="1"/>
        <v>Decrease</v>
      </c>
    </row>
    <row r="116" spans="1:3" x14ac:dyDescent="0.2">
      <c r="A116" s="1" t="s">
        <v>143</v>
      </c>
      <c r="B116" t="s">
        <v>29</v>
      </c>
      <c r="C116" t="str">
        <f t="shared" si="1"/>
        <v>Decrease</v>
      </c>
    </row>
    <row r="117" spans="1:3" x14ac:dyDescent="0.2">
      <c r="A117" s="1" t="s">
        <v>144</v>
      </c>
      <c r="B117" t="s">
        <v>29</v>
      </c>
      <c r="C117" t="str">
        <f t="shared" si="1"/>
        <v>Decrease</v>
      </c>
    </row>
    <row r="118" spans="1:3" x14ac:dyDescent="0.2">
      <c r="A118" s="1" t="s">
        <v>145</v>
      </c>
      <c r="B118" t="s">
        <v>31</v>
      </c>
      <c r="C118" t="str">
        <f t="shared" si="1"/>
        <v>Increase</v>
      </c>
    </row>
    <row r="119" spans="1:3" x14ac:dyDescent="0.2">
      <c r="A119" s="1" t="s">
        <v>146</v>
      </c>
      <c r="B119" t="s">
        <v>29</v>
      </c>
      <c r="C119" t="str">
        <f t="shared" si="1"/>
        <v>Decrease</v>
      </c>
    </row>
    <row r="120" spans="1:3" x14ac:dyDescent="0.2">
      <c r="A120" s="1" t="s">
        <v>147</v>
      </c>
      <c r="B120" t="s">
        <v>31</v>
      </c>
      <c r="C120" t="str">
        <f t="shared" si="1"/>
        <v>Increase</v>
      </c>
    </row>
    <row r="121" spans="1:3" x14ac:dyDescent="0.2">
      <c r="A121" s="1" t="s">
        <v>148</v>
      </c>
      <c r="B121" t="s">
        <v>31</v>
      </c>
      <c r="C121" t="str">
        <f t="shared" si="1"/>
        <v>Increase</v>
      </c>
    </row>
    <row r="122" spans="1:3" x14ac:dyDescent="0.2">
      <c r="A122" s="1" t="s">
        <v>149</v>
      </c>
      <c r="B122" t="s">
        <v>29</v>
      </c>
      <c r="C122" t="str">
        <f t="shared" si="1"/>
        <v>Decrease</v>
      </c>
    </row>
    <row r="123" spans="1:3" x14ac:dyDescent="0.2">
      <c r="A123" s="1" t="s">
        <v>150</v>
      </c>
      <c r="B123" t="s">
        <v>31</v>
      </c>
      <c r="C123" t="str">
        <f t="shared" si="1"/>
        <v>Increase</v>
      </c>
    </row>
    <row r="124" spans="1:3" x14ac:dyDescent="0.2">
      <c r="A124" s="1" t="s">
        <v>151</v>
      </c>
      <c r="B124" t="s">
        <v>29</v>
      </c>
      <c r="C124" t="str">
        <f t="shared" si="1"/>
        <v>Decrease</v>
      </c>
    </row>
    <row r="125" spans="1:3" x14ac:dyDescent="0.2">
      <c r="A125" s="1" t="s">
        <v>152</v>
      </c>
      <c r="B125" t="s">
        <v>31</v>
      </c>
      <c r="C125" t="str">
        <f t="shared" si="1"/>
        <v>Increase</v>
      </c>
    </row>
    <row r="126" spans="1:3" x14ac:dyDescent="0.2">
      <c r="A126" s="1" t="s">
        <v>153</v>
      </c>
      <c r="B126" t="s">
        <v>31</v>
      </c>
      <c r="C126" t="str">
        <f t="shared" si="1"/>
        <v>Increase</v>
      </c>
    </row>
    <row r="127" spans="1:3" x14ac:dyDescent="0.2">
      <c r="A127" s="1" t="s">
        <v>154</v>
      </c>
      <c r="B127" t="s">
        <v>31</v>
      </c>
      <c r="C127" t="str">
        <f t="shared" si="1"/>
        <v>Increase</v>
      </c>
    </row>
    <row r="128" spans="1:3" x14ac:dyDescent="0.2">
      <c r="A128" s="1" t="s">
        <v>155</v>
      </c>
      <c r="B128" t="s">
        <v>29</v>
      </c>
      <c r="C128" t="str">
        <f t="shared" si="1"/>
        <v>Decrease</v>
      </c>
    </row>
    <row r="129" spans="1:3" x14ac:dyDescent="0.2">
      <c r="A129" s="1" t="s">
        <v>156</v>
      </c>
      <c r="B129" t="s">
        <v>31</v>
      </c>
      <c r="C129" t="str">
        <f t="shared" si="1"/>
        <v>Increase</v>
      </c>
    </row>
    <row r="130" spans="1:3" x14ac:dyDescent="0.2">
      <c r="A130" s="1" t="s">
        <v>157</v>
      </c>
      <c r="B130" t="s">
        <v>29</v>
      </c>
      <c r="C130" t="str">
        <f t="shared" si="1"/>
        <v>Decrease</v>
      </c>
    </row>
    <row r="131" spans="1:3" x14ac:dyDescent="0.2">
      <c r="A131" s="1" t="s">
        <v>158</v>
      </c>
      <c r="B131" t="s">
        <v>31</v>
      </c>
      <c r="C131" t="str">
        <f t="shared" ref="C131:C170" si="2">IF(B131="No", "Decrease","Increase")</f>
        <v>Increase</v>
      </c>
    </row>
    <row r="132" spans="1:3" x14ac:dyDescent="0.2">
      <c r="A132" s="1" t="s">
        <v>159</v>
      </c>
      <c r="B132" t="s">
        <v>29</v>
      </c>
      <c r="C132" t="str">
        <f t="shared" si="2"/>
        <v>Decrease</v>
      </c>
    </row>
    <row r="133" spans="1:3" x14ac:dyDescent="0.2">
      <c r="A133" s="1" t="s">
        <v>160</v>
      </c>
      <c r="B133" t="s">
        <v>29</v>
      </c>
      <c r="C133" t="str">
        <f t="shared" si="2"/>
        <v>Decrease</v>
      </c>
    </row>
    <row r="134" spans="1:3" x14ac:dyDescent="0.2">
      <c r="A134" s="1" t="s">
        <v>161</v>
      </c>
      <c r="B134" t="s">
        <v>29</v>
      </c>
      <c r="C134" t="str">
        <f t="shared" si="2"/>
        <v>Decrease</v>
      </c>
    </row>
    <row r="135" spans="1:3" x14ac:dyDescent="0.2">
      <c r="A135" s="1" t="s">
        <v>162</v>
      </c>
      <c r="B135" t="s">
        <v>29</v>
      </c>
      <c r="C135" t="str">
        <f t="shared" si="2"/>
        <v>Decrease</v>
      </c>
    </row>
    <row r="136" spans="1:3" x14ac:dyDescent="0.2">
      <c r="A136" s="1" t="s">
        <v>163</v>
      </c>
      <c r="B136" t="s">
        <v>31</v>
      </c>
      <c r="C136" t="str">
        <f t="shared" si="2"/>
        <v>Increase</v>
      </c>
    </row>
    <row r="137" spans="1:3" x14ac:dyDescent="0.2">
      <c r="A137" s="1" t="s">
        <v>164</v>
      </c>
      <c r="B137" t="s">
        <v>29</v>
      </c>
      <c r="C137" t="str">
        <f t="shared" si="2"/>
        <v>Decrease</v>
      </c>
    </row>
    <row r="138" spans="1:3" x14ac:dyDescent="0.2">
      <c r="A138" s="1" t="s">
        <v>165</v>
      </c>
      <c r="B138" t="s">
        <v>29</v>
      </c>
      <c r="C138" t="str">
        <f t="shared" si="2"/>
        <v>Decrease</v>
      </c>
    </row>
    <row r="139" spans="1:3" x14ac:dyDescent="0.2">
      <c r="A139" s="1" t="s">
        <v>166</v>
      </c>
      <c r="B139" t="s">
        <v>29</v>
      </c>
      <c r="C139" t="str">
        <f t="shared" si="2"/>
        <v>Decrease</v>
      </c>
    </row>
    <row r="140" spans="1:3" x14ac:dyDescent="0.2">
      <c r="A140" s="1" t="s">
        <v>167</v>
      </c>
      <c r="B140" t="s">
        <v>29</v>
      </c>
      <c r="C140" t="str">
        <f t="shared" si="2"/>
        <v>Decrease</v>
      </c>
    </row>
    <row r="141" spans="1:3" x14ac:dyDescent="0.2">
      <c r="A141" s="1" t="s">
        <v>168</v>
      </c>
      <c r="B141" t="s">
        <v>29</v>
      </c>
      <c r="C141" t="str">
        <f t="shared" si="2"/>
        <v>Decrease</v>
      </c>
    </row>
    <row r="142" spans="1:3" x14ac:dyDescent="0.2">
      <c r="A142" s="1" t="s">
        <v>169</v>
      </c>
      <c r="B142" t="s">
        <v>29</v>
      </c>
      <c r="C142" t="str">
        <f t="shared" si="2"/>
        <v>Decrease</v>
      </c>
    </row>
    <row r="143" spans="1:3" x14ac:dyDescent="0.2">
      <c r="A143" s="1" t="s">
        <v>170</v>
      </c>
      <c r="B143" t="s">
        <v>29</v>
      </c>
      <c r="C143" t="str">
        <f t="shared" si="2"/>
        <v>Decrease</v>
      </c>
    </row>
    <row r="144" spans="1:3" x14ac:dyDescent="0.2">
      <c r="A144" s="1" t="s">
        <v>171</v>
      </c>
      <c r="B144" t="s">
        <v>31</v>
      </c>
      <c r="C144" t="str">
        <f t="shared" si="2"/>
        <v>Increase</v>
      </c>
    </row>
    <row r="145" spans="1:3" x14ac:dyDescent="0.2">
      <c r="A145" s="1" t="s">
        <v>172</v>
      </c>
      <c r="B145" t="s">
        <v>29</v>
      </c>
      <c r="C145" t="str">
        <f t="shared" si="2"/>
        <v>Decrease</v>
      </c>
    </row>
    <row r="146" spans="1:3" x14ac:dyDescent="0.2">
      <c r="A146" s="1" t="s">
        <v>173</v>
      </c>
      <c r="B146" t="s">
        <v>29</v>
      </c>
      <c r="C146" t="str">
        <f t="shared" si="2"/>
        <v>Decrease</v>
      </c>
    </row>
    <row r="147" spans="1:3" x14ac:dyDescent="0.2">
      <c r="A147" s="1" t="s">
        <v>174</v>
      </c>
      <c r="B147" t="s">
        <v>31</v>
      </c>
      <c r="C147" t="str">
        <f t="shared" si="2"/>
        <v>Increase</v>
      </c>
    </row>
    <row r="148" spans="1:3" x14ac:dyDescent="0.2">
      <c r="A148" s="1" t="s">
        <v>175</v>
      </c>
      <c r="B148" t="s">
        <v>29</v>
      </c>
      <c r="C148" t="str">
        <f t="shared" si="2"/>
        <v>Decrease</v>
      </c>
    </row>
    <row r="149" spans="1:3" x14ac:dyDescent="0.2">
      <c r="A149" s="1" t="s">
        <v>176</v>
      </c>
      <c r="B149" t="s">
        <v>29</v>
      </c>
      <c r="C149" t="str">
        <f t="shared" si="2"/>
        <v>Decrease</v>
      </c>
    </row>
    <row r="150" spans="1:3" x14ac:dyDescent="0.2">
      <c r="A150" s="1" t="s">
        <v>177</v>
      </c>
      <c r="B150" t="s">
        <v>31</v>
      </c>
      <c r="C150" t="str">
        <f t="shared" si="2"/>
        <v>Increase</v>
      </c>
    </row>
    <row r="151" spans="1:3" x14ac:dyDescent="0.2">
      <c r="A151" s="1" t="s">
        <v>178</v>
      </c>
      <c r="B151" t="s">
        <v>31</v>
      </c>
      <c r="C151" t="str">
        <f t="shared" si="2"/>
        <v>Increase</v>
      </c>
    </row>
    <row r="152" spans="1:3" x14ac:dyDescent="0.2">
      <c r="A152" s="1" t="s">
        <v>179</v>
      </c>
      <c r="B152" t="s">
        <v>31</v>
      </c>
      <c r="C152" t="str">
        <f t="shared" si="2"/>
        <v>Increase</v>
      </c>
    </row>
    <row r="153" spans="1:3" x14ac:dyDescent="0.2">
      <c r="A153" s="1" t="s">
        <v>180</v>
      </c>
      <c r="B153" t="s">
        <v>29</v>
      </c>
      <c r="C153" t="str">
        <f t="shared" si="2"/>
        <v>Decrease</v>
      </c>
    </row>
    <row r="154" spans="1:3" x14ac:dyDescent="0.2">
      <c r="A154" s="1" t="s">
        <v>181</v>
      </c>
      <c r="B154" t="s">
        <v>31</v>
      </c>
      <c r="C154" t="str">
        <f t="shared" si="2"/>
        <v>Increase</v>
      </c>
    </row>
    <row r="155" spans="1:3" x14ac:dyDescent="0.2">
      <c r="A155" s="1" t="s">
        <v>182</v>
      </c>
      <c r="B155" t="s">
        <v>31</v>
      </c>
      <c r="C155" t="str">
        <f t="shared" si="2"/>
        <v>Increase</v>
      </c>
    </row>
    <row r="156" spans="1:3" x14ac:dyDescent="0.2">
      <c r="A156" s="1" t="s">
        <v>183</v>
      </c>
      <c r="B156" t="s">
        <v>31</v>
      </c>
      <c r="C156" t="str">
        <f t="shared" si="2"/>
        <v>Increase</v>
      </c>
    </row>
    <row r="157" spans="1:3" x14ac:dyDescent="0.2">
      <c r="A157" s="1" t="s">
        <v>184</v>
      </c>
      <c r="B157" t="s">
        <v>31</v>
      </c>
      <c r="C157" t="str">
        <f t="shared" si="2"/>
        <v>Increase</v>
      </c>
    </row>
    <row r="158" spans="1:3" x14ac:dyDescent="0.2">
      <c r="A158" s="1" t="s">
        <v>185</v>
      </c>
      <c r="B158" t="s">
        <v>29</v>
      </c>
      <c r="C158" t="str">
        <f t="shared" si="2"/>
        <v>Decrease</v>
      </c>
    </row>
    <row r="159" spans="1:3" x14ac:dyDescent="0.2">
      <c r="A159" s="1" t="s">
        <v>186</v>
      </c>
      <c r="B159" t="s">
        <v>31</v>
      </c>
      <c r="C159" t="str">
        <f t="shared" si="2"/>
        <v>Increase</v>
      </c>
    </row>
    <row r="160" spans="1:3" x14ac:dyDescent="0.2">
      <c r="A160" s="1" t="s">
        <v>187</v>
      </c>
      <c r="B160" t="s">
        <v>31</v>
      </c>
      <c r="C160" t="str">
        <f t="shared" si="2"/>
        <v>Increase</v>
      </c>
    </row>
    <row r="161" spans="1:3" x14ac:dyDescent="0.2">
      <c r="A161" s="1" t="s">
        <v>188</v>
      </c>
      <c r="B161" t="s">
        <v>29</v>
      </c>
      <c r="C161" t="str">
        <f t="shared" si="2"/>
        <v>Decrease</v>
      </c>
    </row>
    <row r="162" spans="1:3" x14ac:dyDescent="0.2">
      <c r="A162" s="1" t="s">
        <v>189</v>
      </c>
      <c r="B162" t="s">
        <v>29</v>
      </c>
      <c r="C162" t="str">
        <f t="shared" si="2"/>
        <v>Decrease</v>
      </c>
    </row>
    <row r="163" spans="1:3" x14ac:dyDescent="0.2">
      <c r="A163" s="1" t="s">
        <v>190</v>
      </c>
      <c r="B163" t="s">
        <v>29</v>
      </c>
      <c r="C163" t="str">
        <f t="shared" si="2"/>
        <v>Decrease</v>
      </c>
    </row>
    <row r="164" spans="1:3" x14ac:dyDescent="0.2">
      <c r="A164" s="1" t="s">
        <v>191</v>
      </c>
      <c r="B164" t="s">
        <v>29</v>
      </c>
      <c r="C164" t="str">
        <f t="shared" si="2"/>
        <v>Decrease</v>
      </c>
    </row>
    <row r="165" spans="1:3" x14ac:dyDescent="0.2">
      <c r="A165" s="1" t="s">
        <v>192</v>
      </c>
      <c r="B165" t="s">
        <v>29</v>
      </c>
      <c r="C165" t="str">
        <f t="shared" si="2"/>
        <v>Decrease</v>
      </c>
    </row>
    <row r="166" spans="1:3" x14ac:dyDescent="0.2">
      <c r="A166" s="1" t="s">
        <v>193</v>
      </c>
      <c r="B166" t="s">
        <v>29</v>
      </c>
      <c r="C166" t="str">
        <f t="shared" si="2"/>
        <v>Decrease</v>
      </c>
    </row>
    <row r="167" spans="1:3" x14ac:dyDescent="0.2">
      <c r="A167" s="1" t="s">
        <v>194</v>
      </c>
      <c r="B167" t="s">
        <v>29</v>
      </c>
      <c r="C167" t="str">
        <f t="shared" si="2"/>
        <v>Decrease</v>
      </c>
    </row>
    <row r="168" spans="1:3" x14ac:dyDescent="0.2">
      <c r="A168" s="1" t="s">
        <v>195</v>
      </c>
      <c r="B168" t="s">
        <v>31</v>
      </c>
      <c r="C168" t="str">
        <f t="shared" si="2"/>
        <v>Increase</v>
      </c>
    </row>
    <row r="169" spans="1:3" x14ac:dyDescent="0.2">
      <c r="A169" s="1" t="s">
        <v>196</v>
      </c>
      <c r="B169" t="s">
        <v>29</v>
      </c>
      <c r="C169" t="str">
        <f t="shared" si="2"/>
        <v>Decrease</v>
      </c>
    </row>
    <row r="170" spans="1:3" x14ac:dyDescent="0.2">
      <c r="A170" s="1" t="s">
        <v>197</v>
      </c>
      <c r="B170" t="s">
        <v>29</v>
      </c>
      <c r="C170" t="str">
        <f t="shared" si="2"/>
        <v>Decrease</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220"/>
  <sheetViews>
    <sheetView topLeftCell="C1" workbookViewId="0">
      <selection activeCell="J14" sqref="J14"/>
    </sheetView>
  </sheetViews>
  <sheetFormatPr baseColWidth="10" defaultColWidth="9.1640625" defaultRowHeight="13" x14ac:dyDescent="0.15"/>
  <cols>
    <col min="1" max="1" width="7.1640625" style="2" bestFit="1" customWidth="1"/>
    <col min="2" max="2" width="40.83203125" style="2" bestFit="1" customWidth="1"/>
    <col min="3" max="3" width="39.6640625" style="2" bestFit="1" customWidth="1"/>
    <col min="4" max="4" width="10.83203125" style="2" bestFit="1" customWidth="1"/>
    <col min="5" max="5" width="30.6640625" style="2" bestFit="1" customWidth="1"/>
    <col min="6" max="11" width="12.6640625" style="2" bestFit="1" customWidth="1"/>
    <col min="12" max="13" width="12.6640625" style="2" customWidth="1"/>
    <col min="14" max="16384" width="9.1640625" style="2"/>
  </cols>
  <sheetData>
    <row r="2" spans="1:14" x14ac:dyDescent="0.15">
      <c r="A2" s="28" t="s">
        <v>1920</v>
      </c>
    </row>
    <row r="3" spans="1:14" x14ac:dyDescent="0.15">
      <c r="F3" s="118"/>
      <c r="G3" s="118"/>
      <c r="H3" s="118"/>
      <c r="I3" s="118"/>
      <c r="J3" s="118"/>
      <c r="K3" s="118"/>
      <c r="L3" s="118"/>
      <c r="M3" s="118"/>
    </row>
    <row r="4" spans="1:14" x14ac:dyDescent="0.15">
      <c r="A4" s="28" t="s">
        <v>1921</v>
      </c>
      <c r="F4" s="118">
        <v>2016728681.9910002</v>
      </c>
      <c r="G4" s="118">
        <v>2054638032</v>
      </c>
      <c r="H4" s="118">
        <v>2093587133</v>
      </c>
      <c r="I4" s="118">
        <v>2139188165</v>
      </c>
      <c r="J4" s="118">
        <v>2178565995</v>
      </c>
      <c r="K4" s="118">
        <v>2233420315</v>
      </c>
      <c r="L4" s="118">
        <f>SUM(L7:L175)</f>
        <v>2361569053.8549995</v>
      </c>
      <c r="M4" s="118">
        <f>SUM(M7:M175)</f>
        <v>2456046409</v>
      </c>
    </row>
    <row r="6" spans="1:14" x14ac:dyDescent="0.15">
      <c r="A6" s="28" t="s">
        <v>1869</v>
      </c>
      <c r="B6" s="28" t="s">
        <v>25</v>
      </c>
      <c r="C6" s="28" t="s">
        <v>1922</v>
      </c>
      <c r="D6" s="28" t="s">
        <v>1923</v>
      </c>
      <c r="E6" s="28" t="s">
        <v>1924</v>
      </c>
      <c r="F6" s="28" t="s">
        <v>1925</v>
      </c>
      <c r="G6" s="28" t="s">
        <v>1926</v>
      </c>
      <c r="H6" s="28" t="s">
        <v>1927</v>
      </c>
      <c r="I6" s="28" t="s">
        <v>1928</v>
      </c>
      <c r="J6" s="28" t="s">
        <v>1929</v>
      </c>
      <c r="K6" s="28" t="s">
        <v>1868</v>
      </c>
      <c r="L6" s="28" t="s">
        <v>1930</v>
      </c>
      <c r="M6" s="28" t="s">
        <v>1788</v>
      </c>
      <c r="N6" s="28"/>
    </row>
    <row r="7" spans="1:14" x14ac:dyDescent="0.15">
      <c r="A7" s="2">
        <v>1</v>
      </c>
      <c r="B7" s="2" t="s">
        <v>28</v>
      </c>
      <c r="C7" s="2" t="s">
        <v>1931</v>
      </c>
      <c r="D7" s="2" t="s">
        <v>170</v>
      </c>
      <c r="E7" s="2" t="s">
        <v>1932</v>
      </c>
      <c r="F7" s="118">
        <v>2132334.5</v>
      </c>
      <c r="G7" s="118">
        <v>2064995</v>
      </c>
      <c r="H7" s="118">
        <v>2004782</v>
      </c>
      <c r="I7" s="118">
        <v>2004782</v>
      </c>
      <c r="J7" s="118">
        <v>2004782</v>
      </c>
      <c r="K7" s="118">
        <v>2004782</v>
      </c>
      <c r="L7" s="118">
        <v>2004782</v>
      </c>
      <c r="M7" s="118">
        <v>2004782</v>
      </c>
      <c r="N7" s="118"/>
    </row>
    <row r="8" spans="1:14" x14ac:dyDescent="0.15">
      <c r="A8" s="2">
        <v>2</v>
      </c>
      <c r="B8" s="2" t="s">
        <v>30</v>
      </c>
      <c r="C8" s="2" t="s">
        <v>1933</v>
      </c>
      <c r="D8" s="2" t="s">
        <v>121</v>
      </c>
      <c r="E8" s="2">
        <v>0</v>
      </c>
      <c r="F8" s="118">
        <v>16722773.267000001</v>
      </c>
      <c r="G8" s="118">
        <v>17328187</v>
      </c>
      <c r="H8" s="118">
        <v>17938428</v>
      </c>
      <c r="I8" s="118">
        <v>18448067</v>
      </c>
      <c r="J8" s="118">
        <v>18893447</v>
      </c>
      <c r="K8" s="118">
        <v>19422268</v>
      </c>
      <c r="L8" s="118">
        <v>20315781.600000001</v>
      </c>
      <c r="M8" s="118">
        <v>21332388</v>
      </c>
      <c r="N8" s="118"/>
    </row>
    <row r="9" spans="1:14" x14ac:dyDescent="0.15">
      <c r="A9" s="2">
        <v>3</v>
      </c>
      <c r="B9" s="2" t="s">
        <v>32</v>
      </c>
      <c r="C9" s="2" t="s">
        <v>1934</v>
      </c>
      <c r="D9" s="2" t="s">
        <v>191</v>
      </c>
      <c r="E9" s="2">
        <v>0</v>
      </c>
      <c r="F9" s="118">
        <v>3604370.25</v>
      </c>
      <c r="G9" s="118">
        <v>3528605</v>
      </c>
      <c r="H9" s="118">
        <v>3459062</v>
      </c>
      <c r="I9" s="118">
        <v>3459062</v>
      </c>
      <c r="J9" s="118">
        <v>3459062</v>
      </c>
      <c r="K9" s="118">
        <v>3459062</v>
      </c>
      <c r="L9" s="118">
        <v>3459062</v>
      </c>
      <c r="M9" s="118">
        <v>3459062</v>
      </c>
      <c r="N9" s="118"/>
    </row>
    <row r="10" spans="1:14" x14ac:dyDescent="0.15">
      <c r="A10" s="2">
        <v>4</v>
      </c>
      <c r="B10" s="2" t="s">
        <v>33</v>
      </c>
      <c r="C10" s="2" t="s">
        <v>1931</v>
      </c>
      <c r="D10" s="2" t="s">
        <v>92</v>
      </c>
      <c r="E10" s="2" t="s">
        <v>1932</v>
      </c>
      <c r="F10" s="118">
        <v>643197.75</v>
      </c>
      <c r="G10" s="118">
        <v>613536</v>
      </c>
      <c r="H10" s="118">
        <v>584016</v>
      </c>
      <c r="I10" s="118">
        <v>584016</v>
      </c>
      <c r="J10" s="118">
        <v>584016</v>
      </c>
      <c r="K10" s="118">
        <v>742914</v>
      </c>
      <c r="L10" s="118">
        <v>909358.48</v>
      </c>
      <c r="M10" s="118">
        <v>909358</v>
      </c>
      <c r="N10" s="118"/>
    </row>
    <row r="11" spans="1:14" x14ac:dyDescent="0.15">
      <c r="A11" s="2">
        <v>5</v>
      </c>
      <c r="B11" s="2" t="s">
        <v>34</v>
      </c>
      <c r="C11" s="2" t="s">
        <v>1935</v>
      </c>
      <c r="D11" s="2" t="s">
        <v>102</v>
      </c>
      <c r="E11" s="2">
        <v>0</v>
      </c>
      <c r="F11" s="118">
        <v>1576088.75</v>
      </c>
      <c r="G11" s="118">
        <v>1542525</v>
      </c>
      <c r="H11" s="118">
        <v>1494242</v>
      </c>
      <c r="I11" s="118">
        <v>1494242</v>
      </c>
      <c r="J11" s="118">
        <v>1494242</v>
      </c>
      <c r="K11" s="118">
        <v>1494242</v>
      </c>
      <c r="L11" s="118">
        <v>1494242</v>
      </c>
      <c r="M11" s="118">
        <v>1494242</v>
      </c>
      <c r="N11" s="118"/>
    </row>
    <row r="12" spans="1:14" x14ac:dyDescent="0.15">
      <c r="A12" s="2">
        <v>6</v>
      </c>
      <c r="B12" s="2" t="s">
        <v>35</v>
      </c>
      <c r="C12" s="2" t="s">
        <v>1933</v>
      </c>
      <c r="D12" s="2" t="s">
        <v>121</v>
      </c>
      <c r="E12" s="2">
        <v>0</v>
      </c>
      <c r="F12" s="118">
        <v>4023128.2379333042</v>
      </c>
      <c r="G12" s="118">
        <v>3995130</v>
      </c>
      <c r="H12" s="118">
        <v>3946560</v>
      </c>
      <c r="I12" s="118">
        <v>3959463</v>
      </c>
      <c r="J12" s="118">
        <v>4012796</v>
      </c>
      <c r="K12" s="118">
        <v>4033756</v>
      </c>
      <c r="L12" s="118">
        <v>4080373.585</v>
      </c>
      <c r="M12" s="118">
        <v>4080374</v>
      </c>
      <c r="N12" s="118"/>
    </row>
    <row r="13" spans="1:14" x14ac:dyDescent="0.15">
      <c r="A13" s="2">
        <v>7</v>
      </c>
      <c r="B13" s="2" t="s">
        <v>36</v>
      </c>
      <c r="C13" s="2" t="s">
        <v>1931</v>
      </c>
      <c r="D13" s="2" t="s">
        <v>92</v>
      </c>
      <c r="E13" s="2">
        <v>0</v>
      </c>
      <c r="F13" s="118">
        <v>6037873.5</v>
      </c>
      <c r="G13" s="118">
        <v>5950709</v>
      </c>
      <c r="H13" s="118">
        <v>5870600</v>
      </c>
      <c r="I13" s="118">
        <v>5870600</v>
      </c>
      <c r="J13" s="118">
        <v>5870600</v>
      </c>
      <c r="K13" s="118">
        <v>5870600</v>
      </c>
      <c r="L13" s="118">
        <v>6106646.2649999997</v>
      </c>
      <c r="M13" s="118">
        <v>7237662</v>
      </c>
      <c r="N13" s="118"/>
    </row>
    <row r="14" spans="1:14" x14ac:dyDescent="0.15">
      <c r="A14" s="2">
        <v>8</v>
      </c>
      <c r="B14" s="2" t="s">
        <v>37</v>
      </c>
      <c r="C14" s="2" t="s">
        <v>1936</v>
      </c>
      <c r="D14" s="2" t="s">
        <v>121</v>
      </c>
      <c r="E14" s="2">
        <v>0</v>
      </c>
      <c r="F14" s="118">
        <v>1878905.7379333042</v>
      </c>
      <c r="G14" s="118">
        <v>1819759</v>
      </c>
      <c r="H14" s="118">
        <v>1764574</v>
      </c>
      <c r="I14" s="118">
        <v>1764574</v>
      </c>
      <c r="J14" s="118">
        <v>1764574</v>
      </c>
      <c r="K14" s="118">
        <v>1764574</v>
      </c>
      <c r="L14" s="118">
        <v>1764574</v>
      </c>
      <c r="M14" s="118">
        <v>1764574</v>
      </c>
      <c r="N14" s="118"/>
    </row>
    <row r="15" spans="1:14" x14ac:dyDescent="0.15">
      <c r="A15" s="2">
        <v>9</v>
      </c>
      <c r="B15" s="2" t="s">
        <v>38</v>
      </c>
      <c r="C15" s="2" t="s">
        <v>1937</v>
      </c>
      <c r="D15" s="2" t="s">
        <v>79</v>
      </c>
      <c r="E15" s="2">
        <v>0</v>
      </c>
      <c r="F15" s="118">
        <v>7916843.4758666083</v>
      </c>
      <c r="G15" s="118">
        <v>7873429</v>
      </c>
      <c r="H15" s="118">
        <v>7880729</v>
      </c>
      <c r="I15" s="118">
        <v>7880729</v>
      </c>
      <c r="J15" s="118">
        <v>7888281</v>
      </c>
      <c r="K15" s="118">
        <v>8193009</v>
      </c>
      <c r="L15" s="118">
        <v>8661579.8849999998</v>
      </c>
      <c r="M15" s="118">
        <v>10047664</v>
      </c>
      <c r="N15" s="118"/>
    </row>
    <row r="16" spans="1:14" x14ac:dyDescent="0.15">
      <c r="A16" s="2">
        <v>10</v>
      </c>
      <c r="B16" s="2" t="s">
        <v>39</v>
      </c>
      <c r="C16" s="2" t="s">
        <v>1933</v>
      </c>
      <c r="D16" s="2" t="s">
        <v>102</v>
      </c>
      <c r="E16" s="2">
        <v>0</v>
      </c>
      <c r="F16" s="118">
        <v>1184697</v>
      </c>
      <c r="G16" s="118">
        <v>1158471</v>
      </c>
      <c r="H16" s="118">
        <v>1128527</v>
      </c>
      <c r="I16" s="118">
        <v>1146826</v>
      </c>
      <c r="J16" s="118">
        <v>1180408</v>
      </c>
      <c r="K16" s="118">
        <v>1218610</v>
      </c>
      <c r="L16" s="118">
        <v>1218610</v>
      </c>
      <c r="M16" s="118">
        <v>1218610</v>
      </c>
      <c r="N16" s="118"/>
    </row>
    <row r="17" spans="1:14" x14ac:dyDescent="0.15">
      <c r="A17" s="2">
        <v>11</v>
      </c>
      <c r="B17" s="2" t="s">
        <v>40</v>
      </c>
      <c r="C17" s="2" t="s">
        <v>1931</v>
      </c>
      <c r="D17" s="2" t="s">
        <v>92</v>
      </c>
      <c r="E17" s="2" t="s">
        <v>1932</v>
      </c>
      <c r="F17" s="118">
        <v>6231764.0256665209</v>
      </c>
      <c r="G17" s="118">
        <v>6421768</v>
      </c>
      <c r="H17" s="118">
        <v>6700683</v>
      </c>
      <c r="I17" s="118">
        <v>6864465</v>
      </c>
      <c r="J17" s="118">
        <v>7010829</v>
      </c>
      <c r="K17" s="118">
        <v>7262845</v>
      </c>
      <c r="L17" s="118">
        <v>8047852.0449999999</v>
      </c>
      <c r="M17" s="118">
        <v>8047852</v>
      </c>
      <c r="N17" s="118"/>
    </row>
    <row r="18" spans="1:14" x14ac:dyDescent="0.15">
      <c r="A18" s="2">
        <v>12</v>
      </c>
      <c r="B18" s="2" t="s">
        <v>41</v>
      </c>
      <c r="C18" s="2" t="s">
        <v>1931</v>
      </c>
      <c r="D18" s="2" t="s">
        <v>170</v>
      </c>
      <c r="E18" s="2" t="s">
        <v>1932</v>
      </c>
      <c r="F18" s="118">
        <v>2795888.25</v>
      </c>
      <c r="G18" s="118">
        <v>2747057</v>
      </c>
      <c r="H18" s="118">
        <v>2683216</v>
      </c>
      <c r="I18" s="118">
        <v>2683216</v>
      </c>
      <c r="J18" s="118">
        <v>2683216</v>
      </c>
      <c r="K18" s="118">
        <v>2683216</v>
      </c>
      <c r="L18" s="118">
        <v>2683216</v>
      </c>
      <c r="M18" s="118">
        <v>2683216</v>
      </c>
      <c r="N18" s="118"/>
    </row>
    <row r="19" spans="1:14" x14ac:dyDescent="0.15">
      <c r="A19" s="2">
        <v>13</v>
      </c>
      <c r="B19" s="2" t="s">
        <v>42</v>
      </c>
      <c r="C19" s="2" t="s">
        <v>1938</v>
      </c>
      <c r="D19" s="2" t="s">
        <v>123</v>
      </c>
      <c r="E19" s="2">
        <v>0</v>
      </c>
      <c r="F19" s="118">
        <v>1222673</v>
      </c>
      <c r="G19" s="118">
        <v>1207585</v>
      </c>
      <c r="H19" s="118">
        <v>1190095</v>
      </c>
      <c r="I19" s="118">
        <v>1190095</v>
      </c>
      <c r="J19" s="118">
        <v>1190095</v>
      </c>
      <c r="K19" s="118">
        <v>1190095</v>
      </c>
      <c r="L19" s="118">
        <v>1190095</v>
      </c>
      <c r="M19" s="118">
        <v>1190095</v>
      </c>
      <c r="N19" s="118"/>
    </row>
    <row r="20" spans="1:14" x14ac:dyDescent="0.15">
      <c r="A20" s="2">
        <v>14</v>
      </c>
      <c r="B20" s="2" t="s">
        <v>43</v>
      </c>
      <c r="C20" s="2" t="s">
        <v>1936</v>
      </c>
      <c r="D20" s="2" t="s">
        <v>121</v>
      </c>
      <c r="E20" s="2">
        <v>0</v>
      </c>
      <c r="F20" s="118">
        <v>2288421.9369999999</v>
      </c>
      <c r="G20" s="118">
        <v>2483807</v>
      </c>
      <c r="H20" s="118">
        <v>2619087</v>
      </c>
      <c r="I20" s="118">
        <v>2757413</v>
      </c>
      <c r="J20" s="118">
        <v>3052263</v>
      </c>
      <c r="K20" s="118">
        <v>3454772</v>
      </c>
      <c r="L20" s="118">
        <v>3772866.4350000001</v>
      </c>
      <c r="M20" s="118">
        <v>3772866</v>
      </c>
      <c r="N20" s="118"/>
    </row>
    <row r="21" spans="1:14" x14ac:dyDescent="0.15">
      <c r="A21" s="2">
        <v>15</v>
      </c>
      <c r="B21" s="2" t="s">
        <v>1</v>
      </c>
      <c r="C21" s="2" t="s">
        <v>1939</v>
      </c>
      <c r="D21" s="2" t="s">
        <v>79</v>
      </c>
      <c r="E21" s="2">
        <v>0</v>
      </c>
      <c r="F21" s="118">
        <v>182493488.95026064</v>
      </c>
      <c r="G21" s="118">
        <v>185090842</v>
      </c>
      <c r="H21" s="118">
        <v>187414378</v>
      </c>
      <c r="I21" s="118">
        <v>188944441</v>
      </c>
      <c r="J21" s="118">
        <v>188959875</v>
      </c>
      <c r="K21" s="118">
        <v>192456851</v>
      </c>
      <c r="L21" s="118">
        <v>201710496.47</v>
      </c>
      <c r="M21" s="118">
        <v>212796671</v>
      </c>
      <c r="N21" s="118"/>
    </row>
    <row r="22" spans="1:14" x14ac:dyDescent="0.15">
      <c r="A22" s="2">
        <v>16</v>
      </c>
      <c r="B22" s="2" t="s">
        <v>44</v>
      </c>
      <c r="C22" s="2" t="s">
        <v>1937</v>
      </c>
      <c r="D22" s="2" t="s">
        <v>102</v>
      </c>
      <c r="E22" s="2">
        <v>0</v>
      </c>
      <c r="F22" s="118">
        <v>23078.534</v>
      </c>
      <c r="G22" s="118">
        <v>23267</v>
      </c>
      <c r="H22" s="118">
        <v>23564</v>
      </c>
      <c r="I22" s="118">
        <v>38048</v>
      </c>
      <c r="J22" s="118">
        <v>61058</v>
      </c>
      <c r="K22" s="118">
        <v>86900</v>
      </c>
      <c r="L22" s="118">
        <v>137375.405</v>
      </c>
      <c r="M22" s="118">
        <v>187715</v>
      </c>
      <c r="N22" s="118"/>
    </row>
    <row r="23" spans="1:14" x14ac:dyDescent="0.15">
      <c r="A23" s="2">
        <v>17</v>
      </c>
      <c r="B23" s="2" t="s">
        <v>45</v>
      </c>
      <c r="C23" s="2" t="s">
        <v>1933</v>
      </c>
      <c r="D23" s="2" t="s">
        <v>92</v>
      </c>
      <c r="E23" s="2">
        <v>0</v>
      </c>
      <c r="F23" s="118">
        <v>45324315.929865293</v>
      </c>
      <c r="G23" s="118">
        <v>46286500</v>
      </c>
      <c r="H23" s="118">
        <v>47424566</v>
      </c>
      <c r="I23" s="118">
        <v>48142142</v>
      </c>
      <c r="J23" s="118">
        <v>49384216</v>
      </c>
      <c r="K23" s="118">
        <v>50819280</v>
      </c>
      <c r="L23" s="118">
        <v>53867348.780000001</v>
      </c>
      <c r="M23" s="118">
        <v>55102941</v>
      </c>
      <c r="N23" s="118"/>
    </row>
    <row r="24" spans="1:14" x14ac:dyDescent="0.15">
      <c r="A24" s="2">
        <v>18</v>
      </c>
      <c r="B24" s="2" t="s">
        <v>46</v>
      </c>
      <c r="C24" s="2" t="s">
        <v>1937</v>
      </c>
      <c r="D24" s="2" t="s">
        <v>79</v>
      </c>
      <c r="E24" s="2">
        <v>0</v>
      </c>
      <c r="F24" s="118">
        <v>1145095.4879333042</v>
      </c>
      <c r="G24" s="118">
        <v>1052942</v>
      </c>
      <c r="H24" s="118">
        <v>962317</v>
      </c>
      <c r="I24" s="118">
        <v>962317</v>
      </c>
      <c r="J24" s="118">
        <v>962317</v>
      </c>
      <c r="K24" s="118">
        <v>962317</v>
      </c>
      <c r="L24" s="118">
        <v>1136390.1099999999</v>
      </c>
      <c r="M24" s="118">
        <v>1379178</v>
      </c>
      <c r="N24" s="118"/>
    </row>
    <row r="25" spans="1:14" x14ac:dyDescent="0.15">
      <c r="A25" s="2">
        <v>19</v>
      </c>
      <c r="B25" s="2" t="s">
        <v>47</v>
      </c>
      <c r="C25" s="2" t="s">
        <v>1934</v>
      </c>
      <c r="D25" s="2" t="s">
        <v>191</v>
      </c>
      <c r="E25" s="2">
        <v>0</v>
      </c>
      <c r="F25" s="118">
        <v>6984218.7209333042</v>
      </c>
      <c r="G25" s="118">
        <v>6956456</v>
      </c>
      <c r="H25" s="118">
        <v>6926095</v>
      </c>
      <c r="I25" s="118">
        <v>6926095</v>
      </c>
      <c r="J25" s="118">
        <v>6926095</v>
      </c>
      <c r="K25" s="118">
        <v>6969690</v>
      </c>
      <c r="L25" s="118">
        <v>6969690</v>
      </c>
      <c r="M25" s="118">
        <v>6969690</v>
      </c>
      <c r="N25" s="118"/>
    </row>
    <row r="26" spans="1:14" x14ac:dyDescent="0.15">
      <c r="A26" s="2">
        <v>20</v>
      </c>
      <c r="B26" s="2" t="s">
        <v>48</v>
      </c>
      <c r="C26" s="2" t="s">
        <v>1935</v>
      </c>
      <c r="D26" s="2" t="s">
        <v>92</v>
      </c>
      <c r="E26" s="2">
        <v>0</v>
      </c>
      <c r="F26" s="118">
        <v>4118158</v>
      </c>
      <c r="G26" s="118">
        <v>4022950</v>
      </c>
      <c r="H26" s="118">
        <v>3923648</v>
      </c>
      <c r="I26" s="118">
        <v>3995268</v>
      </c>
      <c r="J26" s="118">
        <v>4190818</v>
      </c>
      <c r="K26" s="118">
        <v>4364956</v>
      </c>
      <c r="L26" s="118">
        <v>4474567.13</v>
      </c>
      <c r="M26" s="118">
        <v>4699203</v>
      </c>
      <c r="N26" s="118"/>
    </row>
    <row r="27" spans="1:14" x14ac:dyDescent="0.15">
      <c r="A27" s="2">
        <v>21</v>
      </c>
      <c r="B27" s="2" t="s">
        <v>49</v>
      </c>
      <c r="C27" s="2" t="s">
        <v>1935</v>
      </c>
      <c r="D27" s="2" t="s">
        <v>102</v>
      </c>
      <c r="E27" s="2">
        <v>0</v>
      </c>
      <c r="F27" s="118">
        <v>149720.5</v>
      </c>
      <c r="G27" s="118">
        <v>139220</v>
      </c>
      <c r="H27" s="118">
        <v>125752</v>
      </c>
      <c r="I27" s="118">
        <v>125752</v>
      </c>
      <c r="J27" s="118">
        <v>125752</v>
      </c>
      <c r="K27" s="118">
        <v>125752</v>
      </c>
      <c r="L27" s="118">
        <v>125752</v>
      </c>
      <c r="M27" s="118">
        <v>125752</v>
      </c>
      <c r="N27" s="118"/>
    </row>
    <row r="28" spans="1:14" x14ac:dyDescent="0.15">
      <c r="A28" s="2">
        <v>22</v>
      </c>
      <c r="B28" s="2" t="s">
        <v>50</v>
      </c>
      <c r="C28" s="2" t="s">
        <v>1934</v>
      </c>
      <c r="D28" s="2" t="s">
        <v>191</v>
      </c>
      <c r="E28" s="2">
        <v>0</v>
      </c>
      <c r="F28" s="118">
        <v>4256271.5</v>
      </c>
      <c r="G28" s="118">
        <v>4136251</v>
      </c>
      <c r="H28" s="118">
        <v>4004835</v>
      </c>
      <c r="I28" s="118">
        <v>4004835</v>
      </c>
      <c r="J28" s="118">
        <v>4004835</v>
      </c>
      <c r="K28" s="118">
        <v>4004835</v>
      </c>
      <c r="L28" s="118">
        <v>4004835</v>
      </c>
      <c r="M28" s="118">
        <v>4004835</v>
      </c>
      <c r="N28" s="118"/>
    </row>
    <row r="29" spans="1:14" x14ac:dyDescent="0.15">
      <c r="A29" s="2">
        <v>23</v>
      </c>
      <c r="B29" s="2" t="s">
        <v>51</v>
      </c>
      <c r="C29" s="2" t="s">
        <v>1931</v>
      </c>
      <c r="D29" s="2" t="s">
        <v>92</v>
      </c>
      <c r="E29" s="2" t="s">
        <v>1932</v>
      </c>
      <c r="F29" s="118">
        <v>3391332.5</v>
      </c>
      <c r="G29" s="118">
        <v>3402125</v>
      </c>
      <c r="H29" s="118">
        <v>3423208</v>
      </c>
      <c r="I29" s="118">
        <v>3499445</v>
      </c>
      <c r="J29" s="118">
        <v>3634027</v>
      </c>
      <c r="K29" s="118">
        <v>3810492</v>
      </c>
      <c r="L29" s="118">
        <v>4068514.5049999999</v>
      </c>
      <c r="M29" s="118">
        <v>4068515</v>
      </c>
      <c r="N29" s="118"/>
    </row>
    <row r="30" spans="1:14" x14ac:dyDescent="0.15">
      <c r="A30" s="2">
        <v>24</v>
      </c>
      <c r="B30" s="2" t="s">
        <v>52</v>
      </c>
      <c r="C30" s="2" t="s">
        <v>1934</v>
      </c>
      <c r="D30" s="2" t="s">
        <v>191</v>
      </c>
      <c r="E30" s="2">
        <v>0</v>
      </c>
      <c r="F30" s="118">
        <v>1764355.4758666081</v>
      </c>
      <c r="G30" s="118">
        <v>1715312</v>
      </c>
      <c r="H30" s="118">
        <v>1652147</v>
      </c>
      <c r="I30" s="118">
        <v>1652147</v>
      </c>
      <c r="J30" s="118">
        <v>1652147</v>
      </c>
      <c r="K30" s="118">
        <v>1652147</v>
      </c>
      <c r="L30" s="118">
        <v>1652147</v>
      </c>
      <c r="M30" s="118">
        <v>1652147</v>
      </c>
      <c r="N30" s="118"/>
    </row>
    <row r="31" spans="1:14" x14ac:dyDescent="0.15">
      <c r="A31" s="2">
        <v>25</v>
      </c>
      <c r="B31" s="2" t="s">
        <v>53</v>
      </c>
      <c r="C31" s="2" t="s">
        <v>1933</v>
      </c>
      <c r="D31" s="2" t="s">
        <v>121</v>
      </c>
      <c r="E31" s="2">
        <v>0</v>
      </c>
      <c r="F31" s="118">
        <v>9345164.2379333042</v>
      </c>
      <c r="G31" s="118">
        <v>9313574</v>
      </c>
      <c r="H31" s="118">
        <v>9339412</v>
      </c>
      <c r="I31" s="118">
        <v>9420222</v>
      </c>
      <c r="J31" s="118">
        <v>9420222</v>
      </c>
      <c r="K31" s="118">
        <v>9439993</v>
      </c>
      <c r="L31" s="118">
        <v>9439993</v>
      </c>
      <c r="M31" s="118">
        <v>9439993</v>
      </c>
      <c r="N31" s="118"/>
    </row>
    <row r="32" spans="1:14" x14ac:dyDescent="0.15">
      <c r="A32" s="2">
        <v>26</v>
      </c>
      <c r="B32" s="2" t="s">
        <v>54</v>
      </c>
      <c r="C32" s="2" t="s">
        <v>1940</v>
      </c>
      <c r="D32" s="2" t="s">
        <v>1941</v>
      </c>
      <c r="E32" s="2">
        <v>0</v>
      </c>
      <c r="F32" s="118">
        <v>678413.02</v>
      </c>
      <c r="G32" s="118">
        <v>732016</v>
      </c>
      <c r="H32" s="118">
        <v>768291</v>
      </c>
      <c r="I32" s="118">
        <v>830164</v>
      </c>
      <c r="J32" s="118">
        <v>910789</v>
      </c>
      <c r="K32" s="118">
        <v>942336</v>
      </c>
      <c r="L32" s="118">
        <v>947012.505</v>
      </c>
      <c r="M32" s="118">
        <v>991921</v>
      </c>
      <c r="N32" s="118"/>
    </row>
    <row r="33" spans="1:14" x14ac:dyDescent="0.15">
      <c r="A33" s="2">
        <v>27</v>
      </c>
      <c r="B33" s="2" t="s">
        <v>55</v>
      </c>
      <c r="C33" s="2" t="s">
        <v>1940</v>
      </c>
      <c r="D33" s="2" t="s">
        <v>1941</v>
      </c>
      <c r="E33" s="2">
        <v>0</v>
      </c>
      <c r="F33" s="118">
        <v>5684253</v>
      </c>
      <c r="G33" s="118">
        <v>5455699</v>
      </c>
      <c r="H33" s="118">
        <v>5192084</v>
      </c>
      <c r="I33" s="118">
        <v>5192084</v>
      </c>
      <c r="J33" s="118">
        <v>5192084</v>
      </c>
      <c r="K33" s="118">
        <v>5192084</v>
      </c>
      <c r="L33" s="118">
        <v>5192084</v>
      </c>
      <c r="M33" s="118">
        <v>5192084</v>
      </c>
      <c r="N33" s="118"/>
    </row>
    <row r="34" spans="1:14" x14ac:dyDescent="0.15">
      <c r="A34" s="2">
        <v>28</v>
      </c>
      <c r="B34" s="2" t="s">
        <v>56</v>
      </c>
      <c r="C34" s="2" t="s">
        <v>1938</v>
      </c>
      <c r="D34" s="2" t="s">
        <v>123</v>
      </c>
      <c r="E34" s="2">
        <v>0</v>
      </c>
      <c r="F34" s="118">
        <v>12670600.5</v>
      </c>
      <c r="G34" s="118">
        <v>12359177</v>
      </c>
      <c r="H34" s="118">
        <v>12040218</v>
      </c>
      <c r="I34" s="118">
        <v>12040218</v>
      </c>
      <c r="J34" s="118">
        <v>12040218</v>
      </c>
      <c r="K34" s="118">
        <v>12040218</v>
      </c>
      <c r="L34" s="118">
        <v>12040218</v>
      </c>
      <c r="M34" s="118">
        <v>12040218</v>
      </c>
      <c r="N34" s="118"/>
    </row>
    <row r="35" spans="1:14" x14ac:dyDescent="0.15">
      <c r="A35" s="2">
        <v>29</v>
      </c>
      <c r="B35" s="2" t="s">
        <v>57</v>
      </c>
      <c r="C35" s="2" t="s">
        <v>1935</v>
      </c>
      <c r="D35" s="2" t="s">
        <v>102</v>
      </c>
      <c r="E35" s="2">
        <v>0</v>
      </c>
      <c r="F35" s="118">
        <v>444933</v>
      </c>
      <c r="G35" s="118">
        <v>427896</v>
      </c>
      <c r="H35" s="118">
        <v>403912</v>
      </c>
      <c r="I35" s="118">
        <v>403912</v>
      </c>
      <c r="J35" s="118">
        <v>403912</v>
      </c>
      <c r="K35" s="118">
        <v>403912</v>
      </c>
      <c r="L35" s="118">
        <v>403912</v>
      </c>
      <c r="M35" s="118">
        <v>403912</v>
      </c>
      <c r="N35" s="118"/>
    </row>
    <row r="36" spans="1:14" x14ac:dyDescent="0.15">
      <c r="A36" s="2">
        <v>30</v>
      </c>
      <c r="B36" s="2" t="s">
        <v>58</v>
      </c>
      <c r="C36" s="2" t="s">
        <v>1931</v>
      </c>
      <c r="D36" s="2" t="s">
        <v>170</v>
      </c>
      <c r="E36" s="2">
        <v>0</v>
      </c>
      <c r="F36" s="118">
        <v>2409369.25</v>
      </c>
      <c r="G36" s="118">
        <v>2368637</v>
      </c>
      <c r="H36" s="118">
        <v>2316189</v>
      </c>
      <c r="I36" s="118">
        <v>2316189</v>
      </c>
      <c r="J36" s="118">
        <v>2316189</v>
      </c>
      <c r="K36" s="118">
        <v>2316189</v>
      </c>
      <c r="L36" s="118">
        <v>2316189</v>
      </c>
      <c r="M36" s="118">
        <v>2316189</v>
      </c>
      <c r="N36" s="118"/>
    </row>
    <row r="37" spans="1:14" x14ac:dyDescent="0.15">
      <c r="A37" s="2">
        <v>31</v>
      </c>
      <c r="B37" s="2" t="s">
        <v>59</v>
      </c>
      <c r="C37" s="2" t="s">
        <v>1935</v>
      </c>
      <c r="D37" s="2" t="s">
        <v>102</v>
      </c>
      <c r="E37" s="2">
        <v>0</v>
      </c>
      <c r="F37" s="118">
        <v>7336.7179999999998</v>
      </c>
      <c r="G37" s="118">
        <v>8311</v>
      </c>
      <c r="H37" s="118">
        <v>9149</v>
      </c>
      <c r="I37" s="118">
        <v>11229</v>
      </c>
      <c r="J37" s="118">
        <v>14039</v>
      </c>
      <c r="K37" s="118">
        <v>17184</v>
      </c>
      <c r="L37" s="118">
        <v>25057.275000000001</v>
      </c>
      <c r="M37" s="118">
        <v>32190</v>
      </c>
      <c r="N37" s="118"/>
    </row>
    <row r="38" spans="1:14" x14ac:dyDescent="0.15">
      <c r="A38" s="2">
        <v>32</v>
      </c>
      <c r="B38" s="2" t="s">
        <v>60</v>
      </c>
      <c r="C38" s="2" t="s">
        <v>1931</v>
      </c>
      <c r="D38" s="2" t="s">
        <v>170</v>
      </c>
      <c r="E38" s="2">
        <v>0</v>
      </c>
      <c r="F38" s="118">
        <v>8269073.9879333042</v>
      </c>
      <c r="G38" s="118">
        <v>8102510</v>
      </c>
      <c r="H38" s="118">
        <v>7952911</v>
      </c>
      <c r="I38" s="118">
        <v>7952911</v>
      </c>
      <c r="J38" s="118">
        <v>7952911</v>
      </c>
      <c r="K38" s="118">
        <v>7952911</v>
      </c>
      <c r="L38" s="118">
        <v>7952911</v>
      </c>
      <c r="M38" s="118">
        <v>7952911</v>
      </c>
      <c r="N38" s="118"/>
    </row>
    <row r="39" spans="1:14" x14ac:dyDescent="0.15">
      <c r="A39" s="2">
        <v>33</v>
      </c>
      <c r="B39" s="2" t="s">
        <v>61</v>
      </c>
      <c r="C39" s="2" t="s">
        <v>1940</v>
      </c>
      <c r="D39" s="2" t="s">
        <v>1941</v>
      </c>
      <c r="E39" s="2">
        <v>0</v>
      </c>
      <c r="F39" s="118">
        <v>4700115.6459999997</v>
      </c>
      <c r="G39" s="118">
        <v>4835861</v>
      </c>
      <c r="H39" s="118">
        <v>4977403</v>
      </c>
      <c r="I39" s="118">
        <v>5104925</v>
      </c>
      <c r="J39" s="118">
        <v>5191249</v>
      </c>
      <c r="K39" s="118">
        <v>5420950</v>
      </c>
      <c r="L39" s="118">
        <v>5631142.4299999997</v>
      </c>
      <c r="M39" s="118">
        <v>6177563</v>
      </c>
      <c r="N39" s="118"/>
    </row>
    <row r="40" spans="1:14" x14ac:dyDescent="0.15">
      <c r="A40" s="2">
        <v>34</v>
      </c>
      <c r="B40" s="2" t="s">
        <v>62</v>
      </c>
      <c r="C40" s="2" t="s">
        <v>1937</v>
      </c>
      <c r="D40" s="2" t="s">
        <v>79</v>
      </c>
      <c r="E40" s="2">
        <v>0</v>
      </c>
      <c r="F40" s="118">
        <v>32304940.741333041</v>
      </c>
      <c r="G40" s="118">
        <v>35015511</v>
      </c>
      <c r="H40" s="118">
        <v>37698473</v>
      </c>
      <c r="I40" s="118">
        <v>40276119</v>
      </c>
      <c r="J40" s="118">
        <v>42719762</v>
      </c>
      <c r="K40" s="118">
        <v>45682808</v>
      </c>
      <c r="L40" s="118">
        <v>53201305.939999998</v>
      </c>
      <c r="M40" s="118">
        <v>62336919</v>
      </c>
      <c r="N40" s="118"/>
    </row>
    <row r="41" spans="1:14" x14ac:dyDescent="0.15">
      <c r="A41" s="2">
        <v>35</v>
      </c>
      <c r="B41" s="2" t="s">
        <v>63</v>
      </c>
      <c r="C41" s="2" t="s">
        <v>1937</v>
      </c>
      <c r="D41" s="2" t="s">
        <v>79</v>
      </c>
      <c r="E41" s="2">
        <v>0</v>
      </c>
      <c r="F41" s="118">
        <v>414037.46893330413</v>
      </c>
      <c r="G41" s="118">
        <v>427881</v>
      </c>
      <c r="H41" s="118">
        <v>443228</v>
      </c>
      <c r="I41" s="118">
        <v>457357</v>
      </c>
      <c r="J41" s="118">
        <v>472340</v>
      </c>
      <c r="K41" s="118">
        <v>485907</v>
      </c>
      <c r="L41" s="118">
        <v>515629.39</v>
      </c>
      <c r="M41" s="118">
        <v>540833</v>
      </c>
      <c r="N41" s="118"/>
    </row>
    <row r="42" spans="1:14" x14ac:dyDescent="0.15">
      <c r="A42" s="2">
        <v>36</v>
      </c>
      <c r="B42" s="2" t="s">
        <v>64</v>
      </c>
      <c r="C42" s="2" t="s">
        <v>1940</v>
      </c>
      <c r="D42" s="2" t="s">
        <v>1941</v>
      </c>
      <c r="E42" s="2">
        <v>0</v>
      </c>
      <c r="F42" s="118">
        <v>1670329.75</v>
      </c>
      <c r="G42" s="118">
        <v>1666695</v>
      </c>
      <c r="H42" s="118">
        <v>1662870</v>
      </c>
      <c r="I42" s="118">
        <v>1671457</v>
      </c>
      <c r="J42" s="118">
        <v>1671457</v>
      </c>
      <c r="K42" s="118">
        <v>1671457</v>
      </c>
      <c r="L42" s="118">
        <v>1676104.69</v>
      </c>
      <c r="M42" s="118">
        <v>1676105</v>
      </c>
      <c r="N42" s="118"/>
    </row>
    <row r="43" spans="1:14" x14ac:dyDescent="0.15">
      <c r="A43" s="2">
        <v>37</v>
      </c>
      <c r="B43" s="2" t="s">
        <v>65</v>
      </c>
      <c r="C43" s="2" t="s">
        <v>1933</v>
      </c>
      <c r="D43" s="2" t="s">
        <v>121</v>
      </c>
      <c r="E43" s="2">
        <v>0</v>
      </c>
      <c r="F43" s="118">
        <v>8084161.0489999996</v>
      </c>
      <c r="G43" s="118">
        <v>8498976</v>
      </c>
      <c r="H43" s="118">
        <v>8840423</v>
      </c>
      <c r="I43" s="118">
        <v>9140280</v>
      </c>
      <c r="J43" s="118">
        <v>9371044</v>
      </c>
      <c r="K43" s="118">
        <v>9782696</v>
      </c>
      <c r="L43" s="118">
        <v>10597863.875</v>
      </c>
      <c r="M43" s="118">
        <v>10990454</v>
      </c>
      <c r="N43" s="118"/>
    </row>
    <row r="44" spans="1:14" x14ac:dyDescent="0.15">
      <c r="A44" s="2">
        <v>38</v>
      </c>
      <c r="B44" s="2" t="s">
        <v>66</v>
      </c>
      <c r="C44" s="2" t="s">
        <v>1940</v>
      </c>
      <c r="D44" s="2" t="s">
        <v>1941</v>
      </c>
      <c r="E44" s="2">
        <v>0</v>
      </c>
      <c r="F44" s="118">
        <v>3457206.25</v>
      </c>
      <c r="G44" s="118">
        <v>3312134</v>
      </c>
      <c r="H44" s="118">
        <v>3165733</v>
      </c>
      <c r="I44" s="118">
        <v>3165733</v>
      </c>
      <c r="J44" s="118">
        <v>3174726</v>
      </c>
      <c r="K44" s="118">
        <v>3208722</v>
      </c>
      <c r="L44" s="118">
        <v>3293232.44</v>
      </c>
      <c r="M44" s="118">
        <v>3293232</v>
      </c>
      <c r="N44" s="118"/>
    </row>
    <row r="45" spans="1:14" x14ac:dyDescent="0.15">
      <c r="A45" s="2">
        <v>39</v>
      </c>
      <c r="B45" s="2" t="s">
        <v>67</v>
      </c>
      <c r="C45" s="2" t="s">
        <v>1934</v>
      </c>
      <c r="D45" s="2" t="s">
        <v>191</v>
      </c>
      <c r="E45" s="2">
        <v>0</v>
      </c>
      <c r="F45" s="118">
        <v>1003971.25</v>
      </c>
      <c r="G45" s="118">
        <v>979939</v>
      </c>
      <c r="H45" s="118">
        <v>947176</v>
      </c>
      <c r="I45" s="118">
        <v>947176</v>
      </c>
      <c r="J45" s="118">
        <v>947176</v>
      </c>
      <c r="K45" s="118">
        <v>947176</v>
      </c>
      <c r="L45" s="118">
        <v>947176</v>
      </c>
      <c r="M45" s="118">
        <v>947176</v>
      </c>
      <c r="N45" s="118"/>
    </row>
    <row r="46" spans="1:14" x14ac:dyDescent="0.15">
      <c r="A46" s="2">
        <v>40</v>
      </c>
      <c r="B46" s="2" t="s">
        <v>68</v>
      </c>
      <c r="C46" s="2" t="s">
        <v>1931</v>
      </c>
      <c r="D46" s="2" t="s">
        <v>92</v>
      </c>
      <c r="E46" s="2" t="s">
        <v>1932</v>
      </c>
      <c r="F46" s="118">
        <v>1450524.2290000001</v>
      </c>
      <c r="G46" s="118">
        <v>1439284</v>
      </c>
      <c r="H46" s="118">
        <v>1434092</v>
      </c>
      <c r="I46" s="118">
        <v>1445791</v>
      </c>
      <c r="J46" s="118">
        <v>1445791</v>
      </c>
      <c r="K46" s="118">
        <v>1476417</v>
      </c>
      <c r="L46" s="118">
        <v>1510104.56</v>
      </c>
      <c r="M46" s="118">
        <v>2044159</v>
      </c>
      <c r="N46" s="118"/>
    </row>
    <row r="47" spans="1:14" x14ac:dyDescent="0.15">
      <c r="A47" s="2">
        <v>41</v>
      </c>
      <c r="B47" s="2" t="s">
        <v>69</v>
      </c>
      <c r="C47" s="2" t="s">
        <v>1940</v>
      </c>
      <c r="D47" s="2" t="s">
        <v>1941</v>
      </c>
      <c r="E47" s="2">
        <v>0</v>
      </c>
      <c r="F47" s="118">
        <v>3578190.5</v>
      </c>
      <c r="G47" s="118">
        <v>3562049</v>
      </c>
      <c r="H47" s="118">
        <v>3555957</v>
      </c>
      <c r="I47" s="118">
        <v>3555957</v>
      </c>
      <c r="J47" s="118">
        <v>3555957</v>
      </c>
      <c r="K47" s="118">
        <v>3555957</v>
      </c>
      <c r="L47" s="118">
        <v>3555957</v>
      </c>
      <c r="M47" s="118">
        <v>3555957</v>
      </c>
      <c r="N47" s="118"/>
    </row>
    <row r="48" spans="1:14" x14ac:dyDescent="0.15">
      <c r="A48" s="2">
        <v>42</v>
      </c>
      <c r="B48" s="2" t="s">
        <v>70</v>
      </c>
      <c r="C48" s="2" t="s">
        <v>1940</v>
      </c>
      <c r="D48" s="2" t="s">
        <v>1941</v>
      </c>
      <c r="E48" s="2">
        <v>0</v>
      </c>
      <c r="F48" s="118">
        <v>7129144</v>
      </c>
      <c r="G48" s="118">
        <v>7020522</v>
      </c>
      <c r="H48" s="118">
        <v>6902775</v>
      </c>
      <c r="I48" s="118">
        <v>6902775</v>
      </c>
      <c r="J48" s="118">
        <v>6902775</v>
      </c>
      <c r="K48" s="118">
        <v>6960947</v>
      </c>
      <c r="L48" s="118">
        <v>6960947</v>
      </c>
      <c r="M48" s="118">
        <v>6960947</v>
      </c>
      <c r="N48" s="118"/>
    </row>
    <row r="49" spans="1:14" x14ac:dyDescent="0.15">
      <c r="A49" s="2">
        <v>43</v>
      </c>
      <c r="B49" s="2" t="s">
        <v>71</v>
      </c>
      <c r="C49" s="2" t="s">
        <v>1931</v>
      </c>
      <c r="D49" s="2" t="s">
        <v>92</v>
      </c>
      <c r="E49" s="2" t="s">
        <v>1932</v>
      </c>
      <c r="F49" s="118">
        <v>50064570.461864851</v>
      </c>
      <c r="G49" s="118">
        <v>52184081</v>
      </c>
      <c r="H49" s="118">
        <v>54387012</v>
      </c>
      <c r="I49" s="118">
        <v>56561508</v>
      </c>
      <c r="J49" s="118">
        <v>58601580</v>
      </c>
      <c r="K49" s="118">
        <v>60847465</v>
      </c>
      <c r="L49" s="118">
        <v>66388025.064999998</v>
      </c>
      <c r="M49" s="118">
        <v>70969366</v>
      </c>
      <c r="N49" s="118"/>
    </row>
    <row r="50" spans="1:14" x14ac:dyDescent="0.15">
      <c r="A50" s="2">
        <v>44</v>
      </c>
      <c r="B50" s="2" t="s">
        <v>72</v>
      </c>
      <c r="C50" s="2" t="s">
        <v>1936</v>
      </c>
      <c r="D50" s="2" t="s">
        <v>121</v>
      </c>
      <c r="E50" s="2">
        <v>0</v>
      </c>
      <c r="F50" s="118">
        <v>19634927.280733217</v>
      </c>
      <c r="G50" s="118">
        <v>19752616</v>
      </c>
      <c r="H50" s="118">
        <v>19825403</v>
      </c>
      <c r="I50" s="118">
        <v>19869202</v>
      </c>
      <c r="J50" s="118">
        <v>19869202</v>
      </c>
      <c r="K50" s="118">
        <v>19876965</v>
      </c>
      <c r="L50" s="118">
        <v>20005957.324999999</v>
      </c>
      <c r="M50" s="118">
        <v>20005957</v>
      </c>
      <c r="N50" s="118"/>
    </row>
    <row r="51" spans="1:14" x14ac:dyDescent="0.15">
      <c r="A51" s="2">
        <v>45</v>
      </c>
      <c r="B51" s="2" t="s">
        <v>73</v>
      </c>
      <c r="C51" s="2" t="s">
        <v>1938</v>
      </c>
      <c r="D51" s="2" t="s">
        <v>123</v>
      </c>
      <c r="E51" s="2">
        <v>0</v>
      </c>
      <c r="F51" s="118">
        <v>6450407.9879333042</v>
      </c>
      <c r="G51" s="118">
        <v>6261508</v>
      </c>
      <c r="H51" s="118">
        <v>6076507</v>
      </c>
      <c r="I51" s="118">
        <v>6076507</v>
      </c>
      <c r="J51" s="118">
        <v>6076507</v>
      </c>
      <c r="K51" s="118">
        <v>6076507</v>
      </c>
      <c r="L51" s="118">
        <v>6076507</v>
      </c>
      <c r="M51" s="118">
        <v>6076507</v>
      </c>
      <c r="N51" s="118"/>
    </row>
    <row r="52" spans="1:14" x14ac:dyDescent="0.15">
      <c r="A52" s="2">
        <v>46</v>
      </c>
      <c r="B52" s="2" t="s">
        <v>74</v>
      </c>
      <c r="C52" s="2" t="s">
        <v>1939</v>
      </c>
      <c r="D52" s="2" t="s">
        <v>79</v>
      </c>
      <c r="E52" s="2">
        <v>0</v>
      </c>
      <c r="F52" s="118">
        <v>174582.5</v>
      </c>
      <c r="G52" s="118">
        <v>173187</v>
      </c>
      <c r="H52" s="118">
        <v>172080</v>
      </c>
      <c r="I52" s="118">
        <v>186645</v>
      </c>
      <c r="J52" s="118">
        <v>210419</v>
      </c>
      <c r="K52" s="118">
        <v>233266</v>
      </c>
      <c r="L52" s="118">
        <v>279492.60499999998</v>
      </c>
      <c r="M52" s="118">
        <v>302113</v>
      </c>
      <c r="N52" s="118"/>
    </row>
    <row r="53" spans="1:14" x14ac:dyDescent="0.15">
      <c r="A53" s="2">
        <v>47</v>
      </c>
      <c r="B53" s="2" t="s">
        <v>75</v>
      </c>
      <c r="C53" s="2" t="s">
        <v>1931</v>
      </c>
      <c r="D53" s="2" t="s">
        <v>92</v>
      </c>
      <c r="E53" s="2" t="s">
        <v>1932</v>
      </c>
      <c r="F53" s="118">
        <v>5675484.4396665208</v>
      </c>
      <c r="G53" s="118">
        <v>5669122</v>
      </c>
      <c r="H53" s="118">
        <v>5669122</v>
      </c>
      <c r="I53" s="118">
        <v>5669122</v>
      </c>
      <c r="J53" s="118">
        <v>5669122</v>
      </c>
      <c r="K53" s="118">
        <v>5669122</v>
      </c>
      <c r="L53" s="118">
        <v>5669122</v>
      </c>
      <c r="M53" s="118">
        <v>5669122</v>
      </c>
      <c r="N53" s="118"/>
    </row>
    <row r="54" spans="1:14" x14ac:dyDescent="0.15">
      <c r="A54" s="2">
        <v>48</v>
      </c>
      <c r="B54" s="2" t="s">
        <v>76</v>
      </c>
      <c r="C54" s="2" t="s">
        <v>1931</v>
      </c>
      <c r="D54" s="2" t="s">
        <v>170</v>
      </c>
      <c r="E54" s="2" t="s">
        <v>1932</v>
      </c>
      <c r="F54" s="118">
        <v>9699781.5460000001</v>
      </c>
      <c r="G54" s="118">
        <v>9830496</v>
      </c>
      <c r="H54" s="118">
        <v>9946889</v>
      </c>
      <c r="I54" s="118">
        <v>10030891</v>
      </c>
      <c r="J54" s="118">
        <v>10099106</v>
      </c>
      <c r="K54" s="118">
        <v>10341646</v>
      </c>
      <c r="L54" s="118">
        <v>10341646</v>
      </c>
      <c r="M54" s="118">
        <v>10341646</v>
      </c>
      <c r="N54" s="118"/>
    </row>
    <row r="55" spans="1:14" x14ac:dyDescent="0.15">
      <c r="A55" s="2">
        <v>49</v>
      </c>
      <c r="B55" s="2" t="s">
        <v>77</v>
      </c>
      <c r="C55" s="2" t="s">
        <v>1931</v>
      </c>
      <c r="D55" s="2" t="s">
        <v>92</v>
      </c>
      <c r="E55" s="2" t="s">
        <v>1932</v>
      </c>
      <c r="F55" s="118">
        <v>28756160.148799911</v>
      </c>
      <c r="G55" s="118">
        <v>29169999</v>
      </c>
      <c r="H55" s="118">
        <v>29551526</v>
      </c>
      <c r="I55" s="118">
        <v>29823645</v>
      </c>
      <c r="J55" s="118">
        <v>29823645</v>
      </c>
      <c r="K55" s="118">
        <v>29823645</v>
      </c>
      <c r="L55" s="118">
        <v>29823645</v>
      </c>
      <c r="M55" s="118">
        <v>29823645</v>
      </c>
      <c r="N55" s="118"/>
    </row>
    <row r="56" spans="1:14" x14ac:dyDescent="0.15">
      <c r="A56" s="2">
        <v>50</v>
      </c>
      <c r="B56" s="2" t="s">
        <v>78</v>
      </c>
      <c r="C56" s="2" t="s">
        <v>1940</v>
      </c>
      <c r="D56" s="2" t="s">
        <v>1941</v>
      </c>
      <c r="E56" s="2">
        <v>0</v>
      </c>
      <c r="F56" s="118">
        <v>105065.038</v>
      </c>
      <c r="G56" s="118">
        <v>104620</v>
      </c>
      <c r="H56" s="118">
        <v>103926</v>
      </c>
      <c r="I56" s="118">
        <v>123708</v>
      </c>
      <c r="J56" s="118">
        <v>150685</v>
      </c>
      <c r="K56" s="118">
        <v>171618</v>
      </c>
      <c r="L56" s="118">
        <v>213525.745</v>
      </c>
      <c r="M56" s="118">
        <v>215553</v>
      </c>
      <c r="N56" s="118"/>
    </row>
    <row r="57" spans="1:14" x14ac:dyDescent="0.15">
      <c r="A57" s="2">
        <v>51</v>
      </c>
      <c r="B57" s="2" t="s">
        <v>79</v>
      </c>
      <c r="C57" s="2" t="s">
        <v>1939</v>
      </c>
      <c r="D57" s="2" t="s">
        <v>79</v>
      </c>
      <c r="E57" s="2">
        <v>0</v>
      </c>
      <c r="F57" s="118">
        <v>1091333.183</v>
      </c>
      <c r="G57" s="118">
        <v>1102464</v>
      </c>
      <c r="H57" s="118">
        <v>1111544</v>
      </c>
      <c r="I57" s="118">
        <v>1117730</v>
      </c>
      <c r="J57" s="118">
        <v>1120360</v>
      </c>
      <c r="K57" s="118">
        <v>1124616</v>
      </c>
      <c r="L57" s="118">
        <v>1131020.8400000001</v>
      </c>
      <c r="M57" s="118">
        <v>1131021</v>
      </c>
      <c r="N57" s="118"/>
    </row>
    <row r="58" spans="1:14" x14ac:dyDescent="0.15">
      <c r="A58" s="2">
        <v>52</v>
      </c>
      <c r="B58" s="2" t="s">
        <v>80</v>
      </c>
      <c r="C58" s="2" t="s">
        <v>1931</v>
      </c>
      <c r="D58" s="2" t="s">
        <v>92</v>
      </c>
      <c r="E58" s="2" t="s">
        <v>1932</v>
      </c>
      <c r="F58" s="118">
        <v>949903.18966652045</v>
      </c>
      <c r="G58" s="118">
        <v>893279</v>
      </c>
      <c r="H58" s="118">
        <v>843467</v>
      </c>
      <c r="I58" s="118">
        <v>843467</v>
      </c>
      <c r="J58" s="118">
        <v>907576</v>
      </c>
      <c r="K58" s="118">
        <v>1252404</v>
      </c>
      <c r="L58" s="118">
        <v>1760374.595</v>
      </c>
      <c r="M58" s="118">
        <v>3707985</v>
      </c>
      <c r="N58" s="118"/>
    </row>
    <row r="59" spans="1:14" x14ac:dyDescent="0.15">
      <c r="A59" s="2">
        <v>53</v>
      </c>
      <c r="B59" s="2" t="s">
        <v>81</v>
      </c>
      <c r="C59" s="2" t="s">
        <v>1938</v>
      </c>
      <c r="D59" s="2" t="s">
        <v>123</v>
      </c>
      <c r="E59" s="2">
        <v>0</v>
      </c>
      <c r="F59" s="118">
        <v>829080</v>
      </c>
      <c r="G59" s="118">
        <v>784087</v>
      </c>
      <c r="H59" s="118">
        <v>736256</v>
      </c>
      <c r="I59" s="118">
        <v>736256</v>
      </c>
      <c r="J59" s="118">
        <v>736256</v>
      </c>
      <c r="K59" s="118">
        <v>736256</v>
      </c>
      <c r="L59" s="118">
        <v>736256</v>
      </c>
      <c r="M59" s="118">
        <v>736256</v>
      </c>
      <c r="N59" s="118"/>
    </row>
    <row r="60" spans="1:14" x14ac:dyDescent="0.15">
      <c r="A60" s="2">
        <v>54</v>
      </c>
      <c r="B60" s="2" t="s">
        <v>82</v>
      </c>
      <c r="C60" s="2" t="s">
        <v>1931</v>
      </c>
      <c r="D60" s="2" t="s">
        <v>92</v>
      </c>
      <c r="E60" s="2" t="s">
        <v>1932</v>
      </c>
      <c r="F60" s="118">
        <v>5872861.927599824</v>
      </c>
      <c r="G60" s="118">
        <v>5605704</v>
      </c>
      <c r="H60" s="118">
        <v>5379255</v>
      </c>
      <c r="I60" s="118">
        <v>5379255</v>
      </c>
      <c r="J60" s="118">
        <v>5379255</v>
      </c>
      <c r="K60" s="118">
        <v>5655724</v>
      </c>
      <c r="L60" s="118">
        <v>5655724</v>
      </c>
      <c r="M60" s="118">
        <v>6717318</v>
      </c>
      <c r="N60" s="118"/>
    </row>
    <row r="61" spans="1:14" x14ac:dyDescent="0.15">
      <c r="A61" s="2">
        <v>55</v>
      </c>
      <c r="B61" s="2" t="s">
        <v>83</v>
      </c>
      <c r="C61" s="2" t="s">
        <v>1935</v>
      </c>
      <c r="D61" s="2" t="s">
        <v>102</v>
      </c>
      <c r="E61" s="2">
        <v>0</v>
      </c>
      <c r="F61" s="118">
        <v>80959.25</v>
      </c>
      <c r="G61" s="118">
        <v>80429</v>
      </c>
      <c r="H61" s="118">
        <v>80162</v>
      </c>
      <c r="I61" s="118">
        <v>123034</v>
      </c>
      <c r="J61" s="118">
        <v>182146</v>
      </c>
      <c r="K61" s="118">
        <v>231768</v>
      </c>
      <c r="L61" s="118">
        <v>337582.32999999996</v>
      </c>
      <c r="M61" s="118">
        <v>400335</v>
      </c>
      <c r="N61" s="118"/>
    </row>
    <row r="62" spans="1:14" x14ac:dyDescent="0.15">
      <c r="A62" s="2">
        <v>56</v>
      </c>
      <c r="B62" s="2" t="s">
        <v>84</v>
      </c>
      <c r="C62" s="2" t="s">
        <v>1931</v>
      </c>
      <c r="D62" s="2" t="s">
        <v>92</v>
      </c>
      <c r="E62" s="2" t="s">
        <v>1932</v>
      </c>
      <c r="F62" s="118">
        <v>5391340.5</v>
      </c>
      <c r="G62" s="118">
        <v>5330217</v>
      </c>
      <c r="H62" s="118">
        <v>5278314</v>
      </c>
      <c r="I62" s="118">
        <v>5278314</v>
      </c>
      <c r="J62" s="118">
        <v>5278314</v>
      </c>
      <c r="K62" s="118">
        <v>5278314</v>
      </c>
      <c r="L62" s="118">
        <v>5278314</v>
      </c>
      <c r="M62" s="118">
        <v>5447238</v>
      </c>
      <c r="N62" s="118"/>
    </row>
    <row r="63" spans="1:14" x14ac:dyDescent="0.15">
      <c r="A63" s="2">
        <v>57</v>
      </c>
      <c r="B63" s="2" t="s">
        <v>85</v>
      </c>
      <c r="C63" s="2" t="s">
        <v>1937</v>
      </c>
      <c r="D63" s="2" t="s">
        <v>79</v>
      </c>
      <c r="E63" s="2">
        <v>0</v>
      </c>
      <c r="F63" s="118">
        <v>181730.85366652039</v>
      </c>
      <c r="G63" s="118">
        <v>277367</v>
      </c>
      <c r="H63" s="118">
        <v>378649</v>
      </c>
      <c r="I63" s="118">
        <v>477624</v>
      </c>
      <c r="J63" s="118">
        <v>569418</v>
      </c>
      <c r="K63" s="118">
        <v>660555</v>
      </c>
      <c r="L63" s="118">
        <v>869860.94499999995</v>
      </c>
      <c r="M63" s="118">
        <v>1019227</v>
      </c>
      <c r="N63" s="118"/>
    </row>
    <row r="64" spans="1:14" x14ac:dyDescent="0.15">
      <c r="A64" s="2">
        <v>58</v>
      </c>
      <c r="B64" s="2" t="s">
        <v>86</v>
      </c>
      <c r="C64" s="2" t="s">
        <v>1938</v>
      </c>
      <c r="D64" s="2" t="s">
        <v>123</v>
      </c>
      <c r="E64" s="2">
        <v>0</v>
      </c>
      <c r="F64" s="118">
        <v>10799238.855933305</v>
      </c>
      <c r="G64" s="118">
        <v>10875602</v>
      </c>
      <c r="H64" s="118">
        <v>10925151</v>
      </c>
      <c r="I64" s="118">
        <v>10925151</v>
      </c>
      <c r="J64" s="118">
        <v>10925151</v>
      </c>
      <c r="K64" s="118">
        <v>10925151</v>
      </c>
      <c r="L64" s="118">
        <v>10925151</v>
      </c>
      <c r="M64" s="118">
        <v>10925151</v>
      </c>
      <c r="N64" s="118"/>
    </row>
    <row r="65" spans="1:14" x14ac:dyDescent="0.15">
      <c r="A65" s="2">
        <v>59</v>
      </c>
      <c r="B65" s="2" t="s">
        <v>87</v>
      </c>
      <c r="C65" s="2" t="s">
        <v>1938</v>
      </c>
      <c r="D65" s="2" t="s">
        <v>123</v>
      </c>
      <c r="E65" s="2">
        <v>0</v>
      </c>
      <c r="F65" s="118">
        <v>25056587.343132954</v>
      </c>
      <c r="G65" s="118">
        <v>25040045</v>
      </c>
      <c r="H65" s="118">
        <v>25040045</v>
      </c>
      <c r="I65" s="118">
        <v>25040045</v>
      </c>
      <c r="J65" s="118">
        <v>25040045</v>
      </c>
      <c r="K65" s="118">
        <v>25040045</v>
      </c>
      <c r="L65" s="118">
        <v>25040045</v>
      </c>
      <c r="M65" s="118">
        <v>25040045</v>
      </c>
      <c r="N65" s="118"/>
    </row>
    <row r="66" spans="1:14" x14ac:dyDescent="0.15">
      <c r="A66" s="2">
        <v>60</v>
      </c>
      <c r="B66" s="2" t="s">
        <v>88</v>
      </c>
      <c r="C66" s="2" t="s">
        <v>1936</v>
      </c>
      <c r="D66" s="2" t="s">
        <v>121</v>
      </c>
      <c r="E66" s="2">
        <v>0</v>
      </c>
      <c r="F66" s="118">
        <v>2156390</v>
      </c>
      <c r="G66" s="118">
        <v>1961458</v>
      </c>
      <c r="H66" s="118">
        <v>1766084</v>
      </c>
      <c r="I66" s="118">
        <v>1766084</v>
      </c>
      <c r="J66" s="118">
        <v>1766084</v>
      </c>
      <c r="K66" s="118">
        <v>1766084</v>
      </c>
      <c r="L66" s="118">
        <v>1766084</v>
      </c>
      <c r="M66" s="118">
        <v>1766084</v>
      </c>
      <c r="N66" s="118"/>
    </row>
    <row r="67" spans="1:14" x14ac:dyDescent="0.15">
      <c r="A67" s="2">
        <v>61</v>
      </c>
      <c r="B67" s="2" t="s">
        <v>89</v>
      </c>
      <c r="C67" s="2" t="s">
        <v>1940</v>
      </c>
      <c r="D67" s="2" t="s">
        <v>1941</v>
      </c>
      <c r="E67" s="2">
        <v>0</v>
      </c>
      <c r="F67" s="118">
        <v>1979789.5430000001</v>
      </c>
      <c r="G67" s="118">
        <v>2008742</v>
      </c>
      <c r="H67" s="118">
        <v>2019012</v>
      </c>
      <c r="I67" s="118">
        <v>2181180</v>
      </c>
      <c r="J67" s="118">
        <v>2368269</v>
      </c>
      <c r="K67" s="118">
        <v>2748356</v>
      </c>
      <c r="L67" s="118">
        <v>3336550.9449999998</v>
      </c>
      <c r="M67" s="118">
        <v>3942058</v>
      </c>
      <c r="N67" s="118"/>
    </row>
    <row r="68" spans="1:14" x14ac:dyDescent="0.15">
      <c r="A68" s="2">
        <v>62</v>
      </c>
      <c r="B68" s="2" t="s">
        <v>90</v>
      </c>
      <c r="C68" s="2" t="s">
        <v>1936</v>
      </c>
      <c r="D68" s="2" t="s">
        <v>121</v>
      </c>
      <c r="E68" s="2">
        <v>0</v>
      </c>
      <c r="F68" s="118">
        <v>27403589.706066258</v>
      </c>
      <c r="G68" s="118">
        <v>28638991</v>
      </c>
      <c r="H68" s="118">
        <v>29931677</v>
      </c>
      <c r="I68" s="118">
        <v>31174709</v>
      </c>
      <c r="J68" s="118">
        <v>32878103</v>
      </c>
      <c r="K68" s="118">
        <v>34895170</v>
      </c>
      <c r="L68" s="118">
        <v>39522753.909999996</v>
      </c>
      <c r="M68" s="118">
        <v>42723021</v>
      </c>
      <c r="N68" s="118"/>
    </row>
    <row r="69" spans="1:14" x14ac:dyDescent="0.15">
      <c r="A69" s="2">
        <v>63</v>
      </c>
      <c r="B69" s="2" t="s">
        <v>91</v>
      </c>
      <c r="C69" s="2" t="s">
        <v>1934</v>
      </c>
      <c r="D69" s="2" t="s">
        <v>191</v>
      </c>
      <c r="E69" s="2">
        <v>0</v>
      </c>
      <c r="F69" s="118">
        <v>1167197.75</v>
      </c>
      <c r="G69" s="118">
        <v>1114004</v>
      </c>
      <c r="H69" s="118">
        <v>1058408</v>
      </c>
      <c r="I69" s="118">
        <v>1058408</v>
      </c>
      <c r="J69" s="118">
        <v>1058408</v>
      </c>
      <c r="K69" s="118">
        <v>1058408</v>
      </c>
      <c r="L69" s="118">
        <v>1058408</v>
      </c>
      <c r="M69" s="118">
        <v>1058408</v>
      </c>
      <c r="N69" s="118"/>
    </row>
    <row r="70" spans="1:14" x14ac:dyDescent="0.15">
      <c r="A70" s="2">
        <v>64</v>
      </c>
      <c r="B70" s="2" t="s">
        <v>92</v>
      </c>
      <c r="C70" s="2" t="s">
        <v>1931</v>
      </c>
      <c r="D70" s="2" t="s">
        <v>92</v>
      </c>
      <c r="E70" s="2" t="s">
        <v>1932</v>
      </c>
      <c r="F70" s="118">
        <v>202425080.53005311</v>
      </c>
      <c r="G70" s="118">
        <v>205908194</v>
      </c>
      <c r="H70" s="118">
        <v>209104777</v>
      </c>
      <c r="I70" s="118">
        <v>212544934</v>
      </c>
      <c r="J70" s="118">
        <v>213879452</v>
      </c>
      <c r="K70" s="118">
        <v>215966982</v>
      </c>
      <c r="L70" s="118">
        <v>224114723.83000001</v>
      </c>
      <c r="M70" s="118">
        <v>226674245</v>
      </c>
      <c r="N70" s="118"/>
    </row>
    <row r="71" spans="1:14" x14ac:dyDescent="0.15">
      <c r="A71" s="2">
        <v>65</v>
      </c>
      <c r="B71" s="2" t="s">
        <v>93</v>
      </c>
      <c r="C71" s="2" t="s">
        <v>1935</v>
      </c>
      <c r="D71" s="2" t="s">
        <v>92</v>
      </c>
      <c r="E71" s="2">
        <v>0</v>
      </c>
      <c r="F71" s="118">
        <v>1175504.25</v>
      </c>
      <c r="G71" s="118">
        <v>1126876</v>
      </c>
      <c r="H71" s="118">
        <v>1071722</v>
      </c>
      <c r="I71" s="118">
        <v>1071722</v>
      </c>
      <c r="J71" s="118">
        <v>1071722</v>
      </c>
      <c r="K71" s="118">
        <v>1071722</v>
      </c>
      <c r="L71" s="118">
        <v>1071722</v>
      </c>
      <c r="M71" s="118">
        <v>1071722</v>
      </c>
      <c r="N71" s="118"/>
    </row>
    <row r="72" spans="1:14" x14ac:dyDescent="0.15">
      <c r="A72" s="2">
        <v>66</v>
      </c>
      <c r="B72" s="2" t="s">
        <v>94</v>
      </c>
      <c r="C72" s="2" t="s">
        <v>1935</v>
      </c>
      <c r="D72" s="2" t="s">
        <v>102</v>
      </c>
      <c r="E72" s="2">
        <v>0</v>
      </c>
      <c r="F72" s="118">
        <v>2557930.5</v>
      </c>
      <c r="G72" s="118">
        <v>2507860</v>
      </c>
      <c r="H72" s="118">
        <v>2430050</v>
      </c>
      <c r="I72" s="118">
        <v>2430050</v>
      </c>
      <c r="J72" s="118">
        <v>2451411</v>
      </c>
      <c r="K72" s="118">
        <v>2506509</v>
      </c>
      <c r="L72" s="118">
        <v>2506509</v>
      </c>
      <c r="M72" s="118">
        <v>2889920</v>
      </c>
      <c r="N72" s="118"/>
    </row>
    <row r="73" spans="1:14" x14ac:dyDescent="0.15">
      <c r="A73" s="2">
        <v>67</v>
      </c>
      <c r="B73" s="2" t="s">
        <v>95</v>
      </c>
      <c r="C73" s="2" t="s">
        <v>1931</v>
      </c>
      <c r="D73" s="2" t="s">
        <v>170</v>
      </c>
      <c r="E73" s="2" t="s">
        <v>1932</v>
      </c>
      <c r="F73" s="118">
        <v>6366187</v>
      </c>
      <c r="G73" s="118">
        <v>6178316</v>
      </c>
      <c r="H73" s="118">
        <v>5997693</v>
      </c>
      <c r="I73" s="118">
        <v>5997693</v>
      </c>
      <c r="J73" s="118">
        <v>5997693</v>
      </c>
      <c r="K73" s="118">
        <v>5997693</v>
      </c>
      <c r="L73" s="118">
        <v>5997693</v>
      </c>
      <c r="M73" s="118">
        <v>5997693</v>
      </c>
      <c r="N73" s="118"/>
    </row>
    <row r="74" spans="1:14" x14ac:dyDescent="0.15">
      <c r="A74" s="2">
        <v>68</v>
      </c>
      <c r="B74" s="2" t="s">
        <v>96</v>
      </c>
      <c r="C74" s="2" t="s">
        <v>1935</v>
      </c>
      <c r="D74" s="2" t="s">
        <v>102</v>
      </c>
      <c r="E74" s="2">
        <v>0</v>
      </c>
      <c r="F74" s="118">
        <v>26019.933000000001</v>
      </c>
      <c r="G74" s="118">
        <v>26947</v>
      </c>
      <c r="H74" s="118">
        <v>27594</v>
      </c>
      <c r="I74" s="118">
        <v>29872</v>
      </c>
      <c r="J74" s="118">
        <v>32638</v>
      </c>
      <c r="K74" s="118">
        <v>34148</v>
      </c>
      <c r="L74" s="118">
        <v>38093.394999999997</v>
      </c>
      <c r="M74" s="118">
        <v>41751</v>
      </c>
      <c r="N74" s="118"/>
    </row>
    <row r="75" spans="1:14" x14ac:dyDescent="0.15">
      <c r="A75" s="2">
        <v>69</v>
      </c>
      <c r="B75" s="2" t="s">
        <v>97</v>
      </c>
      <c r="C75" s="2" t="s">
        <v>1934</v>
      </c>
      <c r="D75" s="2" t="s">
        <v>191</v>
      </c>
      <c r="E75" s="2">
        <v>0</v>
      </c>
      <c r="F75" s="118">
        <v>15580764.439666521</v>
      </c>
      <c r="G75" s="118">
        <v>15574402</v>
      </c>
      <c r="H75" s="118">
        <v>15574402</v>
      </c>
      <c r="I75" s="118">
        <v>15574402</v>
      </c>
      <c r="J75" s="118">
        <v>15574402</v>
      </c>
      <c r="K75" s="118">
        <v>15574402</v>
      </c>
      <c r="L75" s="118">
        <v>15574402</v>
      </c>
      <c r="M75" s="118">
        <v>15574402</v>
      </c>
      <c r="N75" s="118"/>
    </row>
    <row r="76" spans="1:14" x14ac:dyDescent="0.15">
      <c r="A76" s="2">
        <v>70</v>
      </c>
      <c r="B76" s="2" t="s">
        <v>98</v>
      </c>
      <c r="C76" s="2" t="s">
        <v>1940</v>
      </c>
      <c r="D76" s="2" t="s">
        <v>1941</v>
      </c>
      <c r="E76" s="2">
        <v>0</v>
      </c>
      <c r="F76" s="118">
        <v>1837860</v>
      </c>
      <c r="G76" s="118">
        <v>1767283</v>
      </c>
      <c r="H76" s="118">
        <v>1677663</v>
      </c>
      <c r="I76" s="118">
        <v>1679589</v>
      </c>
      <c r="J76" s="118">
        <v>1743835</v>
      </c>
      <c r="K76" s="118">
        <v>1811469</v>
      </c>
      <c r="L76" s="118">
        <v>2040164.615</v>
      </c>
      <c r="M76" s="118">
        <v>2207225</v>
      </c>
      <c r="N76" s="118"/>
    </row>
    <row r="77" spans="1:14" x14ac:dyDescent="0.15">
      <c r="A77" s="2">
        <v>71</v>
      </c>
      <c r="B77" s="2" t="s">
        <v>99</v>
      </c>
      <c r="C77" s="2" t="s">
        <v>1938</v>
      </c>
      <c r="D77" s="2" t="s">
        <v>123</v>
      </c>
      <c r="E77" s="2">
        <v>0</v>
      </c>
      <c r="F77" s="118">
        <v>4916815.25</v>
      </c>
      <c r="G77" s="118">
        <v>4761062</v>
      </c>
      <c r="H77" s="118">
        <v>4578589</v>
      </c>
      <c r="I77" s="118">
        <v>4578589</v>
      </c>
      <c r="J77" s="118">
        <v>4578589</v>
      </c>
      <c r="K77" s="118">
        <v>4578589</v>
      </c>
      <c r="L77" s="118">
        <v>4578589</v>
      </c>
      <c r="M77" s="118">
        <v>4578589</v>
      </c>
      <c r="N77" s="118"/>
    </row>
    <row r="78" spans="1:14" x14ac:dyDescent="0.15">
      <c r="A78" s="2">
        <v>72</v>
      </c>
      <c r="B78" s="2" t="s">
        <v>100</v>
      </c>
      <c r="C78" s="2" t="s">
        <v>1938</v>
      </c>
      <c r="D78" s="2" t="s">
        <v>123</v>
      </c>
      <c r="E78" s="2">
        <v>0</v>
      </c>
      <c r="F78" s="118">
        <v>11691951.951733217</v>
      </c>
      <c r="G78" s="118">
        <v>11601318</v>
      </c>
      <c r="H78" s="118">
        <v>11492516</v>
      </c>
      <c r="I78" s="118">
        <v>11492516</v>
      </c>
      <c r="J78" s="118">
        <v>11492516</v>
      </c>
      <c r="K78" s="118">
        <v>11624199</v>
      </c>
      <c r="L78" s="118">
        <v>12032619.42</v>
      </c>
      <c r="M78" s="118">
        <v>12032619</v>
      </c>
      <c r="N78" s="118"/>
    </row>
    <row r="79" spans="1:14" x14ac:dyDescent="0.15">
      <c r="A79" s="2">
        <v>73</v>
      </c>
      <c r="B79" s="2" t="s">
        <v>101</v>
      </c>
      <c r="C79" s="2" t="s">
        <v>1938</v>
      </c>
      <c r="D79" s="2" t="s">
        <v>123</v>
      </c>
      <c r="E79" s="2">
        <v>0</v>
      </c>
      <c r="F79" s="118">
        <v>3146060</v>
      </c>
      <c r="G79" s="118">
        <v>3019504</v>
      </c>
      <c r="H79" s="118">
        <v>2899516</v>
      </c>
      <c r="I79" s="118">
        <v>2899516</v>
      </c>
      <c r="J79" s="118">
        <v>2899516</v>
      </c>
      <c r="K79" s="118">
        <v>2899516</v>
      </c>
      <c r="L79" s="118">
        <v>2899516</v>
      </c>
      <c r="M79" s="118">
        <v>2899516</v>
      </c>
      <c r="N79" s="118"/>
    </row>
    <row r="80" spans="1:14" x14ac:dyDescent="0.15">
      <c r="A80" s="2">
        <v>74</v>
      </c>
      <c r="B80" s="2" t="s">
        <v>102</v>
      </c>
      <c r="C80" s="2" t="s">
        <v>1935</v>
      </c>
      <c r="D80" s="2" t="s">
        <v>102</v>
      </c>
      <c r="E80" s="2">
        <v>0</v>
      </c>
      <c r="F80" s="118">
        <v>1330817.75</v>
      </c>
      <c r="G80" s="118">
        <v>1300927</v>
      </c>
      <c r="H80" s="118">
        <v>1293502</v>
      </c>
      <c r="I80" s="118">
        <v>1293502</v>
      </c>
      <c r="J80" s="118">
        <v>1309880</v>
      </c>
      <c r="K80" s="118">
        <v>1309880</v>
      </c>
      <c r="L80" s="118">
        <v>1309880</v>
      </c>
      <c r="M80" s="118">
        <v>1557217</v>
      </c>
      <c r="N80" s="118"/>
    </row>
    <row r="81" spans="1:14" x14ac:dyDescent="0.15">
      <c r="A81" s="2">
        <v>75</v>
      </c>
      <c r="B81" s="2" t="s">
        <v>103</v>
      </c>
      <c r="C81" s="2" t="s">
        <v>1940</v>
      </c>
      <c r="D81" s="2" t="s">
        <v>123</v>
      </c>
      <c r="E81" s="2">
        <v>0</v>
      </c>
      <c r="F81" s="118">
        <v>62869.487933304081</v>
      </c>
      <c r="G81" s="118">
        <v>60912</v>
      </c>
      <c r="H81" s="118">
        <v>60216</v>
      </c>
      <c r="I81" s="118">
        <v>89603</v>
      </c>
      <c r="J81" s="118">
        <v>129597</v>
      </c>
      <c r="K81" s="118">
        <v>169066</v>
      </c>
      <c r="L81" s="118">
        <v>254340.32</v>
      </c>
      <c r="M81" s="118">
        <v>321391</v>
      </c>
      <c r="N81" s="118"/>
    </row>
    <row r="82" spans="1:14" x14ac:dyDescent="0.15">
      <c r="A82" s="2">
        <v>76</v>
      </c>
      <c r="B82" s="2" t="s">
        <v>104</v>
      </c>
      <c r="C82" s="2" t="s">
        <v>1936</v>
      </c>
      <c r="D82" s="2" t="s">
        <v>121</v>
      </c>
      <c r="E82" s="2">
        <v>0</v>
      </c>
      <c r="F82" s="118">
        <v>417669</v>
      </c>
      <c r="G82" s="118">
        <v>407115</v>
      </c>
      <c r="H82" s="118">
        <v>395466</v>
      </c>
      <c r="I82" s="118">
        <v>395466</v>
      </c>
      <c r="J82" s="118">
        <v>395466</v>
      </c>
      <c r="K82" s="118">
        <v>395466</v>
      </c>
      <c r="L82" s="118">
        <v>395466</v>
      </c>
      <c r="M82" s="118">
        <v>395466</v>
      </c>
      <c r="N82" s="118"/>
    </row>
    <row r="83" spans="1:14" x14ac:dyDescent="0.15">
      <c r="A83" s="2">
        <v>77</v>
      </c>
      <c r="B83" s="2" t="s">
        <v>105</v>
      </c>
      <c r="C83" s="2" t="s">
        <v>1931</v>
      </c>
      <c r="D83" s="2" t="s">
        <v>92</v>
      </c>
      <c r="E83" s="2" t="s">
        <v>1932</v>
      </c>
      <c r="F83" s="118">
        <v>34972625.449132517</v>
      </c>
      <c r="G83" s="118">
        <v>36555957</v>
      </c>
      <c r="H83" s="118">
        <v>38251467</v>
      </c>
      <c r="I83" s="118">
        <v>39752676</v>
      </c>
      <c r="J83" s="118">
        <v>41134504</v>
      </c>
      <c r="K83" s="118">
        <v>42920769</v>
      </c>
      <c r="L83" s="118">
        <v>46222158.354999997</v>
      </c>
      <c r="M83" s="118">
        <v>51701477</v>
      </c>
      <c r="N83" s="118"/>
    </row>
    <row r="84" spans="1:14" x14ac:dyDescent="0.15">
      <c r="A84" s="2">
        <v>78</v>
      </c>
      <c r="B84" s="2" t="s">
        <v>106</v>
      </c>
      <c r="C84" s="2" t="s">
        <v>1931</v>
      </c>
      <c r="D84" s="2" t="s">
        <v>170</v>
      </c>
      <c r="E84" s="2">
        <v>0</v>
      </c>
      <c r="F84" s="118">
        <v>9675277</v>
      </c>
      <c r="G84" s="118">
        <v>9561096</v>
      </c>
      <c r="H84" s="118">
        <v>9459722</v>
      </c>
      <c r="I84" s="118">
        <v>9459722</v>
      </c>
      <c r="J84" s="118">
        <v>9459722</v>
      </c>
      <c r="K84" s="118">
        <v>9562811</v>
      </c>
      <c r="L84" s="118">
        <v>11860592.550000001</v>
      </c>
      <c r="M84" s="118">
        <v>13112190</v>
      </c>
      <c r="N84" s="118"/>
    </row>
    <row r="85" spans="1:14" x14ac:dyDescent="0.15">
      <c r="A85" s="2">
        <v>79</v>
      </c>
      <c r="B85" s="2" t="s">
        <v>107</v>
      </c>
      <c r="C85" s="2" t="s">
        <v>1931</v>
      </c>
      <c r="D85" s="2" t="s">
        <v>92</v>
      </c>
      <c r="E85" s="2" t="s">
        <v>1932</v>
      </c>
      <c r="F85" s="118">
        <v>2989094.25</v>
      </c>
      <c r="G85" s="118">
        <v>2951181</v>
      </c>
      <c r="H85" s="118">
        <v>2902339</v>
      </c>
      <c r="I85" s="118">
        <v>2902339</v>
      </c>
      <c r="J85" s="118">
        <v>2904887</v>
      </c>
      <c r="K85" s="118">
        <v>2952089</v>
      </c>
      <c r="L85" s="118">
        <v>2952086</v>
      </c>
      <c r="M85" s="118">
        <v>2952086</v>
      </c>
      <c r="N85" s="118"/>
    </row>
    <row r="86" spans="1:14" x14ac:dyDescent="0.15">
      <c r="A86" s="2">
        <v>80</v>
      </c>
      <c r="B86" s="2" t="s">
        <v>108</v>
      </c>
      <c r="C86" s="2" t="s">
        <v>1936</v>
      </c>
      <c r="D86" s="2" t="s">
        <v>121</v>
      </c>
      <c r="E86" s="2">
        <v>0</v>
      </c>
      <c r="F86" s="118">
        <v>61122355.716861784</v>
      </c>
      <c r="G86" s="118">
        <v>62740126</v>
      </c>
      <c r="H86" s="118">
        <v>64774542</v>
      </c>
      <c r="I86" s="118">
        <v>66940902</v>
      </c>
      <c r="J86" s="118">
        <v>69151848</v>
      </c>
      <c r="K86" s="118">
        <v>71875826</v>
      </c>
      <c r="L86" s="118">
        <v>79454513.954999998</v>
      </c>
      <c r="M86" s="118">
        <v>83706615</v>
      </c>
      <c r="N86" s="118"/>
    </row>
    <row r="87" spans="1:14" x14ac:dyDescent="0.15">
      <c r="A87" s="2">
        <v>81</v>
      </c>
      <c r="B87" s="2" t="s">
        <v>109</v>
      </c>
      <c r="C87" s="2" t="s">
        <v>1933</v>
      </c>
      <c r="D87" s="2" t="s">
        <v>121</v>
      </c>
      <c r="E87" s="2">
        <v>0</v>
      </c>
      <c r="F87" s="118">
        <v>823358.23793330404</v>
      </c>
      <c r="G87" s="118">
        <v>821127</v>
      </c>
      <c r="H87" s="118">
        <v>847757</v>
      </c>
      <c r="I87" s="118">
        <v>1026996</v>
      </c>
      <c r="J87" s="118">
        <v>1253060</v>
      </c>
      <c r="K87" s="118">
        <v>1451313</v>
      </c>
      <c r="L87" s="118">
        <v>2182673.2949999999</v>
      </c>
      <c r="M87" s="118">
        <v>2744963</v>
      </c>
      <c r="N87" s="118"/>
    </row>
    <row r="88" spans="1:14" x14ac:dyDescent="0.15">
      <c r="A88" s="2">
        <v>82</v>
      </c>
      <c r="B88" s="2" t="s">
        <v>110</v>
      </c>
      <c r="C88" s="2" t="s">
        <v>1940</v>
      </c>
      <c r="D88" s="2" t="s">
        <v>1941</v>
      </c>
      <c r="E88" s="2">
        <v>0</v>
      </c>
      <c r="F88" s="118">
        <v>1945055.25</v>
      </c>
      <c r="G88" s="118">
        <v>1894751</v>
      </c>
      <c r="H88" s="118">
        <v>1837504</v>
      </c>
      <c r="I88" s="118">
        <v>1846203</v>
      </c>
      <c r="J88" s="118">
        <v>1888165</v>
      </c>
      <c r="K88" s="118">
        <v>1958902</v>
      </c>
      <c r="L88" s="118">
        <v>2100359.355</v>
      </c>
      <c r="M88" s="118">
        <v>2100359</v>
      </c>
      <c r="N88" s="118"/>
    </row>
    <row r="89" spans="1:14" x14ac:dyDescent="0.15">
      <c r="A89" s="2">
        <v>83</v>
      </c>
      <c r="B89" s="2" t="s">
        <v>111</v>
      </c>
      <c r="C89" s="2" t="s">
        <v>1940</v>
      </c>
      <c r="D89" s="2" t="s">
        <v>1941</v>
      </c>
      <c r="E89" s="2">
        <v>0</v>
      </c>
      <c r="F89" s="118">
        <v>19862593.297999561</v>
      </c>
      <c r="G89" s="118">
        <v>20671979</v>
      </c>
      <c r="H89" s="118">
        <v>21551965</v>
      </c>
      <c r="I89" s="118">
        <v>22274221</v>
      </c>
      <c r="J89" s="118">
        <v>22847375</v>
      </c>
      <c r="K89" s="118">
        <v>23859873</v>
      </c>
      <c r="L89" s="118">
        <v>25404319.574999999</v>
      </c>
      <c r="M89" s="118">
        <v>28184338</v>
      </c>
      <c r="N89" s="118"/>
    </row>
    <row r="90" spans="1:14" x14ac:dyDescent="0.15">
      <c r="A90" s="2">
        <v>84</v>
      </c>
      <c r="B90" s="2" t="s">
        <v>112</v>
      </c>
      <c r="C90" s="2" t="s">
        <v>1936</v>
      </c>
      <c r="D90" s="2" t="s">
        <v>121</v>
      </c>
      <c r="E90" s="2">
        <v>0</v>
      </c>
      <c r="F90" s="118">
        <v>10070381.237933304</v>
      </c>
      <c r="G90" s="118">
        <v>9885063</v>
      </c>
      <c r="H90" s="118">
        <v>9673235</v>
      </c>
      <c r="I90" s="118">
        <v>9673235</v>
      </c>
      <c r="J90" s="118">
        <v>9673235</v>
      </c>
      <c r="K90" s="118">
        <v>9673235</v>
      </c>
      <c r="L90" s="118">
        <v>9673235</v>
      </c>
      <c r="M90" s="118">
        <v>9673235</v>
      </c>
      <c r="N90" s="118"/>
    </row>
    <row r="91" spans="1:14" x14ac:dyDescent="0.15">
      <c r="A91" s="2">
        <v>85</v>
      </c>
      <c r="B91" s="2" t="s">
        <v>113</v>
      </c>
      <c r="C91" s="2" t="s">
        <v>1939</v>
      </c>
      <c r="D91" s="2" t="s">
        <v>79</v>
      </c>
      <c r="E91" s="2">
        <v>0</v>
      </c>
      <c r="F91" s="118">
        <v>5693301.4758666083</v>
      </c>
      <c r="G91" s="118">
        <v>5448842</v>
      </c>
      <c r="H91" s="118">
        <v>5272935</v>
      </c>
      <c r="I91" s="118">
        <v>5272935</v>
      </c>
      <c r="J91" s="118">
        <v>5272935</v>
      </c>
      <c r="K91" s="118">
        <v>5272935</v>
      </c>
      <c r="L91" s="118">
        <v>5272935</v>
      </c>
      <c r="M91" s="118">
        <v>5272935</v>
      </c>
      <c r="N91" s="118"/>
    </row>
    <row r="92" spans="1:14" x14ac:dyDescent="0.15">
      <c r="A92" s="2">
        <v>86</v>
      </c>
      <c r="B92" s="2" t="s">
        <v>114</v>
      </c>
      <c r="C92" s="2" t="s">
        <v>1938</v>
      </c>
      <c r="D92" s="2" t="s">
        <v>123</v>
      </c>
      <c r="E92" s="2">
        <v>0</v>
      </c>
      <c r="F92" s="118">
        <v>12633828.928733217</v>
      </c>
      <c r="G92" s="118">
        <v>12690954</v>
      </c>
      <c r="H92" s="118">
        <v>12779336</v>
      </c>
      <c r="I92" s="118">
        <v>12802864</v>
      </c>
      <c r="J92" s="118">
        <v>12802864</v>
      </c>
      <c r="K92" s="118">
        <v>12802864</v>
      </c>
      <c r="L92" s="118">
        <v>12802864</v>
      </c>
      <c r="M92" s="118">
        <v>12802864</v>
      </c>
      <c r="N92" s="118"/>
    </row>
    <row r="93" spans="1:14" x14ac:dyDescent="0.15">
      <c r="A93" s="2">
        <v>87</v>
      </c>
      <c r="B93" s="2" t="s">
        <v>115</v>
      </c>
      <c r="C93" s="2" t="s">
        <v>1935</v>
      </c>
      <c r="D93" s="2" t="s">
        <v>102</v>
      </c>
      <c r="E93" s="2">
        <v>0</v>
      </c>
      <c r="F93" s="118">
        <v>103296.02899999999</v>
      </c>
      <c r="G93" s="118">
        <v>111991</v>
      </c>
      <c r="H93" s="118">
        <v>109929</v>
      </c>
      <c r="I93" s="118">
        <v>132148</v>
      </c>
      <c r="J93" s="118">
        <v>163736</v>
      </c>
      <c r="K93" s="118">
        <v>194211</v>
      </c>
      <c r="L93" s="118">
        <v>250613.82</v>
      </c>
      <c r="M93" s="118">
        <v>311169</v>
      </c>
      <c r="N93" s="118"/>
    </row>
    <row r="94" spans="1:14" x14ac:dyDescent="0.15">
      <c r="A94" s="2">
        <v>88</v>
      </c>
      <c r="B94" s="2" t="s">
        <v>116</v>
      </c>
      <c r="C94" s="2" t="s">
        <v>1933</v>
      </c>
      <c r="D94" s="2" t="s">
        <v>121</v>
      </c>
      <c r="E94" s="2">
        <v>0</v>
      </c>
      <c r="F94" s="118">
        <v>30522471.816666521</v>
      </c>
      <c r="G94" s="118">
        <v>31227536</v>
      </c>
      <c r="H94" s="118">
        <v>32037303</v>
      </c>
      <c r="I94" s="118">
        <v>32702839</v>
      </c>
      <c r="J94" s="118">
        <v>33213827</v>
      </c>
      <c r="K94" s="118">
        <v>33783140</v>
      </c>
      <c r="L94" s="118">
        <v>34096586.18</v>
      </c>
      <c r="M94" s="118">
        <v>34096586</v>
      </c>
      <c r="N94" s="118"/>
    </row>
    <row r="95" spans="1:14" x14ac:dyDescent="0.15">
      <c r="A95" s="2">
        <v>89</v>
      </c>
      <c r="B95" s="2" t="s">
        <v>117</v>
      </c>
      <c r="C95" s="2" t="s">
        <v>1931</v>
      </c>
      <c r="D95" s="2" t="s">
        <v>92</v>
      </c>
      <c r="E95" s="2">
        <v>0</v>
      </c>
      <c r="F95" s="118">
        <v>88127059.042058796</v>
      </c>
      <c r="G95" s="118">
        <v>91857909</v>
      </c>
      <c r="H95" s="118">
        <v>95776383</v>
      </c>
      <c r="I95" s="118">
        <v>99688263</v>
      </c>
      <c r="J95" s="118">
        <v>103550543</v>
      </c>
      <c r="K95" s="118">
        <v>107212343</v>
      </c>
      <c r="L95" s="118">
        <v>115859537.485</v>
      </c>
      <c r="M95" s="118">
        <v>124491915</v>
      </c>
      <c r="N95" s="118"/>
    </row>
    <row r="96" spans="1:14" x14ac:dyDescent="0.15">
      <c r="A96" s="2">
        <v>90</v>
      </c>
      <c r="B96" s="2" t="s">
        <v>118</v>
      </c>
      <c r="C96" s="2" t="s">
        <v>1937</v>
      </c>
      <c r="D96" s="2" t="s">
        <v>79</v>
      </c>
      <c r="E96" s="2">
        <v>0</v>
      </c>
      <c r="F96" s="118">
        <v>351012.11473321635</v>
      </c>
      <c r="G96" s="118">
        <v>361345</v>
      </c>
      <c r="H96" s="118">
        <v>377366</v>
      </c>
      <c r="I96" s="118">
        <v>393251</v>
      </c>
      <c r="J96" s="118">
        <v>407264</v>
      </c>
      <c r="K96" s="118">
        <v>422560</v>
      </c>
      <c r="L96" s="118">
        <v>454820.37</v>
      </c>
      <c r="M96" s="118">
        <v>473399</v>
      </c>
      <c r="N96" s="118"/>
    </row>
    <row r="97" spans="1:14" x14ac:dyDescent="0.15">
      <c r="A97" s="2">
        <v>91</v>
      </c>
      <c r="B97" s="2" t="s">
        <v>119</v>
      </c>
      <c r="C97" s="2" t="s">
        <v>1937</v>
      </c>
      <c r="D97" s="2" t="s">
        <v>79</v>
      </c>
      <c r="E97" s="2">
        <v>0</v>
      </c>
      <c r="F97" s="118">
        <v>3843976.2258666083</v>
      </c>
      <c r="G97" s="118">
        <v>3682456</v>
      </c>
      <c r="H97" s="118">
        <v>3481120</v>
      </c>
      <c r="I97" s="118">
        <v>3481120</v>
      </c>
      <c r="J97" s="118">
        <v>3481120</v>
      </c>
      <c r="K97" s="118">
        <v>3481120</v>
      </c>
      <c r="L97" s="118">
        <v>3481120</v>
      </c>
      <c r="M97" s="118">
        <v>3481120</v>
      </c>
      <c r="N97" s="118"/>
    </row>
    <row r="98" spans="1:14" x14ac:dyDescent="0.15">
      <c r="A98" s="2">
        <v>92</v>
      </c>
      <c r="B98" s="2" t="s">
        <v>120</v>
      </c>
      <c r="C98" s="2" t="s">
        <v>1935</v>
      </c>
      <c r="D98" s="2" t="s">
        <v>102</v>
      </c>
      <c r="E98" s="2">
        <v>0</v>
      </c>
      <c r="F98" s="118">
        <v>3014801.25</v>
      </c>
      <c r="G98" s="118">
        <v>2966653</v>
      </c>
      <c r="H98" s="118">
        <v>2913010</v>
      </c>
      <c r="I98" s="118">
        <v>2913010</v>
      </c>
      <c r="J98" s="118">
        <v>2913010</v>
      </c>
      <c r="K98" s="118">
        <v>2913010</v>
      </c>
      <c r="L98" s="118">
        <v>2918203.48</v>
      </c>
      <c r="M98" s="118">
        <v>3011733</v>
      </c>
      <c r="N98" s="118"/>
    </row>
    <row r="99" spans="1:14" x14ac:dyDescent="0.15">
      <c r="A99" s="2">
        <v>93</v>
      </c>
      <c r="B99" s="2" t="s">
        <v>121</v>
      </c>
      <c r="C99" s="2" t="s">
        <v>1936</v>
      </c>
      <c r="D99" s="2" t="s">
        <v>121</v>
      </c>
      <c r="E99" s="2">
        <v>0</v>
      </c>
      <c r="F99" s="118">
        <v>155415157.64392716</v>
      </c>
      <c r="G99" s="118">
        <v>158100479</v>
      </c>
      <c r="H99" s="118">
        <v>160469961</v>
      </c>
      <c r="I99" s="118">
        <v>162840114</v>
      </c>
      <c r="J99" s="118">
        <v>163413696</v>
      </c>
      <c r="K99" s="118">
        <v>165306789</v>
      </c>
      <c r="L99" s="118">
        <v>169238796.32499999</v>
      </c>
      <c r="M99" s="118">
        <v>170824330</v>
      </c>
      <c r="N99" s="118"/>
    </row>
    <row r="100" spans="1:14" x14ac:dyDescent="0.15">
      <c r="A100" s="2">
        <v>94</v>
      </c>
      <c r="B100" s="2" t="s">
        <v>122</v>
      </c>
      <c r="C100" s="2" t="s">
        <v>1931</v>
      </c>
      <c r="D100" s="2" t="s">
        <v>92</v>
      </c>
      <c r="E100" s="2" t="s">
        <v>1932</v>
      </c>
      <c r="F100" s="118">
        <v>13097759.520733217</v>
      </c>
      <c r="G100" s="118">
        <v>13434233</v>
      </c>
      <c r="H100" s="118">
        <v>13772951</v>
      </c>
      <c r="I100" s="118">
        <v>14131800</v>
      </c>
      <c r="J100" s="118">
        <v>14436217</v>
      </c>
      <c r="K100" s="118">
        <v>15311720</v>
      </c>
      <c r="L100" s="118">
        <v>16720240.705</v>
      </c>
      <c r="M100" s="118">
        <v>16889688</v>
      </c>
      <c r="N100" s="118"/>
    </row>
    <row r="101" spans="1:14" x14ac:dyDescent="0.15">
      <c r="A101" s="2">
        <v>95</v>
      </c>
      <c r="B101" s="2" t="s">
        <v>123</v>
      </c>
      <c r="C101" s="2" t="s">
        <v>1938</v>
      </c>
      <c r="D101" s="2" t="s">
        <v>123</v>
      </c>
      <c r="E101" s="2">
        <v>0</v>
      </c>
      <c r="F101" s="118">
        <v>26380013.516731463</v>
      </c>
      <c r="G101" s="118">
        <v>27533842</v>
      </c>
      <c r="H101" s="118">
        <v>28628974</v>
      </c>
      <c r="I101" s="118">
        <v>29721688</v>
      </c>
      <c r="J101" s="118">
        <v>30485534</v>
      </c>
      <c r="K101" s="118">
        <v>30943539</v>
      </c>
      <c r="L101" s="118">
        <v>31150657.265000001</v>
      </c>
      <c r="M101" s="118">
        <v>31150657</v>
      </c>
      <c r="N101" s="118"/>
    </row>
    <row r="102" spans="1:14" x14ac:dyDescent="0.15">
      <c r="A102" s="2">
        <v>96</v>
      </c>
      <c r="B102" s="2" t="s">
        <v>124</v>
      </c>
      <c r="C102" s="2" t="s">
        <v>1937</v>
      </c>
      <c r="D102" s="2" t="s">
        <v>102</v>
      </c>
      <c r="E102" s="2">
        <v>0</v>
      </c>
      <c r="F102" s="118">
        <v>11427559.975866608</v>
      </c>
      <c r="G102" s="118">
        <v>11278123</v>
      </c>
      <c r="H102" s="118">
        <v>11124188</v>
      </c>
      <c r="I102" s="118">
        <v>11124188</v>
      </c>
      <c r="J102" s="118">
        <v>11124188</v>
      </c>
      <c r="K102" s="118">
        <v>11266883</v>
      </c>
      <c r="L102" s="118">
        <v>11554609.25</v>
      </c>
      <c r="M102" s="118">
        <v>11645304</v>
      </c>
      <c r="N102" s="118"/>
    </row>
    <row r="103" spans="1:14" x14ac:dyDescent="0.15">
      <c r="A103" s="2">
        <v>97</v>
      </c>
      <c r="B103" s="2" t="s">
        <v>125</v>
      </c>
      <c r="C103" s="2" t="s">
        <v>1937</v>
      </c>
      <c r="D103" s="2" t="s">
        <v>79</v>
      </c>
      <c r="E103" s="2">
        <v>0</v>
      </c>
      <c r="F103" s="118">
        <v>4568185.4758666083</v>
      </c>
      <c r="G103" s="118">
        <v>4516620</v>
      </c>
      <c r="H103" s="118">
        <v>4495691</v>
      </c>
      <c r="I103" s="118">
        <v>4495691</v>
      </c>
      <c r="J103" s="118">
        <v>4495691</v>
      </c>
      <c r="K103" s="118">
        <v>4495691</v>
      </c>
      <c r="L103" s="118">
        <v>4495691</v>
      </c>
      <c r="M103" s="118">
        <v>4495691</v>
      </c>
      <c r="N103" s="118"/>
    </row>
    <row r="104" spans="1:14" x14ac:dyDescent="0.15">
      <c r="A104" s="2">
        <v>98</v>
      </c>
      <c r="B104" s="2" t="s">
        <v>126</v>
      </c>
      <c r="C104" s="2" t="s">
        <v>1935</v>
      </c>
      <c r="D104" s="2" t="s">
        <v>102</v>
      </c>
      <c r="E104" s="2">
        <v>0</v>
      </c>
      <c r="F104" s="118">
        <v>25862.600999999999</v>
      </c>
      <c r="G104" s="118">
        <v>26148</v>
      </c>
      <c r="H104" s="118">
        <v>25940</v>
      </c>
      <c r="I104" s="118">
        <v>29866</v>
      </c>
      <c r="J104" s="118">
        <v>34609</v>
      </c>
      <c r="K104" s="118">
        <v>39307</v>
      </c>
      <c r="L104" s="118">
        <v>53125.205000000002</v>
      </c>
      <c r="M104" s="118">
        <v>55415</v>
      </c>
      <c r="N104" s="118"/>
    </row>
    <row r="105" spans="1:14" x14ac:dyDescent="0.15">
      <c r="A105" s="2">
        <v>99</v>
      </c>
      <c r="B105" s="2" t="s">
        <v>127</v>
      </c>
      <c r="C105" s="2" t="s">
        <v>1936</v>
      </c>
      <c r="D105" s="2" t="s">
        <v>121</v>
      </c>
      <c r="E105" s="2">
        <v>0</v>
      </c>
      <c r="F105" s="118">
        <v>7605127</v>
      </c>
      <c r="G105" s="118">
        <v>7453844</v>
      </c>
      <c r="H105" s="118">
        <v>7331325</v>
      </c>
      <c r="I105" s="118">
        <v>7331325</v>
      </c>
      <c r="J105" s="118">
        <v>7331325</v>
      </c>
      <c r="K105" s="118">
        <v>7331325</v>
      </c>
      <c r="L105" s="118">
        <v>7331325</v>
      </c>
      <c r="M105" s="118">
        <v>7331325</v>
      </c>
      <c r="N105" s="118"/>
    </row>
    <row r="106" spans="1:14" x14ac:dyDescent="0.15">
      <c r="A106" s="2">
        <v>100</v>
      </c>
      <c r="B106" s="2" t="s">
        <v>128</v>
      </c>
      <c r="C106" s="2" t="s">
        <v>1935</v>
      </c>
      <c r="D106" s="2" t="s">
        <v>102</v>
      </c>
      <c r="E106" s="2">
        <v>0</v>
      </c>
      <c r="F106" s="118">
        <v>1892849.25</v>
      </c>
      <c r="G106" s="118">
        <v>1835732</v>
      </c>
      <c r="H106" s="118">
        <v>1781954</v>
      </c>
      <c r="I106" s="118">
        <v>1781954</v>
      </c>
      <c r="J106" s="118">
        <v>1781954</v>
      </c>
      <c r="K106" s="118">
        <v>1781954</v>
      </c>
      <c r="L106" s="118">
        <v>1781954</v>
      </c>
      <c r="M106" s="118">
        <v>1797318</v>
      </c>
      <c r="N106" s="118"/>
    </row>
    <row r="107" spans="1:14" x14ac:dyDescent="0.15">
      <c r="A107" s="2">
        <v>101</v>
      </c>
      <c r="B107" s="2" t="s">
        <v>129</v>
      </c>
      <c r="C107" s="2" t="s">
        <v>1936</v>
      </c>
      <c r="D107" s="2" t="s">
        <v>121</v>
      </c>
      <c r="E107" s="2">
        <v>0</v>
      </c>
      <c r="F107" s="118">
        <v>3871450.0918666082</v>
      </c>
      <c r="G107" s="118">
        <v>3861392</v>
      </c>
      <c r="H107" s="118">
        <v>3851360</v>
      </c>
      <c r="I107" s="118">
        <v>3860551</v>
      </c>
      <c r="J107" s="118">
        <v>3992982</v>
      </c>
      <c r="K107" s="118">
        <v>4184787</v>
      </c>
      <c r="L107" s="118">
        <v>4399467.2249999996</v>
      </c>
      <c r="M107" s="118">
        <v>4399467</v>
      </c>
      <c r="N107" s="118"/>
    </row>
    <row r="108" spans="1:14" x14ac:dyDescent="0.15">
      <c r="A108" s="2">
        <v>102</v>
      </c>
      <c r="B108" s="2" t="s">
        <v>130</v>
      </c>
      <c r="C108" s="2" t="s">
        <v>1938</v>
      </c>
      <c r="D108" s="2" t="s">
        <v>123</v>
      </c>
      <c r="E108" s="2">
        <v>0</v>
      </c>
      <c r="F108" s="118">
        <v>2708663.5</v>
      </c>
      <c r="G108" s="118">
        <v>2657840</v>
      </c>
      <c r="H108" s="118">
        <v>2584204</v>
      </c>
      <c r="I108" s="118">
        <v>2584204</v>
      </c>
      <c r="J108" s="118">
        <v>2584204</v>
      </c>
      <c r="K108" s="118">
        <v>2660307</v>
      </c>
      <c r="L108" s="118">
        <v>2660307</v>
      </c>
      <c r="M108" s="118">
        <v>2660307</v>
      </c>
      <c r="N108" s="118"/>
    </row>
    <row r="109" spans="1:14" x14ac:dyDescent="0.15">
      <c r="A109" s="2">
        <v>103</v>
      </c>
      <c r="B109" s="2" t="s">
        <v>131</v>
      </c>
      <c r="C109" s="2" t="s">
        <v>1937</v>
      </c>
      <c r="D109" s="2" t="s">
        <v>79</v>
      </c>
      <c r="E109" s="2">
        <v>0</v>
      </c>
      <c r="F109" s="118">
        <v>11453362.016266346</v>
      </c>
      <c r="G109" s="118">
        <v>11982530</v>
      </c>
      <c r="H109" s="118">
        <v>12590479</v>
      </c>
      <c r="I109" s="118">
        <v>13178830</v>
      </c>
      <c r="J109" s="118">
        <v>13715817</v>
      </c>
      <c r="K109" s="118">
        <v>14269949</v>
      </c>
      <c r="L109" s="118">
        <v>15498344.879999999</v>
      </c>
      <c r="M109" s="118">
        <v>16447293</v>
      </c>
      <c r="N109" s="118"/>
    </row>
    <row r="110" spans="1:14" x14ac:dyDescent="0.15">
      <c r="A110" s="2">
        <v>104</v>
      </c>
      <c r="B110" s="2" t="s">
        <v>132</v>
      </c>
      <c r="C110" s="2" t="s">
        <v>1938</v>
      </c>
      <c r="D110" s="2" t="s">
        <v>123</v>
      </c>
      <c r="E110" s="2">
        <v>0</v>
      </c>
      <c r="F110" s="118">
        <v>36777955.052931994</v>
      </c>
      <c r="G110" s="118">
        <v>37983728</v>
      </c>
      <c r="H110" s="118">
        <v>39228238</v>
      </c>
      <c r="I110" s="118">
        <v>40544337</v>
      </c>
      <c r="J110" s="118">
        <v>41447911</v>
      </c>
      <c r="K110" s="118">
        <v>42902299</v>
      </c>
      <c r="L110" s="118">
        <v>46690777.68</v>
      </c>
      <c r="M110" s="118">
        <v>49231266</v>
      </c>
      <c r="N110" s="118"/>
    </row>
    <row r="111" spans="1:14" x14ac:dyDescent="0.15">
      <c r="A111" s="2">
        <v>105</v>
      </c>
      <c r="B111" s="2" t="s">
        <v>133</v>
      </c>
      <c r="C111" s="2" t="s">
        <v>1940</v>
      </c>
      <c r="D111" s="2" t="s">
        <v>123</v>
      </c>
      <c r="E111" s="2">
        <v>0</v>
      </c>
      <c r="F111" s="118">
        <v>242784.48793330407</v>
      </c>
      <c r="G111" s="118">
        <v>239884</v>
      </c>
      <c r="H111" s="118">
        <v>238583</v>
      </c>
      <c r="I111" s="118">
        <v>370531</v>
      </c>
      <c r="J111" s="118">
        <v>560155</v>
      </c>
      <c r="K111" s="118">
        <v>747419</v>
      </c>
      <c r="L111" s="118">
        <v>1171193.8599999999</v>
      </c>
      <c r="M111" s="118">
        <v>1494874</v>
      </c>
      <c r="N111" s="118"/>
    </row>
    <row r="112" spans="1:14" x14ac:dyDescent="0.15">
      <c r="A112" s="2">
        <v>106</v>
      </c>
      <c r="B112" s="2" t="s">
        <v>134</v>
      </c>
      <c r="C112" s="2" t="s">
        <v>1940</v>
      </c>
      <c r="D112" s="2" t="s">
        <v>1941</v>
      </c>
      <c r="E112" s="2">
        <v>0</v>
      </c>
      <c r="F112" s="118">
        <v>125346.55293330408</v>
      </c>
      <c r="G112" s="118">
        <v>127089</v>
      </c>
      <c r="H112" s="118">
        <v>129714</v>
      </c>
      <c r="I112" s="118">
        <v>130783</v>
      </c>
      <c r="J112" s="118">
        <v>130788</v>
      </c>
      <c r="K112" s="118">
        <v>131261</v>
      </c>
      <c r="L112" s="118">
        <v>131314.67499999999</v>
      </c>
      <c r="M112" s="118">
        <v>132244</v>
      </c>
      <c r="N112" s="118"/>
    </row>
    <row r="113" spans="1:14" x14ac:dyDescent="0.15">
      <c r="A113" s="2">
        <v>107</v>
      </c>
      <c r="B113" s="2" t="s">
        <v>135</v>
      </c>
      <c r="C113" s="2" t="s">
        <v>1936</v>
      </c>
      <c r="D113" s="2" t="s">
        <v>121</v>
      </c>
      <c r="E113" s="2">
        <v>0</v>
      </c>
      <c r="F113" s="118">
        <v>1213486.4879333042</v>
      </c>
      <c r="G113" s="118">
        <v>1113620</v>
      </c>
      <c r="H113" s="118">
        <v>1015498</v>
      </c>
      <c r="I113" s="118">
        <v>1015498</v>
      </c>
      <c r="J113" s="118">
        <v>1015498</v>
      </c>
      <c r="K113" s="118">
        <v>1015498</v>
      </c>
      <c r="L113" s="118">
        <v>1015498</v>
      </c>
      <c r="M113" s="118">
        <v>1015498</v>
      </c>
      <c r="N113" s="118"/>
    </row>
    <row r="114" spans="1:14" x14ac:dyDescent="0.15">
      <c r="A114" s="2">
        <v>108</v>
      </c>
      <c r="B114" s="2" t="s">
        <v>136</v>
      </c>
      <c r="C114" s="2" t="s">
        <v>1933</v>
      </c>
      <c r="D114" s="2" t="s">
        <v>121</v>
      </c>
      <c r="E114" s="2">
        <v>0</v>
      </c>
      <c r="F114" s="118">
        <v>4049342.25</v>
      </c>
      <c r="G114" s="118">
        <v>3874148</v>
      </c>
      <c r="H114" s="118">
        <v>3677011</v>
      </c>
      <c r="I114" s="118">
        <v>3677011</v>
      </c>
      <c r="J114" s="118">
        <v>3677011</v>
      </c>
      <c r="K114" s="118">
        <v>3677011</v>
      </c>
      <c r="L114" s="118">
        <v>3677011</v>
      </c>
      <c r="M114" s="118">
        <v>3677011</v>
      </c>
      <c r="N114" s="118"/>
    </row>
    <row r="115" spans="1:14" x14ac:dyDescent="0.15">
      <c r="A115" s="2">
        <v>109</v>
      </c>
      <c r="B115" s="2" t="s">
        <v>137</v>
      </c>
      <c r="C115" s="2" t="s">
        <v>1934</v>
      </c>
      <c r="D115" s="2" t="s">
        <v>191</v>
      </c>
      <c r="E115" s="2">
        <v>0</v>
      </c>
      <c r="F115" s="118">
        <v>15163177</v>
      </c>
      <c r="G115" s="118">
        <v>15049019</v>
      </c>
      <c r="H115" s="118">
        <v>14990047</v>
      </c>
      <c r="I115" s="118">
        <v>14990047</v>
      </c>
      <c r="J115" s="118">
        <v>14990047</v>
      </c>
      <c r="K115" s="118">
        <v>15364444</v>
      </c>
      <c r="L115" s="118">
        <v>15364444</v>
      </c>
      <c r="M115" s="118">
        <v>15364444</v>
      </c>
      <c r="N115" s="118"/>
    </row>
    <row r="116" spans="1:14" x14ac:dyDescent="0.15">
      <c r="A116" s="2">
        <v>110</v>
      </c>
      <c r="B116" s="2" t="s">
        <v>138</v>
      </c>
      <c r="C116" s="2" t="s">
        <v>1931</v>
      </c>
      <c r="D116" s="2" t="s">
        <v>92</v>
      </c>
      <c r="E116" s="2">
        <v>0</v>
      </c>
      <c r="F116" s="118">
        <v>10366965.783599826</v>
      </c>
      <c r="G116" s="118">
        <v>10577242</v>
      </c>
      <c r="H116" s="118">
        <v>10812066</v>
      </c>
      <c r="I116" s="118">
        <v>11004705</v>
      </c>
      <c r="J116" s="118">
        <v>11134521</v>
      </c>
      <c r="K116" s="118">
        <v>11368382</v>
      </c>
      <c r="L116" s="118">
        <v>12181370.67</v>
      </c>
      <c r="M116" s="118">
        <v>12740359</v>
      </c>
      <c r="N116" s="118"/>
    </row>
    <row r="117" spans="1:14" x14ac:dyDescent="0.15">
      <c r="A117" s="2">
        <v>111</v>
      </c>
      <c r="B117" s="2" t="s">
        <v>139</v>
      </c>
      <c r="C117" s="2" t="s">
        <v>1933</v>
      </c>
      <c r="D117" s="2" t="s">
        <v>102</v>
      </c>
      <c r="E117" s="2">
        <v>0</v>
      </c>
      <c r="F117" s="118">
        <v>9778620.7190000005</v>
      </c>
      <c r="G117" s="118">
        <v>9829572</v>
      </c>
      <c r="H117" s="118">
        <v>9802121</v>
      </c>
      <c r="I117" s="118">
        <v>9802121</v>
      </c>
      <c r="J117" s="118">
        <v>9802121</v>
      </c>
      <c r="K117" s="118">
        <v>9802121</v>
      </c>
      <c r="L117" s="118">
        <v>9802121</v>
      </c>
      <c r="M117" s="118">
        <v>9802121</v>
      </c>
      <c r="N117" s="118"/>
    </row>
    <row r="118" spans="1:14" x14ac:dyDescent="0.15">
      <c r="A118" s="2">
        <v>112</v>
      </c>
      <c r="B118" s="2" t="s">
        <v>140</v>
      </c>
      <c r="C118" s="2" t="s">
        <v>1934</v>
      </c>
      <c r="D118" s="2" t="s">
        <v>191</v>
      </c>
      <c r="E118" s="2">
        <v>0</v>
      </c>
      <c r="F118" s="118">
        <v>2826684.5</v>
      </c>
      <c r="G118" s="118">
        <v>2745558</v>
      </c>
      <c r="H118" s="118">
        <v>2670987</v>
      </c>
      <c r="I118" s="118">
        <v>2670987</v>
      </c>
      <c r="J118" s="118">
        <v>2670987</v>
      </c>
      <c r="K118" s="118">
        <v>2670987</v>
      </c>
      <c r="L118" s="118">
        <v>2670987</v>
      </c>
      <c r="M118" s="118">
        <v>2670987</v>
      </c>
      <c r="N118" s="118"/>
    </row>
    <row r="119" spans="1:14" x14ac:dyDescent="0.15">
      <c r="A119" s="2">
        <v>113</v>
      </c>
      <c r="B119" s="2" t="s">
        <v>141</v>
      </c>
      <c r="C119" s="2" t="s">
        <v>1940</v>
      </c>
      <c r="D119" s="2" t="s">
        <v>1941</v>
      </c>
      <c r="E119" s="2">
        <v>0</v>
      </c>
      <c r="F119" s="118">
        <v>4377229.7447999129</v>
      </c>
      <c r="G119" s="118">
        <v>4456627</v>
      </c>
      <c r="H119" s="118">
        <v>4493305</v>
      </c>
      <c r="I119" s="118">
        <v>4544357</v>
      </c>
      <c r="J119" s="118">
        <v>4544357</v>
      </c>
      <c r="K119" s="118">
        <v>4560730</v>
      </c>
      <c r="L119" s="118">
        <v>4775019.8099999996</v>
      </c>
      <c r="M119" s="118">
        <v>4979852</v>
      </c>
      <c r="N119" s="118"/>
    </row>
    <row r="120" spans="1:14" x14ac:dyDescent="0.15">
      <c r="A120" s="2">
        <v>114</v>
      </c>
      <c r="B120" s="2" t="s">
        <v>142</v>
      </c>
      <c r="C120" s="2" t="s">
        <v>1938</v>
      </c>
      <c r="D120" s="2" t="s">
        <v>123</v>
      </c>
      <c r="E120" s="2">
        <v>0</v>
      </c>
      <c r="F120" s="118">
        <v>3011418.9758666083</v>
      </c>
      <c r="G120" s="118">
        <v>2989021</v>
      </c>
      <c r="H120" s="118">
        <v>2952496</v>
      </c>
      <c r="I120" s="118">
        <v>2952496</v>
      </c>
      <c r="J120" s="118">
        <v>2952496</v>
      </c>
      <c r="K120" s="118">
        <v>2952496</v>
      </c>
      <c r="L120" s="118">
        <v>2952496</v>
      </c>
      <c r="M120" s="118">
        <v>2952496</v>
      </c>
      <c r="N120" s="118"/>
    </row>
    <row r="121" spans="1:14" x14ac:dyDescent="0.15">
      <c r="A121" s="2">
        <v>115</v>
      </c>
      <c r="B121" s="2" t="s">
        <v>143</v>
      </c>
      <c r="C121" s="2" t="s">
        <v>1933</v>
      </c>
      <c r="D121" s="2" t="s">
        <v>121</v>
      </c>
      <c r="E121" s="2">
        <v>0</v>
      </c>
      <c r="F121" s="118">
        <v>5026056.7379333042</v>
      </c>
      <c r="G121" s="118">
        <v>4933881</v>
      </c>
      <c r="H121" s="118">
        <v>4862123</v>
      </c>
      <c r="I121" s="118">
        <v>4951153</v>
      </c>
      <c r="J121" s="118">
        <v>5142865</v>
      </c>
      <c r="K121" s="118">
        <v>5358322</v>
      </c>
      <c r="L121" s="118">
        <v>5836389.4050000003</v>
      </c>
      <c r="M121" s="118">
        <v>5836389</v>
      </c>
      <c r="N121" s="118"/>
    </row>
    <row r="122" spans="1:14" x14ac:dyDescent="0.15">
      <c r="A122" s="2">
        <v>116</v>
      </c>
      <c r="B122" s="2" t="s">
        <v>144</v>
      </c>
      <c r="C122" s="2" t="s">
        <v>1934</v>
      </c>
      <c r="D122" s="2" t="s">
        <v>191</v>
      </c>
      <c r="E122" s="2">
        <v>0</v>
      </c>
      <c r="F122" s="118">
        <v>8340282</v>
      </c>
      <c r="G122" s="118">
        <v>8340282</v>
      </c>
      <c r="H122" s="118">
        <v>8340282</v>
      </c>
      <c r="I122" s="118">
        <v>8340282</v>
      </c>
      <c r="J122" s="118">
        <v>8340282</v>
      </c>
      <c r="K122" s="118">
        <v>8340282</v>
      </c>
      <c r="L122" s="118">
        <v>8340282</v>
      </c>
      <c r="M122" s="118">
        <v>8340282</v>
      </c>
      <c r="N122" s="118"/>
    </row>
    <row r="123" spans="1:14" x14ac:dyDescent="0.15">
      <c r="A123" s="2">
        <v>117</v>
      </c>
      <c r="B123" s="2" t="s">
        <v>145</v>
      </c>
      <c r="C123" s="2" t="s">
        <v>1937</v>
      </c>
      <c r="D123" s="2" t="s">
        <v>79</v>
      </c>
      <c r="E123" s="2">
        <v>0</v>
      </c>
      <c r="F123" s="118">
        <v>179601.75</v>
      </c>
      <c r="G123" s="118">
        <v>179134</v>
      </c>
      <c r="H123" s="118">
        <v>178040</v>
      </c>
      <c r="I123" s="118">
        <v>192921</v>
      </c>
      <c r="J123" s="118">
        <v>212468</v>
      </c>
      <c r="K123" s="118">
        <v>227484</v>
      </c>
      <c r="L123" s="118">
        <v>262364.83999999997</v>
      </c>
      <c r="M123" s="118">
        <v>280477</v>
      </c>
      <c r="N123" s="118"/>
    </row>
    <row r="124" spans="1:14" x14ac:dyDescent="0.15">
      <c r="A124" s="2">
        <v>118</v>
      </c>
      <c r="B124" s="2" t="s">
        <v>146</v>
      </c>
      <c r="C124" s="2" t="s">
        <v>1937</v>
      </c>
      <c r="D124" s="2" t="s">
        <v>79</v>
      </c>
      <c r="E124" s="2">
        <v>0</v>
      </c>
      <c r="F124" s="118">
        <v>575994.95173321629</v>
      </c>
      <c r="G124" s="118">
        <v>570386</v>
      </c>
      <c r="H124" s="118">
        <v>568700</v>
      </c>
      <c r="I124" s="118">
        <v>568700</v>
      </c>
      <c r="J124" s="118">
        <v>568700</v>
      </c>
      <c r="K124" s="118">
        <v>568700</v>
      </c>
      <c r="L124" s="118">
        <v>568700</v>
      </c>
      <c r="M124" s="118">
        <v>568700</v>
      </c>
      <c r="N124" s="118"/>
    </row>
    <row r="125" spans="1:14" x14ac:dyDescent="0.15">
      <c r="A125" s="2">
        <v>119</v>
      </c>
      <c r="B125" s="2" t="s">
        <v>147</v>
      </c>
      <c r="C125" s="2" t="s">
        <v>1931</v>
      </c>
      <c r="D125" s="2" t="s">
        <v>92</v>
      </c>
      <c r="E125" s="2" t="s">
        <v>1932</v>
      </c>
      <c r="F125" s="118">
        <v>4347629.0669999998</v>
      </c>
      <c r="G125" s="118">
        <v>4638485</v>
      </c>
      <c r="H125" s="118">
        <v>5010814</v>
      </c>
      <c r="I125" s="118">
        <v>5413831</v>
      </c>
      <c r="J125" s="118">
        <v>5778936</v>
      </c>
      <c r="K125" s="118">
        <v>6336110</v>
      </c>
      <c r="L125" s="118">
        <v>7541437.4950000001</v>
      </c>
      <c r="M125" s="118">
        <v>8574212</v>
      </c>
      <c r="N125" s="118"/>
    </row>
    <row r="126" spans="1:14" x14ac:dyDescent="0.15">
      <c r="A126" s="2">
        <v>120</v>
      </c>
      <c r="B126" s="2" t="s">
        <v>148</v>
      </c>
      <c r="C126" s="2" t="s">
        <v>1935</v>
      </c>
      <c r="D126" s="2" t="s">
        <v>102</v>
      </c>
      <c r="E126" s="2">
        <v>0</v>
      </c>
      <c r="F126" s="118">
        <v>34177.226000000002</v>
      </c>
      <c r="G126" s="118">
        <v>35361</v>
      </c>
      <c r="H126" s="118">
        <v>36047</v>
      </c>
      <c r="I126" s="118">
        <v>61595</v>
      </c>
      <c r="J126" s="118">
        <v>91189</v>
      </c>
      <c r="K126" s="118">
        <v>118219</v>
      </c>
      <c r="L126" s="118">
        <v>186577.21999999997</v>
      </c>
      <c r="M126" s="118">
        <v>219447</v>
      </c>
      <c r="N126" s="118"/>
    </row>
    <row r="127" spans="1:14" x14ac:dyDescent="0.15">
      <c r="A127" s="2">
        <v>121</v>
      </c>
      <c r="B127" s="2" t="s">
        <v>149</v>
      </c>
      <c r="C127" s="2" t="s">
        <v>1938</v>
      </c>
      <c r="D127" s="2" t="s">
        <v>123</v>
      </c>
      <c r="E127" s="2">
        <v>0</v>
      </c>
      <c r="F127" s="118">
        <v>2728827</v>
      </c>
      <c r="G127" s="118">
        <v>2626251</v>
      </c>
      <c r="H127" s="118">
        <v>2525078</v>
      </c>
      <c r="I127" s="118">
        <v>2525078</v>
      </c>
      <c r="J127" s="118">
        <v>2525078</v>
      </c>
      <c r="K127" s="118">
        <v>2525078</v>
      </c>
      <c r="L127" s="118">
        <v>2525078</v>
      </c>
      <c r="M127" s="118">
        <v>2525078</v>
      </c>
      <c r="N127" s="118"/>
    </row>
    <row r="128" spans="1:14" x14ac:dyDescent="0.15">
      <c r="A128" s="2">
        <v>122</v>
      </c>
      <c r="B128" s="2" t="s">
        <v>150</v>
      </c>
      <c r="C128" s="2" t="s">
        <v>1935</v>
      </c>
      <c r="D128" s="2" t="s">
        <v>102</v>
      </c>
      <c r="E128" s="2">
        <v>0</v>
      </c>
      <c r="F128" s="118">
        <v>12272.626</v>
      </c>
      <c r="G128" s="118">
        <v>15958</v>
      </c>
      <c r="H128" s="118">
        <v>19530</v>
      </c>
      <c r="I128" s="118">
        <v>25502</v>
      </c>
      <c r="J128" s="118">
        <v>32924</v>
      </c>
      <c r="K128" s="118">
        <v>39916</v>
      </c>
      <c r="L128" s="118">
        <v>56119.634999999995</v>
      </c>
      <c r="M128" s="118">
        <v>72338</v>
      </c>
      <c r="N128" s="118"/>
    </row>
    <row r="129" spans="1:14" x14ac:dyDescent="0.15">
      <c r="A129" s="2">
        <v>123</v>
      </c>
      <c r="B129" s="2" t="s">
        <v>151</v>
      </c>
      <c r="C129" s="2" t="s">
        <v>1934</v>
      </c>
      <c r="D129" s="2" t="s">
        <v>191</v>
      </c>
      <c r="E129" s="2">
        <v>0</v>
      </c>
      <c r="F129" s="118">
        <v>1340348.75</v>
      </c>
      <c r="G129" s="118">
        <v>1311658</v>
      </c>
      <c r="H129" s="118">
        <v>1274671</v>
      </c>
      <c r="I129" s="118">
        <v>1274671</v>
      </c>
      <c r="J129" s="118">
        <v>1274671</v>
      </c>
      <c r="K129" s="118">
        <v>1274671</v>
      </c>
      <c r="L129" s="118">
        <v>1274671</v>
      </c>
      <c r="M129" s="118">
        <v>1274671</v>
      </c>
      <c r="N129" s="118"/>
    </row>
    <row r="130" spans="1:14" x14ac:dyDescent="0.15">
      <c r="A130" s="2">
        <v>124</v>
      </c>
      <c r="B130" s="2" t="s">
        <v>152</v>
      </c>
      <c r="C130" s="2" t="s">
        <v>1933</v>
      </c>
      <c r="D130" s="2" t="s">
        <v>121</v>
      </c>
      <c r="E130" s="2">
        <v>0</v>
      </c>
      <c r="F130" s="118">
        <v>10088207.326933304</v>
      </c>
      <c r="G130" s="118">
        <v>10218859</v>
      </c>
      <c r="H130" s="118">
        <v>10423086</v>
      </c>
      <c r="I130" s="118">
        <v>10636930</v>
      </c>
      <c r="J130" s="118">
        <v>10769108</v>
      </c>
      <c r="K130" s="118">
        <v>11137502</v>
      </c>
      <c r="L130" s="118">
        <v>11771547.26</v>
      </c>
      <c r="M130" s="118">
        <v>11911359</v>
      </c>
      <c r="N130" s="118"/>
    </row>
    <row r="131" spans="1:14" x14ac:dyDescent="0.15">
      <c r="A131" s="2">
        <v>125</v>
      </c>
      <c r="B131" s="2" t="s">
        <v>153</v>
      </c>
      <c r="C131" s="2" t="s">
        <v>1935</v>
      </c>
      <c r="D131" s="2" t="s">
        <v>102</v>
      </c>
      <c r="E131" s="2">
        <v>0</v>
      </c>
      <c r="F131" s="118">
        <v>10643.511</v>
      </c>
      <c r="G131" s="118">
        <v>12200</v>
      </c>
      <c r="H131" s="118">
        <v>13437</v>
      </c>
      <c r="I131" s="118">
        <v>16220</v>
      </c>
      <c r="J131" s="118">
        <v>18677</v>
      </c>
      <c r="K131" s="118">
        <v>20433</v>
      </c>
      <c r="L131" s="118">
        <v>24350.145</v>
      </c>
      <c r="M131" s="118">
        <v>29987</v>
      </c>
      <c r="N131" s="118"/>
    </row>
    <row r="132" spans="1:14" x14ac:dyDescent="0.15">
      <c r="A132" s="2">
        <v>126</v>
      </c>
      <c r="B132" s="2" t="s">
        <v>154</v>
      </c>
      <c r="C132" s="2" t="s">
        <v>1933</v>
      </c>
      <c r="D132" s="2" t="s">
        <v>79</v>
      </c>
      <c r="E132" s="2">
        <v>0</v>
      </c>
      <c r="F132" s="118">
        <v>5993685.599666521</v>
      </c>
      <c r="G132" s="118">
        <v>6340945</v>
      </c>
      <c r="H132" s="118">
        <v>6641832</v>
      </c>
      <c r="I132" s="118">
        <v>6851370</v>
      </c>
      <c r="J132" s="118">
        <v>6981137</v>
      </c>
      <c r="K132" s="118">
        <v>7115795</v>
      </c>
      <c r="L132" s="118">
        <v>8515019.7599999998</v>
      </c>
      <c r="M132" s="118">
        <v>9087506</v>
      </c>
      <c r="N132" s="118"/>
    </row>
    <row r="133" spans="1:14" x14ac:dyDescent="0.15">
      <c r="A133" s="2">
        <v>127</v>
      </c>
      <c r="B133" s="2" t="s">
        <v>155</v>
      </c>
      <c r="C133" s="2" t="s">
        <v>1937</v>
      </c>
      <c r="D133" s="2" t="s">
        <v>79</v>
      </c>
      <c r="E133" s="2">
        <v>0</v>
      </c>
      <c r="F133" s="118">
        <v>46839.985000000001</v>
      </c>
      <c r="G133" s="118">
        <v>47041</v>
      </c>
      <c r="H133" s="118">
        <v>46995</v>
      </c>
      <c r="I133" s="118">
        <v>46995</v>
      </c>
      <c r="J133" s="118">
        <v>46995</v>
      </c>
      <c r="K133" s="118">
        <v>46995</v>
      </c>
      <c r="L133" s="118">
        <v>46995</v>
      </c>
      <c r="M133" s="118">
        <v>46995</v>
      </c>
      <c r="N133" s="118"/>
    </row>
    <row r="134" spans="1:14" x14ac:dyDescent="0.15">
      <c r="A134" s="2">
        <v>128</v>
      </c>
      <c r="B134" s="2" t="s">
        <v>156</v>
      </c>
      <c r="C134" s="2" t="s">
        <v>1931</v>
      </c>
      <c r="D134" s="2" t="s">
        <v>92</v>
      </c>
      <c r="E134" s="2" t="s">
        <v>1932</v>
      </c>
      <c r="F134" s="118">
        <v>6039516.25</v>
      </c>
      <c r="G134" s="118">
        <v>6129867</v>
      </c>
      <c r="H134" s="118">
        <v>6317010</v>
      </c>
      <c r="I134" s="118">
        <v>6530198</v>
      </c>
      <c r="J134" s="118">
        <v>7000416</v>
      </c>
      <c r="K134" s="118">
        <v>7222594</v>
      </c>
      <c r="L134" s="118">
        <v>7482968.5999999996</v>
      </c>
      <c r="M134" s="118">
        <v>8273772</v>
      </c>
      <c r="N134" s="118"/>
    </row>
    <row r="135" spans="1:14" x14ac:dyDescent="0.15">
      <c r="A135" s="2">
        <v>129</v>
      </c>
      <c r="B135" s="2" t="s">
        <v>157</v>
      </c>
      <c r="C135" s="2" t="s">
        <v>1931</v>
      </c>
      <c r="D135" s="2" t="s">
        <v>170</v>
      </c>
      <c r="E135" s="2" t="s">
        <v>1932</v>
      </c>
      <c r="F135" s="118">
        <v>5839613</v>
      </c>
      <c r="G135" s="118">
        <v>5779507</v>
      </c>
      <c r="H135" s="118">
        <v>5692630</v>
      </c>
      <c r="I135" s="118">
        <v>5692630</v>
      </c>
      <c r="J135" s="118">
        <v>5692630</v>
      </c>
      <c r="K135" s="118">
        <v>5692630</v>
      </c>
      <c r="L135" s="118">
        <v>5692630</v>
      </c>
      <c r="M135" s="118">
        <v>5692630</v>
      </c>
      <c r="N135" s="118"/>
    </row>
    <row r="136" spans="1:14" x14ac:dyDescent="0.15">
      <c r="A136" s="2">
        <v>130</v>
      </c>
      <c r="B136" s="2" t="s">
        <v>158</v>
      </c>
      <c r="C136" s="2" t="s">
        <v>1933</v>
      </c>
      <c r="D136" s="2" t="s">
        <v>121</v>
      </c>
      <c r="E136" s="2">
        <v>0</v>
      </c>
      <c r="F136" s="118">
        <v>3502733.7919333042</v>
      </c>
      <c r="G136" s="118">
        <v>3628482</v>
      </c>
      <c r="H136" s="118">
        <v>3785641</v>
      </c>
      <c r="I136" s="118">
        <v>4290927</v>
      </c>
      <c r="J136" s="118">
        <v>4961814</v>
      </c>
      <c r="K136" s="118">
        <v>5586719</v>
      </c>
      <c r="L136" s="118">
        <v>6743090.9399999995</v>
      </c>
      <c r="M136" s="118">
        <v>8158182</v>
      </c>
      <c r="N136" s="118"/>
    </row>
    <row r="137" spans="1:14" x14ac:dyDescent="0.15">
      <c r="A137" s="2">
        <v>131</v>
      </c>
      <c r="B137" s="2" t="s">
        <v>159</v>
      </c>
      <c r="C137" s="2" t="s">
        <v>1931</v>
      </c>
      <c r="D137" s="2" t="s">
        <v>92</v>
      </c>
      <c r="E137" s="2">
        <v>0</v>
      </c>
      <c r="F137" s="118">
        <v>20353515.019733217</v>
      </c>
      <c r="G137" s="118">
        <v>20430243</v>
      </c>
      <c r="H137" s="118">
        <v>20466417</v>
      </c>
      <c r="I137" s="118">
        <v>20466417</v>
      </c>
      <c r="J137" s="118">
        <v>20466417</v>
      </c>
      <c r="K137" s="118">
        <v>20633488</v>
      </c>
      <c r="L137" s="118">
        <v>20848417.954999998</v>
      </c>
      <c r="M137" s="118">
        <v>20848374</v>
      </c>
      <c r="N137" s="118"/>
    </row>
    <row r="138" spans="1:14" x14ac:dyDescent="0.15">
      <c r="A138" s="2">
        <v>132</v>
      </c>
      <c r="B138" s="2" t="s">
        <v>160</v>
      </c>
      <c r="C138" s="2" t="s">
        <v>1931</v>
      </c>
      <c r="D138" s="2" t="s">
        <v>92</v>
      </c>
      <c r="E138" s="2" t="s">
        <v>1932</v>
      </c>
      <c r="F138" s="118">
        <v>11976417.5</v>
      </c>
      <c r="G138" s="118">
        <v>11697813</v>
      </c>
      <c r="H138" s="118">
        <v>11408078</v>
      </c>
      <c r="I138" s="118">
        <v>11408078</v>
      </c>
      <c r="J138" s="118">
        <v>11408078</v>
      </c>
      <c r="K138" s="118">
        <v>11408078</v>
      </c>
      <c r="L138" s="118">
        <v>11408078</v>
      </c>
      <c r="M138" s="118">
        <v>11408078</v>
      </c>
      <c r="N138" s="118"/>
    </row>
    <row r="139" spans="1:14" x14ac:dyDescent="0.15">
      <c r="A139" s="2">
        <v>133</v>
      </c>
      <c r="B139" s="2" t="s">
        <v>161</v>
      </c>
      <c r="C139" s="2" t="s">
        <v>1938</v>
      </c>
      <c r="D139" s="2" t="s">
        <v>123</v>
      </c>
      <c r="E139" s="2">
        <v>0</v>
      </c>
      <c r="F139" s="118">
        <v>2640814.33</v>
      </c>
      <c r="G139" s="118">
        <v>2665202</v>
      </c>
      <c r="H139" s="118">
        <v>2668094</v>
      </c>
      <c r="I139" s="118">
        <v>2675264</v>
      </c>
      <c r="J139" s="118">
        <v>2693092</v>
      </c>
      <c r="K139" s="118">
        <v>2706745</v>
      </c>
      <c r="L139" s="118">
        <v>2706745</v>
      </c>
      <c r="M139" s="118">
        <v>2706745</v>
      </c>
      <c r="N139" s="118"/>
    </row>
    <row r="140" spans="1:14" x14ac:dyDescent="0.15">
      <c r="A140" s="2">
        <v>134</v>
      </c>
      <c r="B140" s="2" t="s">
        <v>162</v>
      </c>
      <c r="C140" s="2" t="s">
        <v>1931</v>
      </c>
      <c r="D140" s="2" t="s">
        <v>170</v>
      </c>
      <c r="E140" s="2">
        <v>0</v>
      </c>
      <c r="F140" s="118">
        <v>9675670.25</v>
      </c>
      <c r="G140" s="118">
        <v>9627288</v>
      </c>
      <c r="H140" s="118">
        <v>9551487</v>
      </c>
      <c r="I140" s="118">
        <v>9551487</v>
      </c>
      <c r="J140" s="118">
        <v>9551487</v>
      </c>
      <c r="K140" s="118">
        <v>9551487</v>
      </c>
      <c r="L140" s="118">
        <v>9551487</v>
      </c>
      <c r="M140" s="118">
        <v>9551487</v>
      </c>
      <c r="N140" s="118"/>
    </row>
    <row r="141" spans="1:14" x14ac:dyDescent="0.15">
      <c r="A141" s="2">
        <v>135</v>
      </c>
      <c r="B141" s="2" t="s">
        <v>163</v>
      </c>
      <c r="C141" s="2" t="s">
        <v>1937</v>
      </c>
      <c r="D141" s="2" t="s">
        <v>79</v>
      </c>
      <c r="E141" s="2">
        <v>0</v>
      </c>
      <c r="F141" s="118">
        <v>11252502.135732777</v>
      </c>
      <c r="G141" s="118">
        <v>12362917</v>
      </c>
      <c r="H141" s="118">
        <v>13590585</v>
      </c>
      <c r="I141" s="118">
        <v>14780084</v>
      </c>
      <c r="J141" s="118">
        <v>15979193</v>
      </c>
      <c r="K141" s="118">
        <v>17145212</v>
      </c>
      <c r="L141" s="118">
        <v>19908250.710000001</v>
      </c>
      <c r="M141" s="118">
        <v>22003161</v>
      </c>
      <c r="N141" s="118"/>
    </row>
    <row r="142" spans="1:14" x14ac:dyDescent="0.15">
      <c r="A142" s="2">
        <v>136</v>
      </c>
      <c r="B142" s="2" t="s">
        <v>164</v>
      </c>
      <c r="C142" s="2" t="s">
        <v>1934</v>
      </c>
      <c r="D142" s="2" t="s">
        <v>191</v>
      </c>
      <c r="E142" s="2">
        <v>0</v>
      </c>
      <c r="F142" s="118">
        <v>3200473.44</v>
      </c>
      <c r="G142" s="118">
        <v>3190254</v>
      </c>
      <c r="H142" s="118">
        <v>3174585</v>
      </c>
      <c r="I142" s="118">
        <v>3174585</v>
      </c>
      <c r="J142" s="118">
        <v>3174585</v>
      </c>
      <c r="K142" s="118">
        <v>3174585</v>
      </c>
      <c r="L142" s="118">
        <v>3174585</v>
      </c>
      <c r="M142" s="118">
        <v>3174585</v>
      </c>
      <c r="N142" s="118"/>
    </row>
    <row r="143" spans="1:14" x14ac:dyDescent="0.15">
      <c r="A143" s="2">
        <v>137</v>
      </c>
      <c r="B143" s="2" t="s">
        <v>165</v>
      </c>
      <c r="C143" s="2" t="s">
        <v>1938</v>
      </c>
      <c r="D143" s="2" t="s">
        <v>123</v>
      </c>
      <c r="E143" s="2">
        <v>0</v>
      </c>
      <c r="F143" s="118">
        <v>1309142.2017332164</v>
      </c>
      <c r="G143" s="118">
        <v>1188816</v>
      </c>
      <c r="H143" s="118">
        <v>1073011</v>
      </c>
      <c r="I143" s="118">
        <v>1073011</v>
      </c>
      <c r="J143" s="118">
        <v>1073011</v>
      </c>
      <c r="K143" s="118">
        <v>1073011</v>
      </c>
      <c r="L143" s="118">
        <v>1073011</v>
      </c>
      <c r="M143" s="118">
        <v>1073011</v>
      </c>
      <c r="N143" s="118"/>
    </row>
    <row r="144" spans="1:14" x14ac:dyDescent="0.15">
      <c r="A144" s="2">
        <v>138</v>
      </c>
      <c r="B144" s="2" t="s">
        <v>166</v>
      </c>
      <c r="C144" s="2" t="s">
        <v>1939</v>
      </c>
      <c r="D144" s="2" t="s">
        <v>79</v>
      </c>
      <c r="E144" s="2">
        <v>0</v>
      </c>
      <c r="F144" s="118">
        <v>21893632.43566652</v>
      </c>
      <c r="G144" s="118">
        <v>23024429</v>
      </c>
      <c r="H144" s="118">
        <v>24116337</v>
      </c>
      <c r="I144" s="118">
        <v>25147955</v>
      </c>
      <c r="J144" s="118">
        <v>26275342</v>
      </c>
      <c r="K144" s="118">
        <v>27243762</v>
      </c>
      <c r="L144" s="118">
        <v>30304368.129999999</v>
      </c>
      <c r="M144" s="118">
        <v>30304368</v>
      </c>
      <c r="N144" s="118"/>
    </row>
    <row r="145" spans="1:14" x14ac:dyDescent="0.15">
      <c r="A145" s="2">
        <v>139</v>
      </c>
      <c r="B145" s="2" t="s">
        <v>167</v>
      </c>
      <c r="C145" s="2" t="s">
        <v>1931</v>
      </c>
      <c r="D145" s="2" t="s">
        <v>92</v>
      </c>
      <c r="E145" s="2" t="s">
        <v>1932</v>
      </c>
      <c r="F145" s="118">
        <v>6197460.7379333042</v>
      </c>
      <c r="G145" s="118">
        <v>6181616</v>
      </c>
      <c r="H145" s="118">
        <v>6148151</v>
      </c>
      <c r="I145" s="118">
        <v>6148151</v>
      </c>
      <c r="J145" s="118">
        <v>6148151</v>
      </c>
      <c r="K145" s="118">
        <v>6163717</v>
      </c>
      <c r="L145" s="118">
        <v>6163712</v>
      </c>
      <c r="M145" s="118">
        <v>6163712</v>
      </c>
      <c r="N145" s="118"/>
    </row>
    <row r="146" spans="1:14" x14ac:dyDescent="0.15">
      <c r="A146" s="2">
        <v>140</v>
      </c>
      <c r="B146" s="2" t="s">
        <v>168</v>
      </c>
      <c r="C146" s="2" t="s">
        <v>1933</v>
      </c>
      <c r="D146" s="2" t="s">
        <v>102</v>
      </c>
      <c r="E146" s="2">
        <v>0</v>
      </c>
      <c r="F146" s="118">
        <v>5525825</v>
      </c>
      <c r="G146" s="118">
        <v>5500105</v>
      </c>
      <c r="H146" s="118">
        <v>5481226</v>
      </c>
      <c r="I146" s="118">
        <v>5481226</v>
      </c>
      <c r="J146" s="118">
        <v>5481226</v>
      </c>
      <c r="K146" s="118">
        <v>5481226</v>
      </c>
      <c r="L146" s="118">
        <v>5481226</v>
      </c>
      <c r="M146" s="118">
        <v>5481226</v>
      </c>
      <c r="N146" s="118"/>
    </row>
    <row r="147" spans="1:14" x14ac:dyDescent="0.15">
      <c r="A147" s="2">
        <v>141</v>
      </c>
      <c r="B147" s="2" t="s">
        <v>169</v>
      </c>
      <c r="C147" s="2" t="s">
        <v>1934</v>
      </c>
      <c r="D147" s="2" t="s">
        <v>191</v>
      </c>
      <c r="E147" s="2">
        <v>0</v>
      </c>
      <c r="F147" s="118">
        <v>7537248.9758666083</v>
      </c>
      <c r="G147" s="118">
        <v>7534704</v>
      </c>
      <c r="H147" s="118">
        <v>7534704</v>
      </c>
      <c r="I147" s="118">
        <v>7534704</v>
      </c>
      <c r="J147" s="118">
        <v>7534704</v>
      </c>
      <c r="K147" s="118">
        <v>7534704</v>
      </c>
      <c r="L147" s="118">
        <v>7534704</v>
      </c>
      <c r="M147" s="118">
        <v>7534704</v>
      </c>
      <c r="N147" s="118"/>
    </row>
    <row r="148" spans="1:14" x14ac:dyDescent="0.15">
      <c r="A148" s="2">
        <v>142</v>
      </c>
      <c r="B148" s="2" t="s">
        <v>170</v>
      </c>
      <c r="C148" s="2" t="s">
        <v>1931</v>
      </c>
      <c r="D148" s="2" t="s">
        <v>170</v>
      </c>
      <c r="E148" s="2" t="s">
        <v>1932</v>
      </c>
      <c r="F148" s="118">
        <v>9736833</v>
      </c>
      <c r="G148" s="118">
        <v>9435837</v>
      </c>
      <c r="H148" s="118">
        <v>9105528</v>
      </c>
      <c r="I148" s="118">
        <v>9105528</v>
      </c>
      <c r="J148" s="118">
        <v>9105528</v>
      </c>
      <c r="K148" s="118">
        <v>9105528</v>
      </c>
      <c r="L148" s="118">
        <v>9105528</v>
      </c>
      <c r="M148" s="118">
        <v>9105528</v>
      </c>
      <c r="N148" s="118"/>
    </row>
    <row r="149" spans="1:14" x14ac:dyDescent="0.15">
      <c r="A149" s="2">
        <v>143</v>
      </c>
      <c r="B149" s="2" t="s">
        <v>171</v>
      </c>
      <c r="C149" s="2" t="s">
        <v>1935</v>
      </c>
      <c r="D149" s="2" t="s">
        <v>102</v>
      </c>
      <c r="E149" s="2">
        <v>0</v>
      </c>
      <c r="F149" s="118">
        <v>24840263.991866607</v>
      </c>
      <c r="G149" s="118">
        <v>25922985</v>
      </c>
      <c r="H149" s="118">
        <v>26958170</v>
      </c>
      <c r="I149" s="118">
        <v>27853655</v>
      </c>
      <c r="J149" s="118">
        <v>28934962</v>
      </c>
      <c r="K149" s="118">
        <v>30194857</v>
      </c>
      <c r="L149" s="118">
        <v>33393119.73</v>
      </c>
      <c r="M149" s="118">
        <v>34701422</v>
      </c>
      <c r="N149" s="118"/>
    </row>
    <row r="150" spans="1:14" x14ac:dyDescent="0.15">
      <c r="A150" s="2">
        <v>144</v>
      </c>
      <c r="B150" s="2" t="s">
        <v>172</v>
      </c>
      <c r="C150" s="2" t="s">
        <v>1939</v>
      </c>
      <c r="D150" s="2" t="s">
        <v>79</v>
      </c>
      <c r="E150" s="2">
        <v>0</v>
      </c>
      <c r="F150" s="118">
        <v>2760563.4879333042</v>
      </c>
      <c r="G150" s="118">
        <v>2540838</v>
      </c>
      <c r="H150" s="118">
        <v>2323541</v>
      </c>
      <c r="I150" s="118">
        <v>2323541</v>
      </c>
      <c r="J150" s="118">
        <v>2323541</v>
      </c>
      <c r="K150" s="118">
        <v>2323541</v>
      </c>
      <c r="L150" s="118">
        <v>3417049.3449999997</v>
      </c>
      <c r="M150" s="118">
        <v>3417049</v>
      </c>
      <c r="N150" s="118"/>
    </row>
    <row r="151" spans="1:14" x14ac:dyDescent="0.15">
      <c r="A151" s="2">
        <v>145</v>
      </c>
      <c r="B151" s="2" t="s">
        <v>173</v>
      </c>
      <c r="C151" s="2" t="s">
        <v>1934</v>
      </c>
      <c r="D151" s="2" t="s">
        <v>170</v>
      </c>
      <c r="E151" s="2">
        <v>0</v>
      </c>
      <c r="F151" s="118">
        <v>220822</v>
      </c>
      <c r="G151" s="118">
        <v>218095</v>
      </c>
      <c r="H151" s="118">
        <v>211728</v>
      </c>
      <c r="I151" s="118">
        <v>211728</v>
      </c>
      <c r="J151" s="118">
        <v>211728</v>
      </c>
      <c r="K151" s="118">
        <v>211728</v>
      </c>
      <c r="L151" s="118">
        <v>211728</v>
      </c>
      <c r="M151" s="118">
        <v>211728</v>
      </c>
      <c r="N151" s="118"/>
    </row>
    <row r="152" spans="1:14" x14ac:dyDescent="0.15">
      <c r="A152" s="2">
        <v>146</v>
      </c>
      <c r="B152" s="2" t="s">
        <v>174</v>
      </c>
      <c r="C152" s="2" t="s">
        <v>1931</v>
      </c>
      <c r="D152" s="2" t="s">
        <v>170</v>
      </c>
      <c r="E152" s="2" t="s">
        <v>1932</v>
      </c>
      <c r="F152" s="118">
        <v>19383026.876533128</v>
      </c>
      <c r="G152" s="118">
        <v>19782980</v>
      </c>
      <c r="H152" s="118">
        <v>20170089</v>
      </c>
      <c r="I152" s="118">
        <v>20592781</v>
      </c>
      <c r="J152" s="118">
        <v>20926068</v>
      </c>
      <c r="K152" s="118">
        <v>21344994</v>
      </c>
      <c r="L152" s="118">
        <v>23038115.375</v>
      </c>
      <c r="M152" s="118">
        <v>23512721</v>
      </c>
      <c r="N152" s="118"/>
    </row>
    <row r="153" spans="1:14" x14ac:dyDescent="0.15">
      <c r="A153" s="2">
        <v>147</v>
      </c>
      <c r="B153" s="2" t="s">
        <v>175</v>
      </c>
      <c r="C153" s="2" t="s">
        <v>1934</v>
      </c>
      <c r="D153" s="2" t="s">
        <v>123</v>
      </c>
      <c r="E153" s="2">
        <v>0</v>
      </c>
      <c r="F153" s="118">
        <v>2292636</v>
      </c>
      <c r="G153" s="118">
        <v>2206589</v>
      </c>
      <c r="H153" s="118">
        <v>2117243</v>
      </c>
      <c r="I153" s="118">
        <v>2117243</v>
      </c>
      <c r="J153" s="118">
        <v>2117243</v>
      </c>
      <c r="K153" s="118">
        <v>2117243</v>
      </c>
      <c r="L153" s="118">
        <v>2117243</v>
      </c>
      <c r="M153" s="118">
        <v>2117243</v>
      </c>
      <c r="N153" s="118"/>
    </row>
    <row r="154" spans="1:14" x14ac:dyDescent="0.15">
      <c r="A154" s="2">
        <v>148</v>
      </c>
      <c r="B154" s="2" t="s">
        <v>176</v>
      </c>
      <c r="C154" s="2" t="s">
        <v>1936</v>
      </c>
      <c r="D154" s="2" t="s">
        <v>121</v>
      </c>
      <c r="E154" s="2">
        <v>0</v>
      </c>
      <c r="F154" s="118">
        <v>21050357.867266346</v>
      </c>
      <c r="G154" s="118">
        <v>20921912</v>
      </c>
      <c r="H154" s="118">
        <v>20855570</v>
      </c>
      <c r="I154" s="118">
        <v>20855570</v>
      </c>
      <c r="J154" s="118">
        <v>20855570</v>
      </c>
      <c r="K154" s="118">
        <v>21067312</v>
      </c>
      <c r="L154" s="118">
        <v>21286161.925000001</v>
      </c>
      <c r="M154" s="118">
        <v>21286162</v>
      </c>
      <c r="N154" s="118"/>
    </row>
    <row r="155" spans="1:14" x14ac:dyDescent="0.15">
      <c r="A155" s="2">
        <v>149</v>
      </c>
      <c r="B155" s="2" t="s">
        <v>177</v>
      </c>
      <c r="C155" s="2" t="s">
        <v>1935</v>
      </c>
      <c r="D155" s="2" t="s">
        <v>102</v>
      </c>
      <c r="E155" s="2">
        <v>0</v>
      </c>
      <c r="F155" s="118">
        <v>32510.75</v>
      </c>
      <c r="G155" s="118">
        <v>32317</v>
      </c>
      <c r="H155" s="118">
        <v>32115</v>
      </c>
      <c r="I155" s="118">
        <v>46910</v>
      </c>
      <c r="J155" s="118">
        <v>71047</v>
      </c>
      <c r="K155" s="118">
        <v>91563</v>
      </c>
      <c r="L155" s="118">
        <v>137211.60999999999</v>
      </c>
      <c r="M155" s="118">
        <v>173740</v>
      </c>
      <c r="N155" s="118"/>
    </row>
    <row r="156" spans="1:14" x14ac:dyDescent="0.15">
      <c r="A156" s="2">
        <v>150</v>
      </c>
      <c r="B156" s="2" t="s">
        <v>178</v>
      </c>
      <c r="C156" s="2" t="s">
        <v>1935</v>
      </c>
      <c r="D156" s="2" t="s">
        <v>102</v>
      </c>
      <c r="E156" s="2">
        <v>0</v>
      </c>
      <c r="F156" s="118">
        <v>51052.351000000002</v>
      </c>
      <c r="G156" s="118">
        <v>51990</v>
      </c>
      <c r="H156" s="118">
        <v>53007</v>
      </c>
      <c r="I156" s="118">
        <v>86666</v>
      </c>
      <c r="J156" s="118">
        <v>137390</v>
      </c>
      <c r="K156" s="118">
        <v>184905</v>
      </c>
      <c r="L156" s="118">
        <v>283590.15999999997</v>
      </c>
      <c r="M156" s="118">
        <v>337108</v>
      </c>
      <c r="N156" s="118"/>
    </row>
    <row r="157" spans="1:14" x14ac:dyDescent="0.15">
      <c r="A157" s="2">
        <v>151</v>
      </c>
      <c r="B157" s="2" t="s">
        <v>179</v>
      </c>
      <c r="C157" s="2" t="s">
        <v>1933</v>
      </c>
      <c r="D157" s="2" t="s">
        <v>121</v>
      </c>
      <c r="E157" s="2">
        <v>0</v>
      </c>
      <c r="F157" s="118">
        <v>136614822.69332385</v>
      </c>
      <c r="G157" s="118">
        <v>143020652</v>
      </c>
      <c r="H157" s="118">
        <v>150090541</v>
      </c>
      <c r="I157" s="118">
        <v>157222797</v>
      </c>
      <c r="J157" s="118">
        <v>164108305</v>
      </c>
      <c r="K157" s="118">
        <v>171892005</v>
      </c>
      <c r="L157" s="118">
        <v>190361064</v>
      </c>
      <c r="M157" s="118">
        <v>201118542</v>
      </c>
      <c r="N157" s="118"/>
    </row>
    <row r="158" spans="1:14" x14ac:dyDescent="0.15">
      <c r="A158" s="2">
        <v>152</v>
      </c>
      <c r="B158" s="2" t="s">
        <v>180</v>
      </c>
      <c r="C158" s="2" t="s">
        <v>1938</v>
      </c>
      <c r="D158" s="2" t="s">
        <v>123</v>
      </c>
      <c r="E158" s="2">
        <v>0</v>
      </c>
      <c r="F158" s="118">
        <v>331130.35853312857</v>
      </c>
      <c r="G158" s="118">
        <v>324644</v>
      </c>
      <c r="H158" s="118">
        <v>326444</v>
      </c>
      <c r="I158" s="118">
        <v>326444</v>
      </c>
      <c r="J158" s="118">
        <v>326444</v>
      </c>
      <c r="K158" s="118">
        <v>326444</v>
      </c>
      <c r="L158" s="118">
        <v>326444</v>
      </c>
      <c r="M158" s="118">
        <v>326444</v>
      </c>
      <c r="N158" s="118"/>
    </row>
    <row r="159" spans="1:14" x14ac:dyDescent="0.15">
      <c r="A159" s="2">
        <v>153</v>
      </c>
      <c r="B159" s="2" t="s">
        <v>181</v>
      </c>
      <c r="C159" s="2" t="s">
        <v>1933</v>
      </c>
      <c r="D159" s="2" t="s">
        <v>102</v>
      </c>
      <c r="E159" s="2">
        <v>0</v>
      </c>
      <c r="F159" s="118">
        <v>11735322</v>
      </c>
      <c r="G159" s="118">
        <v>11748394</v>
      </c>
      <c r="H159" s="118">
        <v>11780186</v>
      </c>
      <c r="I159" s="118">
        <v>11879281</v>
      </c>
      <c r="J159" s="118">
        <v>12005854</v>
      </c>
      <c r="K159" s="118">
        <v>12404357</v>
      </c>
      <c r="L159" s="118">
        <v>12747425.564999999</v>
      </c>
      <c r="M159" s="118">
        <v>12991496</v>
      </c>
      <c r="N159" s="118"/>
    </row>
    <row r="160" spans="1:14" x14ac:dyDescent="0.15">
      <c r="A160" s="2">
        <v>154</v>
      </c>
      <c r="B160" s="2" t="s">
        <v>182</v>
      </c>
      <c r="C160" s="2" t="s">
        <v>1940</v>
      </c>
      <c r="D160" s="2" t="s">
        <v>1941</v>
      </c>
      <c r="E160" s="2">
        <v>0</v>
      </c>
      <c r="F160" s="118">
        <v>72529.849933304067</v>
      </c>
      <c r="G160" s="118">
        <v>73038</v>
      </c>
      <c r="H160" s="118">
        <v>74979</v>
      </c>
      <c r="I160" s="118">
        <v>76675</v>
      </c>
      <c r="J160" s="118">
        <v>77977</v>
      </c>
      <c r="K160" s="118">
        <v>78509</v>
      </c>
      <c r="L160" s="118">
        <v>78973.429999999993</v>
      </c>
      <c r="M160" s="118">
        <v>80365</v>
      </c>
      <c r="N160" s="118"/>
    </row>
    <row r="161" spans="1:14" x14ac:dyDescent="0.15">
      <c r="A161" s="2">
        <v>155</v>
      </c>
      <c r="B161" s="2" t="s">
        <v>183</v>
      </c>
      <c r="C161" s="2" t="s">
        <v>1931</v>
      </c>
      <c r="D161" s="2" t="s">
        <v>92</v>
      </c>
      <c r="E161" s="2" t="s">
        <v>1932</v>
      </c>
      <c r="F161" s="118">
        <v>21116849.915066257</v>
      </c>
      <c r="G161" s="118">
        <v>21486317</v>
      </c>
      <c r="H161" s="118">
        <v>21880498</v>
      </c>
      <c r="I161" s="118">
        <v>22245747</v>
      </c>
      <c r="J161" s="118">
        <v>22253668</v>
      </c>
      <c r="K161" s="118">
        <v>23037333</v>
      </c>
      <c r="L161" s="118">
        <v>25084678.300000001</v>
      </c>
      <c r="M161" s="118">
        <v>25567128</v>
      </c>
      <c r="N161" s="118"/>
    </row>
    <row r="162" spans="1:14" x14ac:dyDescent="0.15">
      <c r="A162" s="2">
        <v>156</v>
      </c>
      <c r="B162" s="2" t="s">
        <v>184</v>
      </c>
      <c r="C162" s="2" t="s">
        <v>1936</v>
      </c>
      <c r="D162" s="2" t="s">
        <v>121</v>
      </c>
      <c r="E162" s="2">
        <v>0</v>
      </c>
      <c r="F162" s="118">
        <v>45803714.623199649</v>
      </c>
      <c r="G162" s="118">
        <v>47400376</v>
      </c>
      <c r="H162" s="118">
        <v>48958444</v>
      </c>
      <c r="I162" s="118">
        <v>50339504</v>
      </c>
      <c r="J162" s="118">
        <v>51298680</v>
      </c>
      <c r="K162" s="118">
        <v>52743035</v>
      </c>
      <c r="L162" s="118">
        <v>56011584.859999999</v>
      </c>
      <c r="M162" s="118">
        <v>59004684</v>
      </c>
      <c r="N162" s="118"/>
    </row>
    <row r="163" spans="1:14" x14ac:dyDescent="0.15">
      <c r="A163" s="2">
        <v>157</v>
      </c>
      <c r="B163" s="2" t="s">
        <v>185</v>
      </c>
      <c r="C163" s="2" t="s">
        <v>1937</v>
      </c>
      <c r="D163" s="2" t="s">
        <v>79</v>
      </c>
      <c r="E163" s="2">
        <v>0</v>
      </c>
      <c r="F163" s="118">
        <v>263631.94099999999</v>
      </c>
      <c r="G163" s="118">
        <v>263889</v>
      </c>
      <c r="H163" s="118">
        <v>263792</v>
      </c>
      <c r="I163" s="118">
        <v>263792</v>
      </c>
      <c r="J163" s="118">
        <v>263792</v>
      </c>
      <c r="K163" s="118">
        <v>263792</v>
      </c>
      <c r="L163" s="118">
        <v>263792</v>
      </c>
      <c r="M163" s="118">
        <v>263792</v>
      </c>
      <c r="N163" s="118"/>
    </row>
    <row r="164" spans="1:14" x14ac:dyDescent="0.15">
      <c r="A164" s="2">
        <v>158</v>
      </c>
      <c r="B164" s="2" t="s">
        <v>186</v>
      </c>
      <c r="C164" s="2" t="s">
        <v>1937</v>
      </c>
      <c r="D164" s="2" t="s">
        <v>79</v>
      </c>
      <c r="E164" s="2">
        <v>0</v>
      </c>
      <c r="F164" s="118">
        <v>472954.05499999999</v>
      </c>
      <c r="G164" s="118">
        <v>491178</v>
      </c>
      <c r="H164" s="118">
        <v>507728</v>
      </c>
      <c r="I164" s="118">
        <v>523496</v>
      </c>
      <c r="J164" s="118">
        <v>538009</v>
      </c>
      <c r="K164" s="118">
        <v>554220</v>
      </c>
      <c r="L164" s="118">
        <v>589729.12</v>
      </c>
      <c r="M164" s="118">
        <v>610400</v>
      </c>
      <c r="N164" s="118"/>
    </row>
    <row r="165" spans="1:14" x14ac:dyDescent="0.15">
      <c r="A165" s="2">
        <v>159</v>
      </c>
      <c r="B165" s="2" t="s">
        <v>187</v>
      </c>
      <c r="C165" s="2" t="s">
        <v>1931</v>
      </c>
      <c r="D165" s="2" t="s">
        <v>92</v>
      </c>
      <c r="E165" s="2" t="s">
        <v>1932</v>
      </c>
      <c r="F165" s="118">
        <v>9607576.0629999992</v>
      </c>
      <c r="G165" s="118">
        <v>10274870</v>
      </c>
      <c r="H165" s="118">
        <v>10885177</v>
      </c>
      <c r="I165" s="118">
        <v>11540764</v>
      </c>
      <c r="J165" s="118">
        <v>12274498</v>
      </c>
      <c r="K165" s="118">
        <v>13195442</v>
      </c>
      <c r="L165" s="118">
        <v>14676016.59</v>
      </c>
      <c r="M165" s="118">
        <v>14726408</v>
      </c>
      <c r="N165" s="118"/>
    </row>
    <row r="166" spans="1:14" x14ac:dyDescent="0.15">
      <c r="A166" s="2">
        <v>160</v>
      </c>
      <c r="B166" s="2" t="s">
        <v>188</v>
      </c>
      <c r="C166" s="2" t="s">
        <v>1931</v>
      </c>
      <c r="D166" s="2" t="s">
        <v>170</v>
      </c>
      <c r="E166" s="2">
        <v>0</v>
      </c>
      <c r="F166" s="118">
        <v>3534743.75</v>
      </c>
      <c r="G166" s="118">
        <v>3495273</v>
      </c>
      <c r="H166" s="118">
        <v>3456594</v>
      </c>
      <c r="I166" s="118">
        <v>3456594</v>
      </c>
      <c r="J166" s="118">
        <v>3456594</v>
      </c>
      <c r="K166" s="118">
        <v>3456594</v>
      </c>
      <c r="L166" s="118">
        <v>3456594</v>
      </c>
      <c r="M166" s="118">
        <v>3456594</v>
      </c>
      <c r="N166" s="118"/>
    </row>
    <row r="167" spans="1:14" x14ac:dyDescent="0.15">
      <c r="A167" s="2">
        <v>161</v>
      </c>
      <c r="B167" s="2" t="s">
        <v>189</v>
      </c>
      <c r="C167" s="2" t="s">
        <v>1937</v>
      </c>
      <c r="D167" s="2" t="s">
        <v>79</v>
      </c>
      <c r="E167" s="2">
        <v>0</v>
      </c>
      <c r="F167" s="118">
        <v>463179.41499999998</v>
      </c>
      <c r="G167" s="118">
        <v>462897</v>
      </c>
      <c r="H167" s="118">
        <v>461796</v>
      </c>
      <c r="I167" s="118">
        <v>461796</v>
      </c>
      <c r="J167" s="118">
        <v>461796</v>
      </c>
      <c r="K167" s="118">
        <v>461796</v>
      </c>
      <c r="L167" s="118">
        <v>461796</v>
      </c>
      <c r="M167" s="118">
        <v>461796</v>
      </c>
      <c r="N167" s="118"/>
    </row>
    <row r="168" spans="1:14" x14ac:dyDescent="0.15">
      <c r="A168" s="2">
        <v>162</v>
      </c>
      <c r="B168" s="2" t="s">
        <v>190</v>
      </c>
      <c r="C168" s="2" t="s">
        <v>1935</v>
      </c>
      <c r="D168" s="2" t="s">
        <v>102</v>
      </c>
      <c r="E168" s="2">
        <v>0</v>
      </c>
      <c r="F168" s="118">
        <v>8027501.9758666083</v>
      </c>
      <c r="G168" s="118">
        <v>8024957</v>
      </c>
      <c r="H168" s="118">
        <v>8024957</v>
      </c>
      <c r="I168" s="118">
        <v>8024957</v>
      </c>
      <c r="J168" s="118">
        <v>8024957</v>
      </c>
      <c r="K168" s="118">
        <v>8024957</v>
      </c>
      <c r="L168" s="118">
        <v>8024957</v>
      </c>
      <c r="M168" s="118">
        <v>8024957</v>
      </c>
      <c r="N168" s="118"/>
    </row>
    <row r="169" spans="1:14" x14ac:dyDescent="0.15">
      <c r="A169" s="2">
        <v>163</v>
      </c>
      <c r="B169" s="2" t="s">
        <v>191</v>
      </c>
      <c r="C169" s="2" t="s">
        <v>1938</v>
      </c>
      <c r="D169" s="2" t="s">
        <v>191</v>
      </c>
      <c r="E169" s="2">
        <v>0</v>
      </c>
      <c r="F169" s="118">
        <v>27128505.745730147</v>
      </c>
      <c r="G169" s="118">
        <v>27999008</v>
      </c>
      <c r="H169" s="118">
        <v>28962979</v>
      </c>
      <c r="I169" s="118">
        <v>29939918</v>
      </c>
      <c r="J169" s="118">
        <v>30755721</v>
      </c>
      <c r="K169" s="118">
        <v>31866205</v>
      </c>
      <c r="L169" s="118">
        <v>33829263.034999996</v>
      </c>
      <c r="M169" s="118">
        <v>33829263</v>
      </c>
      <c r="N169" s="118"/>
    </row>
    <row r="170" spans="1:14" x14ac:dyDescent="0.15">
      <c r="A170" s="2">
        <v>164</v>
      </c>
      <c r="B170" s="2" t="s">
        <v>192</v>
      </c>
      <c r="C170" s="2" t="s">
        <v>1931</v>
      </c>
      <c r="D170" s="2" t="s">
        <v>92</v>
      </c>
      <c r="E170" s="2" t="s">
        <v>1932</v>
      </c>
      <c r="F170" s="118">
        <v>12146934.343132952</v>
      </c>
      <c r="G170" s="118">
        <v>12130392</v>
      </c>
      <c r="H170" s="118">
        <v>12130392</v>
      </c>
      <c r="I170" s="118">
        <v>12130392</v>
      </c>
      <c r="J170" s="118">
        <v>12130392</v>
      </c>
      <c r="K170" s="118">
        <v>12130392</v>
      </c>
      <c r="L170" s="118">
        <v>12130392</v>
      </c>
      <c r="M170" s="118">
        <v>12130392</v>
      </c>
      <c r="N170" s="118"/>
    </row>
    <row r="171" spans="1:14" x14ac:dyDescent="0.15">
      <c r="A171" s="2">
        <v>165</v>
      </c>
      <c r="B171" s="2" t="s">
        <v>193</v>
      </c>
      <c r="C171" s="2" t="s">
        <v>1931</v>
      </c>
      <c r="D171" s="2" t="s">
        <v>92</v>
      </c>
      <c r="E171" s="2" t="s">
        <v>1932</v>
      </c>
      <c r="F171" s="118">
        <v>5179535.6900000004</v>
      </c>
      <c r="G171" s="118">
        <v>5232321</v>
      </c>
      <c r="H171" s="118">
        <v>5225299</v>
      </c>
      <c r="I171" s="118">
        <v>5225299</v>
      </c>
      <c r="J171" s="118">
        <v>5225299</v>
      </c>
      <c r="K171" s="118">
        <v>5225299</v>
      </c>
      <c r="L171" s="118">
        <v>5225299</v>
      </c>
      <c r="M171" s="118">
        <v>5225299</v>
      </c>
      <c r="N171" s="118"/>
    </row>
    <row r="172" spans="1:14" x14ac:dyDescent="0.15">
      <c r="A172" s="2">
        <v>166</v>
      </c>
      <c r="B172" s="2" t="s">
        <v>194</v>
      </c>
      <c r="C172" s="2" t="s">
        <v>1933</v>
      </c>
      <c r="D172" s="2" t="s">
        <v>121</v>
      </c>
      <c r="E172" s="2">
        <v>0</v>
      </c>
      <c r="F172" s="118">
        <v>12785196.987933304</v>
      </c>
      <c r="G172" s="118">
        <v>12589693</v>
      </c>
      <c r="H172" s="118">
        <v>12387171</v>
      </c>
      <c r="I172" s="118">
        <v>12387171</v>
      </c>
      <c r="J172" s="118">
        <v>12387171</v>
      </c>
      <c r="K172" s="118">
        <v>12387171</v>
      </c>
      <c r="L172" s="118">
        <v>12387171</v>
      </c>
      <c r="M172" s="118">
        <v>12387171</v>
      </c>
      <c r="N172" s="118"/>
    </row>
    <row r="173" spans="1:14" x14ac:dyDescent="0.15">
      <c r="A173" s="2">
        <v>167</v>
      </c>
      <c r="B173" s="2" t="s">
        <v>195</v>
      </c>
      <c r="C173" s="2" t="s">
        <v>1936</v>
      </c>
      <c r="D173" s="2" t="s">
        <v>121</v>
      </c>
      <c r="E173" s="2">
        <v>0</v>
      </c>
      <c r="F173" s="118">
        <v>545961.98793330404</v>
      </c>
      <c r="G173" s="118">
        <v>508056</v>
      </c>
      <c r="H173" s="118">
        <v>471575</v>
      </c>
      <c r="I173" s="118">
        <v>471575</v>
      </c>
      <c r="J173" s="118">
        <v>494503</v>
      </c>
      <c r="K173" s="118">
        <v>516506</v>
      </c>
      <c r="L173" s="118">
        <v>577841.83499999996</v>
      </c>
      <c r="M173" s="118">
        <v>653255</v>
      </c>
      <c r="N173" s="118"/>
    </row>
    <row r="174" spans="1:14" x14ac:dyDescent="0.15">
      <c r="A174" s="2">
        <v>168</v>
      </c>
      <c r="B174" s="2" t="s">
        <v>196</v>
      </c>
      <c r="C174" s="2" t="s">
        <v>1933</v>
      </c>
      <c r="D174" s="2" t="s">
        <v>102</v>
      </c>
      <c r="E174" s="2">
        <v>0</v>
      </c>
      <c r="F174" s="118">
        <v>1312789.976</v>
      </c>
      <c r="G174" s="118">
        <v>1428703</v>
      </c>
      <c r="H174" s="118">
        <v>1539859</v>
      </c>
      <c r="I174" s="118">
        <v>1829558</v>
      </c>
      <c r="J174" s="118">
        <v>2186586</v>
      </c>
      <c r="K174" s="118">
        <v>2476135</v>
      </c>
      <c r="L174" s="118">
        <v>2936816.2250000001</v>
      </c>
      <c r="M174" s="118">
        <v>2936816</v>
      </c>
      <c r="N174" s="118"/>
    </row>
    <row r="175" spans="1:14" x14ac:dyDescent="0.15">
      <c r="A175" s="2">
        <v>169</v>
      </c>
      <c r="B175" s="2" t="s">
        <v>197</v>
      </c>
      <c r="C175" s="2" t="s">
        <v>1934</v>
      </c>
      <c r="D175" s="2" t="s">
        <v>191</v>
      </c>
      <c r="E175" s="2">
        <v>0</v>
      </c>
      <c r="F175" s="118">
        <v>5151841.75</v>
      </c>
      <c r="G175" s="118">
        <v>5076056</v>
      </c>
      <c r="H175" s="118">
        <v>4990532</v>
      </c>
      <c r="I175" s="118">
        <v>4990532</v>
      </c>
      <c r="J175" s="118">
        <v>4990532</v>
      </c>
      <c r="K175" s="118">
        <v>4990532</v>
      </c>
      <c r="L175" s="118">
        <v>4990532</v>
      </c>
      <c r="M175" s="118">
        <v>4990532</v>
      </c>
      <c r="N175" s="118"/>
    </row>
    <row r="176" spans="1:14" x14ac:dyDescent="0.15">
      <c r="A176" s="118">
        <v>201</v>
      </c>
      <c r="B176" s="2" t="s">
        <v>1942</v>
      </c>
      <c r="C176" s="2" t="s">
        <v>1935</v>
      </c>
      <c r="D176" s="2" t="s">
        <v>102</v>
      </c>
      <c r="E176" s="2">
        <v>0</v>
      </c>
      <c r="N176" s="118"/>
    </row>
    <row r="177" spans="1:14" x14ac:dyDescent="0.15">
      <c r="A177" s="118">
        <v>204</v>
      </c>
      <c r="B177" s="2" t="s">
        <v>1943</v>
      </c>
      <c r="C177" s="2" t="s">
        <v>1940</v>
      </c>
      <c r="D177" s="2" t="s">
        <v>1941</v>
      </c>
      <c r="E177" s="2">
        <v>0</v>
      </c>
      <c r="N177" s="118"/>
    </row>
    <row r="178" spans="1:14" x14ac:dyDescent="0.15">
      <c r="A178" s="118">
        <v>205</v>
      </c>
      <c r="B178" s="2" t="s">
        <v>1944</v>
      </c>
      <c r="C178" s="2" t="s">
        <v>1936</v>
      </c>
      <c r="D178" s="2" t="s">
        <v>121</v>
      </c>
      <c r="E178" s="2">
        <v>0</v>
      </c>
      <c r="N178" s="118"/>
    </row>
    <row r="179" spans="1:14" x14ac:dyDescent="0.15">
      <c r="A179" s="118">
        <v>206</v>
      </c>
      <c r="B179" s="2" t="s">
        <v>1945</v>
      </c>
      <c r="C179" s="2" t="s">
        <v>1935</v>
      </c>
      <c r="D179" s="2" t="s">
        <v>102</v>
      </c>
      <c r="E179" s="2">
        <v>0</v>
      </c>
      <c r="N179" s="118"/>
    </row>
    <row r="180" spans="1:14" x14ac:dyDescent="0.15">
      <c r="A180" s="118">
        <v>207</v>
      </c>
      <c r="B180" s="2" t="s">
        <v>1946</v>
      </c>
      <c r="C180" s="2" t="s">
        <v>1935</v>
      </c>
      <c r="D180" s="2" t="s">
        <v>102</v>
      </c>
      <c r="E180" s="2">
        <v>0</v>
      </c>
      <c r="N180" s="118"/>
    </row>
    <row r="181" spans="1:14" x14ac:dyDescent="0.15">
      <c r="A181" s="118">
        <v>208</v>
      </c>
      <c r="B181" s="2" t="s">
        <v>1947</v>
      </c>
      <c r="C181" s="2" t="s">
        <v>1931</v>
      </c>
      <c r="D181" s="2" t="s">
        <v>170</v>
      </c>
      <c r="E181" s="2">
        <v>0</v>
      </c>
      <c r="N181" s="118"/>
    </row>
    <row r="182" spans="1:14" x14ac:dyDescent="0.15">
      <c r="A182" s="118">
        <v>209</v>
      </c>
      <c r="B182" s="2" t="s">
        <v>1948</v>
      </c>
      <c r="C182" s="2" t="s">
        <v>1939</v>
      </c>
      <c r="D182" s="2" t="s">
        <v>79</v>
      </c>
      <c r="E182" s="2">
        <v>0</v>
      </c>
      <c r="N182" s="118"/>
    </row>
    <row r="183" spans="1:14" x14ac:dyDescent="0.15">
      <c r="A183" s="118">
        <v>210</v>
      </c>
      <c r="B183" s="2" t="s">
        <v>1949</v>
      </c>
      <c r="C183" s="2" t="s">
        <v>1935</v>
      </c>
      <c r="D183" s="2" t="s">
        <v>92</v>
      </c>
      <c r="E183" s="2">
        <v>0</v>
      </c>
      <c r="N183" s="118"/>
    </row>
    <row r="184" spans="1:14" x14ac:dyDescent="0.15">
      <c r="A184" s="118">
        <v>211</v>
      </c>
      <c r="B184" s="2" t="s">
        <v>1950</v>
      </c>
      <c r="C184" s="2" t="s">
        <v>1934</v>
      </c>
      <c r="D184" s="2" t="s">
        <v>191</v>
      </c>
      <c r="E184" s="2">
        <v>0</v>
      </c>
      <c r="N184" s="118"/>
    </row>
    <row r="185" spans="1:14" x14ac:dyDescent="0.15">
      <c r="A185" s="118">
        <v>212</v>
      </c>
      <c r="B185" s="2" t="s">
        <v>1951</v>
      </c>
      <c r="C185" s="2" t="s">
        <v>1937</v>
      </c>
      <c r="D185" s="2" t="s">
        <v>102</v>
      </c>
      <c r="E185" s="2">
        <v>0</v>
      </c>
      <c r="N185" s="118"/>
    </row>
    <row r="186" spans="1:14" x14ac:dyDescent="0.15">
      <c r="A186" s="118">
        <v>213</v>
      </c>
      <c r="B186" s="2" t="s">
        <v>1952</v>
      </c>
      <c r="C186" s="2" t="s">
        <v>1940</v>
      </c>
      <c r="D186" s="2" t="s">
        <v>1941</v>
      </c>
      <c r="E186" s="2">
        <v>0</v>
      </c>
      <c r="N186" s="118"/>
    </row>
    <row r="187" spans="1:14" x14ac:dyDescent="0.15">
      <c r="A187" s="118">
        <v>214</v>
      </c>
      <c r="B187" s="2" t="s">
        <v>1953</v>
      </c>
      <c r="C187" s="2" t="s">
        <v>1933</v>
      </c>
      <c r="D187" s="2" t="s">
        <v>102</v>
      </c>
      <c r="E187" s="2">
        <v>0</v>
      </c>
      <c r="N187" s="118"/>
    </row>
    <row r="188" spans="1:14" x14ac:dyDescent="0.15">
      <c r="A188" s="118">
        <v>215</v>
      </c>
      <c r="B188" s="2" t="s">
        <v>1954</v>
      </c>
      <c r="C188" s="2" t="s">
        <v>1933</v>
      </c>
      <c r="D188" s="2" t="s">
        <v>121</v>
      </c>
      <c r="E188" s="2">
        <v>0</v>
      </c>
      <c r="N188" s="118"/>
    </row>
    <row r="189" spans="1:14" x14ac:dyDescent="0.15">
      <c r="A189" s="118">
        <v>216</v>
      </c>
      <c r="B189" s="2" t="s">
        <v>1955</v>
      </c>
      <c r="C189" s="2" t="s">
        <v>1933</v>
      </c>
      <c r="D189" s="2" t="s">
        <v>121</v>
      </c>
      <c r="E189" s="2">
        <v>0</v>
      </c>
      <c r="N189" s="118"/>
    </row>
    <row r="190" spans="1:14" x14ac:dyDescent="0.15">
      <c r="A190" s="118">
        <v>217</v>
      </c>
      <c r="B190" s="2" t="s">
        <v>1956</v>
      </c>
      <c r="C190" s="2" t="s">
        <v>1940</v>
      </c>
      <c r="D190" s="2" t="s">
        <v>1941</v>
      </c>
      <c r="E190" s="2">
        <v>0</v>
      </c>
      <c r="N190" s="118"/>
    </row>
    <row r="191" spans="1:14" x14ac:dyDescent="0.15">
      <c r="A191" s="118">
        <v>218</v>
      </c>
      <c r="B191" s="2" t="s">
        <v>1957</v>
      </c>
      <c r="C191" s="2" t="s">
        <v>1940</v>
      </c>
      <c r="D191" s="2" t="s">
        <v>123</v>
      </c>
      <c r="E191" s="2">
        <v>0</v>
      </c>
      <c r="N191" s="118"/>
    </row>
    <row r="192" spans="1:14" x14ac:dyDescent="0.15">
      <c r="A192" s="118">
        <v>219</v>
      </c>
      <c r="B192" s="2" t="s">
        <v>1958</v>
      </c>
      <c r="C192" s="2" t="s">
        <v>1934</v>
      </c>
      <c r="D192" s="2" t="s">
        <v>191</v>
      </c>
      <c r="E192" s="2">
        <v>0</v>
      </c>
      <c r="N192" s="118"/>
    </row>
    <row r="193" spans="1:14" x14ac:dyDescent="0.15">
      <c r="A193" s="118">
        <v>231</v>
      </c>
      <c r="B193" s="2" t="s">
        <v>1959</v>
      </c>
      <c r="C193" s="2" t="s">
        <v>1931</v>
      </c>
      <c r="D193" s="2" t="s">
        <v>92</v>
      </c>
      <c r="E193" s="2">
        <v>0</v>
      </c>
      <c r="N193" s="118"/>
    </row>
    <row r="194" spans="1:14" x14ac:dyDescent="0.15">
      <c r="A194" s="118">
        <v>241</v>
      </c>
      <c r="B194" s="2" t="s">
        <v>1960</v>
      </c>
      <c r="C194" s="2" t="s">
        <v>1931</v>
      </c>
      <c r="D194" s="2" t="s">
        <v>92</v>
      </c>
      <c r="E194" s="2" t="s">
        <v>1932</v>
      </c>
      <c r="N194" s="118"/>
    </row>
    <row r="195" spans="1:14" x14ac:dyDescent="0.15">
      <c r="A195" s="118">
        <v>242</v>
      </c>
      <c r="B195" s="2" t="s">
        <v>1961</v>
      </c>
      <c r="C195" s="2" t="s">
        <v>1935</v>
      </c>
      <c r="D195" s="2" t="s">
        <v>102</v>
      </c>
      <c r="E195" s="2">
        <v>0</v>
      </c>
      <c r="N195" s="118"/>
    </row>
    <row r="196" spans="1:14" x14ac:dyDescent="0.15">
      <c r="A196" s="2">
        <v>243</v>
      </c>
      <c r="B196" s="2" t="s">
        <v>1962</v>
      </c>
      <c r="C196" s="2" t="s">
        <v>1939</v>
      </c>
      <c r="D196" s="2" t="s">
        <v>79</v>
      </c>
      <c r="E196" s="2">
        <v>0</v>
      </c>
      <c r="N196" s="118"/>
    </row>
    <row r="197" spans="1:14" x14ac:dyDescent="0.15">
      <c r="A197" s="2">
        <v>244</v>
      </c>
      <c r="B197" s="2" t="s">
        <v>1963</v>
      </c>
      <c r="C197" s="2" t="s">
        <v>1936</v>
      </c>
      <c r="D197" s="2" t="s">
        <v>121</v>
      </c>
      <c r="E197" s="2">
        <v>0</v>
      </c>
      <c r="N197" s="118"/>
    </row>
    <row r="198" spans="1:14" x14ac:dyDescent="0.15">
      <c r="A198" s="2">
        <v>245</v>
      </c>
      <c r="B198" s="2" t="s">
        <v>1964</v>
      </c>
      <c r="C198" s="2" t="s">
        <v>1938</v>
      </c>
      <c r="D198" s="2" t="s">
        <v>123</v>
      </c>
      <c r="E198" s="2">
        <v>0</v>
      </c>
      <c r="N198" s="118"/>
    </row>
    <row r="199" spans="1:14" x14ac:dyDescent="0.15">
      <c r="A199" s="2">
        <v>253</v>
      </c>
      <c r="B199" s="2" t="s">
        <v>1965</v>
      </c>
      <c r="C199" s="2" t="s">
        <v>1934</v>
      </c>
      <c r="D199" s="2" t="s">
        <v>191</v>
      </c>
      <c r="E199" s="2">
        <v>0</v>
      </c>
      <c r="N199" s="118"/>
    </row>
    <row r="200" spans="1:14" x14ac:dyDescent="0.15">
      <c r="A200" s="2">
        <v>261</v>
      </c>
      <c r="B200" s="2" t="s">
        <v>1966</v>
      </c>
      <c r="C200" s="2" t="s">
        <v>1931</v>
      </c>
      <c r="D200" s="2" t="s">
        <v>92</v>
      </c>
      <c r="E200" s="2" t="s">
        <v>1932</v>
      </c>
      <c r="N200" s="118"/>
    </row>
    <row r="201" spans="1:14" x14ac:dyDescent="0.15">
      <c r="A201" s="2">
        <v>263</v>
      </c>
      <c r="B201" s="2" t="s">
        <v>1967</v>
      </c>
      <c r="C201" s="2" t="s">
        <v>1931</v>
      </c>
      <c r="D201" s="2" t="s">
        <v>92</v>
      </c>
      <c r="E201" s="2">
        <v>0</v>
      </c>
    </row>
    <row r="202" spans="1:14" x14ac:dyDescent="0.15">
      <c r="A202" s="2">
        <v>264</v>
      </c>
      <c r="B202" s="2" t="s">
        <v>1968</v>
      </c>
      <c r="C202" s="2" t="s">
        <v>1938</v>
      </c>
      <c r="D202" s="2" t="s">
        <v>123</v>
      </c>
      <c r="E202" s="2">
        <v>0</v>
      </c>
    </row>
    <row r="203" spans="1:14" x14ac:dyDescent="0.15">
      <c r="A203" s="2">
        <v>265</v>
      </c>
      <c r="B203" s="2" t="s">
        <v>1969</v>
      </c>
      <c r="C203" s="2" t="s">
        <v>1938</v>
      </c>
      <c r="D203" s="2" t="s">
        <v>123</v>
      </c>
      <c r="E203" s="2">
        <v>0</v>
      </c>
    </row>
    <row r="204" spans="1:14" x14ac:dyDescent="0.15">
      <c r="A204" s="2">
        <v>268</v>
      </c>
      <c r="B204" s="2" t="s">
        <v>1970</v>
      </c>
      <c r="C204" s="2" t="s">
        <v>1936</v>
      </c>
      <c r="D204" s="2" t="s">
        <v>121</v>
      </c>
      <c r="E204" s="2">
        <v>0</v>
      </c>
    </row>
    <row r="205" spans="1:14" x14ac:dyDescent="0.15">
      <c r="A205" s="2">
        <v>269</v>
      </c>
      <c r="B205" s="2" t="s">
        <v>1971</v>
      </c>
      <c r="C205" s="2" t="s">
        <v>1939</v>
      </c>
      <c r="D205" s="2" t="s">
        <v>79</v>
      </c>
      <c r="E205" s="2">
        <v>0</v>
      </c>
    </row>
    <row r="206" spans="1:14" x14ac:dyDescent="0.15">
      <c r="A206" s="2">
        <v>270</v>
      </c>
      <c r="B206" s="2" t="s">
        <v>1972</v>
      </c>
      <c r="C206" s="2" t="s">
        <v>1937</v>
      </c>
      <c r="D206" s="2" t="s">
        <v>79</v>
      </c>
      <c r="E206" s="2">
        <v>0</v>
      </c>
    </row>
    <row r="207" spans="1:14" x14ac:dyDescent="0.15">
      <c r="A207" s="2">
        <v>272</v>
      </c>
      <c r="B207" s="2" t="s">
        <v>1973</v>
      </c>
      <c r="C207" s="2" t="s">
        <v>1935</v>
      </c>
      <c r="D207" s="2" t="s">
        <v>102</v>
      </c>
      <c r="E207" s="2">
        <v>0</v>
      </c>
    </row>
    <row r="208" spans="1:14" x14ac:dyDescent="0.15">
      <c r="A208" s="2">
        <v>279</v>
      </c>
      <c r="B208" s="2" t="s">
        <v>1974</v>
      </c>
      <c r="C208" s="2" t="s">
        <v>1936</v>
      </c>
      <c r="D208" s="2" t="s">
        <v>121</v>
      </c>
      <c r="E208" s="2">
        <v>0</v>
      </c>
    </row>
    <row r="209" spans="1:5" x14ac:dyDescent="0.15">
      <c r="A209" s="2">
        <v>280</v>
      </c>
      <c r="B209" s="2" t="s">
        <v>1975</v>
      </c>
      <c r="C209" s="2" t="s">
        <v>1939</v>
      </c>
      <c r="D209" s="2" t="s">
        <v>79</v>
      </c>
      <c r="E209" s="2">
        <v>0</v>
      </c>
    </row>
    <row r="210" spans="1:5" x14ac:dyDescent="0.15">
      <c r="A210" s="2">
        <v>283</v>
      </c>
      <c r="B210" s="2" t="s">
        <v>1976</v>
      </c>
      <c r="C210" s="2" t="s">
        <v>1939</v>
      </c>
      <c r="D210" s="2" t="s">
        <v>79</v>
      </c>
      <c r="E210" s="2">
        <v>0</v>
      </c>
    </row>
    <row r="211" spans="1:5" x14ac:dyDescent="0.15">
      <c r="A211" s="2">
        <v>285</v>
      </c>
      <c r="B211" s="2" t="s">
        <v>1977</v>
      </c>
      <c r="C211" s="2" t="s">
        <v>1939</v>
      </c>
      <c r="D211" s="2" t="s">
        <v>79</v>
      </c>
      <c r="E211" s="2">
        <v>0</v>
      </c>
    </row>
    <row r="212" spans="1:5" x14ac:dyDescent="0.15">
      <c r="A212" s="2">
        <v>286</v>
      </c>
      <c r="B212" s="2" t="s">
        <v>1978</v>
      </c>
      <c r="C212" s="2" t="s">
        <v>1936</v>
      </c>
      <c r="D212" s="2" t="s">
        <v>121</v>
      </c>
      <c r="E212" s="2">
        <v>0</v>
      </c>
    </row>
    <row r="213" spans="1:5" x14ac:dyDescent="0.15">
      <c r="A213" s="2">
        <v>288</v>
      </c>
      <c r="B213" s="2" t="s">
        <v>1979</v>
      </c>
      <c r="C213" s="2" t="s">
        <v>1931</v>
      </c>
      <c r="D213" s="2" t="s">
        <v>92</v>
      </c>
      <c r="E213" s="2" t="s">
        <v>1932</v>
      </c>
    </row>
    <row r="214" spans="1:5" x14ac:dyDescent="0.15">
      <c r="A214" s="2">
        <v>289</v>
      </c>
      <c r="B214" s="2" t="s">
        <v>1980</v>
      </c>
      <c r="C214" s="2" t="s">
        <v>1936</v>
      </c>
      <c r="D214" s="2" t="s">
        <v>121</v>
      </c>
      <c r="E214" s="2">
        <v>0</v>
      </c>
    </row>
    <row r="215" spans="1:5" x14ac:dyDescent="0.15">
      <c r="A215" s="2">
        <v>290</v>
      </c>
      <c r="B215" s="2" t="s">
        <v>1981</v>
      </c>
      <c r="C215" s="2" t="s">
        <v>1933</v>
      </c>
      <c r="D215" s="2" t="s">
        <v>121</v>
      </c>
      <c r="E215" s="2">
        <v>0</v>
      </c>
    </row>
    <row r="216" spans="1:5" x14ac:dyDescent="0.15">
      <c r="A216" s="2">
        <v>291</v>
      </c>
      <c r="B216" s="2" t="s">
        <v>1982</v>
      </c>
      <c r="C216" s="2" t="s">
        <v>1936</v>
      </c>
      <c r="D216" s="2" t="s">
        <v>121</v>
      </c>
      <c r="E216" s="2">
        <v>0</v>
      </c>
    </row>
    <row r="217" spans="1:5" x14ac:dyDescent="0.15">
      <c r="A217" s="2">
        <v>294</v>
      </c>
      <c r="B217" s="2" t="s">
        <v>1983</v>
      </c>
      <c r="C217" s="2" t="s">
        <v>1939</v>
      </c>
      <c r="D217" s="2" t="s">
        <v>79</v>
      </c>
      <c r="E217" s="2">
        <v>0</v>
      </c>
    </row>
    <row r="218" spans="1:5" x14ac:dyDescent="0.15">
      <c r="A218" s="2">
        <v>295</v>
      </c>
      <c r="B218" s="2" t="s">
        <v>1984</v>
      </c>
      <c r="C218" s="2" t="s">
        <v>1936</v>
      </c>
      <c r="D218" s="2" t="s">
        <v>121</v>
      </c>
      <c r="E218" s="2">
        <v>0</v>
      </c>
    </row>
    <row r="219" spans="1:5" x14ac:dyDescent="0.15">
      <c r="A219" s="2">
        <v>296</v>
      </c>
      <c r="B219" s="2" t="s">
        <v>1985</v>
      </c>
      <c r="C219" s="2" t="s">
        <v>1937</v>
      </c>
      <c r="D219" s="2" t="s">
        <v>79</v>
      </c>
      <c r="E219" s="2">
        <v>0</v>
      </c>
    </row>
    <row r="220" spans="1:5" x14ac:dyDescent="0.15">
      <c r="A220" s="2">
        <v>297</v>
      </c>
      <c r="B220" s="2" t="s">
        <v>1986</v>
      </c>
      <c r="C220" s="2" t="s">
        <v>1939</v>
      </c>
      <c r="D220" s="2" t="s">
        <v>79</v>
      </c>
      <c r="E220"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O1522"/>
  <sheetViews>
    <sheetView workbookViewId="0">
      <pane ySplit="1" topLeftCell="A1340" activePane="bottomLeft" state="frozen"/>
      <selection pane="bottomLeft" activeCell="L1359" sqref="L1359"/>
    </sheetView>
  </sheetViews>
  <sheetFormatPr baseColWidth="10" defaultColWidth="8.6640625" defaultRowHeight="13" x14ac:dyDescent="0.15"/>
  <cols>
    <col min="1" max="1" width="11.1640625" style="2" bestFit="1" customWidth="1"/>
    <col min="2" max="2" width="15.6640625" style="2" bestFit="1" customWidth="1"/>
    <col min="3" max="3" width="14.5" style="2" bestFit="1" customWidth="1"/>
    <col min="4" max="5" width="9" style="2" bestFit="1" customWidth="1"/>
    <col min="6" max="6" width="12" style="2" bestFit="1" customWidth="1"/>
    <col min="7" max="7" width="7.6640625" style="2" bestFit="1" customWidth="1"/>
    <col min="8" max="8" width="12" style="2" bestFit="1" customWidth="1"/>
    <col min="9" max="9" width="10" style="2" bestFit="1" customWidth="1"/>
    <col min="10" max="10" width="9" style="2" bestFit="1" customWidth="1"/>
    <col min="11" max="11" width="12" style="2" bestFit="1" customWidth="1"/>
    <col min="12" max="12" width="9" style="2" bestFit="1" customWidth="1"/>
    <col min="13" max="14" width="10" style="2" bestFit="1" customWidth="1"/>
    <col min="15" max="15" width="18.6640625" style="2" bestFit="1" customWidth="1"/>
    <col min="16" max="16384" width="8.6640625" style="2"/>
  </cols>
  <sheetData>
    <row r="1" spans="1:15" x14ac:dyDescent="0.15">
      <c r="A1" s="2" t="s">
        <v>198</v>
      </c>
      <c r="B1" s="2" t="s">
        <v>199</v>
      </c>
      <c r="C1" s="2" t="s">
        <v>200</v>
      </c>
      <c r="D1" s="2" t="s">
        <v>201</v>
      </c>
      <c r="E1" s="2" t="s">
        <v>202</v>
      </c>
      <c r="F1" s="2" t="s">
        <v>203</v>
      </c>
      <c r="G1" s="2" t="s">
        <v>204</v>
      </c>
      <c r="H1" s="2" t="s">
        <v>205</v>
      </c>
      <c r="I1" s="2" t="s">
        <v>206</v>
      </c>
      <c r="J1" s="2" t="s">
        <v>207</v>
      </c>
      <c r="K1" s="2" t="s">
        <v>208</v>
      </c>
      <c r="L1" s="2" t="s">
        <v>209</v>
      </c>
      <c r="M1" s="2" t="s">
        <v>210</v>
      </c>
      <c r="N1" s="2" t="s">
        <v>211</v>
      </c>
      <c r="O1" s="2" t="s">
        <v>212</v>
      </c>
    </row>
    <row r="2" spans="1:15" x14ac:dyDescent="0.15">
      <c r="A2" s="2">
        <v>2018</v>
      </c>
      <c r="B2" s="2">
        <v>2016</v>
      </c>
      <c r="C2" s="1" t="s">
        <v>28</v>
      </c>
      <c r="D2" s="2">
        <v>465.01</v>
      </c>
      <c r="E2" s="2">
        <v>71</v>
      </c>
      <c r="F2" s="2">
        <v>0.15268488849702158</v>
      </c>
      <c r="G2" s="2">
        <v>2</v>
      </c>
      <c r="H2" s="2">
        <v>4.3009827745639877E-3</v>
      </c>
      <c r="I2" s="2">
        <v>111920.95</v>
      </c>
      <c r="J2" s="2">
        <v>97426</v>
      </c>
      <c r="K2" s="2">
        <v>240.19623944054447</v>
      </c>
      <c r="L2" s="2">
        <v>53</v>
      </c>
      <c r="M2" s="2">
        <v>0</v>
      </c>
      <c r="N2" s="2">
        <v>1683798</v>
      </c>
      <c r="O2" s="2" t="s">
        <v>213</v>
      </c>
    </row>
    <row r="3" spans="1:15" x14ac:dyDescent="0.15">
      <c r="A3" s="2">
        <v>2018</v>
      </c>
      <c r="B3" s="2">
        <v>2016</v>
      </c>
      <c r="C3" s="1" t="s">
        <v>30</v>
      </c>
      <c r="D3" s="2">
        <v>2534.61</v>
      </c>
      <c r="E3" s="2">
        <v>1655</v>
      </c>
      <c r="F3" s="2">
        <v>0.65296041600088373</v>
      </c>
      <c r="G3" s="2">
        <v>85</v>
      </c>
      <c r="H3" s="2">
        <v>3.3535731335392817E-2</v>
      </c>
      <c r="I3" s="2">
        <v>69182.22</v>
      </c>
      <c r="J3" s="2">
        <v>43144</v>
      </c>
      <c r="K3" s="2">
        <v>334.0152683086659</v>
      </c>
      <c r="L3" s="2">
        <v>10</v>
      </c>
      <c r="M3" s="2">
        <v>0</v>
      </c>
      <c r="N3" s="2">
        <v>23263940</v>
      </c>
      <c r="O3" s="2" t="s">
        <v>214</v>
      </c>
    </row>
    <row r="4" spans="1:15" x14ac:dyDescent="0.15">
      <c r="A4" s="2">
        <v>2018</v>
      </c>
      <c r="B4" s="2">
        <v>2016</v>
      </c>
      <c r="C4" s="1" t="s">
        <v>32</v>
      </c>
      <c r="D4" s="2">
        <v>551.78</v>
      </c>
      <c r="E4" s="2">
        <v>161</v>
      </c>
      <c r="F4" s="2">
        <v>0.29178295697560624</v>
      </c>
      <c r="G4" s="2">
        <v>6</v>
      </c>
      <c r="H4" s="2">
        <v>1.0873899017724457E-2</v>
      </c>
      <c r="I4" s="2">
        <v>96354.57</v>
      </c>
      <c r="J4" s="2">
        <v>77250</v>
      </c>
      <c r="K4" s="2">
        <v>237.2785484980003</v>
      </c>
      <c r="L4" s="2">
        <v>61</v>
      </c>
      <c r="M4" s="2">
        <v>0</v>
      </c>
      <c r="N4" s="2">
        <v>2872999</v>
      </c>
      <c r="O4" s="2" t="s">
        <v>215</v>
      </c>
    </row>
    <row r="5" spans="1:15" x14ac:dyDescent="0.15">
      <c r="A5" s="2">
        <v>2018</v>
      </c>
      <c r="B5" s="2">
        <v>2016</v>
      </c>
      <c r="C5" s="1" t="s">
        <v>33</v>
      </c>
      <c r="D5" s="2">
        <v>3311.1</v>
      </c>
      <c r="E5" s="2">
        <v>115</v>
      </c>
      <c r="F5" s="2">
        <v>3.4731660173356285E-2</v>
      </c>
      <c r="G5" s="2">
        <v>92</v>
      </c>
      <c r="H5" s="2">
        <v>2.778532813868503E-2</v>
      </c>
      <c r="I5" s="2">
        <v>199032.43</v>
      </c>
      <c r="J5" s="2">
        <v>116565</v>
      </c>
      <c r="K5" s="2">
        <v>169.10182575595616</v>
      </c>
      <c r="L5" s="2">
        <v>150</v>
      </c>
      <c r="M5" s="2">
        <v>0</v>
      </c>
      <c r="N5" s="2">
        <v>387171</v>
      </c>
      <c r="O5" s="2" t="s">
        <v>216</v>
      </c>
    </row>
    <row r="6" spans="1:15" x14ac:dyDescent="0.15">
      <c r="A6" s="2">
        <v>2018</v>
      </c>
      <c r="B6" s="2">
        <v>2016</v>
      </c>
      <c r="C6" s="1" t="s">
        <v>34</v>
      </c>
      <c r="D6" s="2">
        <v>531.82000000000005</v>
      </c>
      <c r="E6" s="2">
        <v>48</v>
      </c>
      <c r="F6" s="2">
        <v>9.0256101688541229E-2</v>
      </c>
      <c r="G6" s="2">
        <v>0</v>
      </c>
      <c r="H6" s="2">
        <v>0</v>
      </c>
      <c r="I6" s="2">
        <v>131708.35999999999</v>
      </c>
      <c r="J6" s="2">
        <v>81792</v>
      </c>
      <c r="K6" s="2">
        <v>218.80338150019321</v>
      </c>
      <c r="L6" s="2">
        <v>104</v>
      </c>
      <c r="M6" s="2">
        <v>0</v>
      </c>
      <c r="N6" s="2">
        <v>1677996</v>
      </c>
      <c r="O6" s="2" t="s">
        <v>217</v>
      </c>
    </row>
    <row r="7" spans="1:15" x14ac:dyDescent="0.15">
      <c r="A7" s="2">
        <v>2018</v>
      </c>
      <c r="B7" s="2">
        <v>2016</v>
      </c>
      <c r="C7" s="1" t="s">
        <v>35</v>
      </c>
      <c r="D7" s="2">
        <v>874.85</v>
      </c>
      <c r="E7" s="2">
        <v>150</v>
      </c>
      <c r="F7" s="2">
        <v>0.17145796422243811</v>
      </c>
      <c r="G7" s="2">
        <v>7</v>
      </c>
      <c r="H7" s="2">
        <v>8.0013716637137786E-3</v>
      </c>
      <c r="I7" s="2">
        <v>105878.07</v>
      </c>
      <c r="J7" s="2">
        <v>87273</v>
      </c>
      <c r="K7" s="2">
        <v>254.01222281103369</v>
      </c>
      <c r="L7" s="2">
        <v>45</v>
      </c>
      <c r="M7" s="2">
        <v>0</v>
      </c>
      <c r="N7" s="2">
        <v>3797791</v>
      </c>
      <c r="O7" s="2" t="s">
        <v>218</v>
      </c>
    </row>
    <row r="8" spans="1:15" x14ac:dyDescent="0.15">
      <c r="A8" s="2">
        <v>2018</v>
      </c>
      <c r="B8" s="2">
        <v>2016</v>
      </c>
      <c r="C8" s="1" t="s">
        <v>36</v>
      </c>
      <c r="D8" s="2">
        <v>2870.26</v>
      </c>
      <c r="E8" s="2">
        <v>363</v>
      </c>
      <c r="F8" s="2">
        <v>0.12646937908064076</v>
      </c>
      <c r="G8" s="2">
        <v>80</v>
      </c>
      <c r="H8" s="2">
        <v>2.7872039466807882E-2</v>
      </c>
      <c r="I8" s="2">
        <v>151809.35999999999</v>
      </c>
      <c r="J8" s="2">
        <v>87518</v>
      </c>
      <c r="K8" s="2">
        <v>225.22239603824593</v>
      </c>
      <c r="L8" s="2">
        <v>82</v>
      </c>
      <c r="M8" s="2">
        <v>0</v>
      </c>
      <c r="N8" s="2">
        <v>5888147</v>
      </c>
      <c r="O8" s="2" t="s">
        <v>219</v>
      </c>
    </row>
    <row r="9" spans="1:15" x14ac:dyDescent="0.15">
      <c r="A9" s="2">
        <v>2018</v>
      </c>
      <c r="B9" s="2">
        <v>2016</v>
      </c>
      <c r="C9" s="1" t="s">
        <v>37</v>
      </c>
      <c r="D9" s="2">
        <v>792.99</v>
      </c>
      <c r="E9" s="2">
        <v>53</v>
      </c>
      <c r="F9" s="2">
        <v>6.6835647359991923E-2</v>
      </c>
      <c r="G9" s="2">
        <v>4</v>
      </c>
      <c r="H9" s="2">
        <v>5.0441998007541081E-3</v>
      </c>
      <c r="I9" s="2">
        <v>146452.37</v>
      </c>
      <c r="J9" s="2">
        <v>97500</v>
      </c>
      <c r="K9" s="2">
        <v>217.12877940238764</v>
      </c>
      <c r="L9" s="2">
        <v>108</v>
      </c>
      <c r="M9" s="2">
        <v>0</v>
      </c>
      <c r="N9" s="2">
        <v>1551860</v>
      </c>
      <c r="O9" s="2" t="s">
        <v>220</v>
      </c>
    </row>
    <row r="10" spans="1:15" x14ac:dyDescent="0.15">
      <c r="A10" s="2">
        <v>2018</v>
      </c>
      <c r="B10" s="2">
        <v>2016</v>
      </c>
      <c r="C10" s="1" t="s">
        <v>38</v>
      </c>
      <c r="D10" s="2">
        <v>2949.87</v>
      </c>
      <c r="E10" s="2">
        <v>614</v>
      </c>
      <c r="F10" s="2">
        <v>0.20814476570153939</v>
      </c>
      <c r="G10" s="2">
        <v>129</v>
      </c>
      <c r="H10" s="2">
        <v>4.3730740676707791E-2</v>
      </c>
      <c r="I10" s="2">
        <v>141144.01999999999</v>
      </c>
      <c r="J10" s="2">
        <v>85377</v>
      </c>
      <c r="K10" s="2">
        <v>230.35123834773282</v>
      </c>
      <c r="L10" s="2">
        <v>72</v>
      </c>
      <c r="M10" s="2">
        <v>0</v>
      </c>
      <c r="N10" s="2">
        <v>7924373</v>
      </c>
      <c r="O10" s="2" t="s">
        <v>221</v>
      </c>
    </row>
    <row r="11" spans="1:15" x14ac:dyDescent="0.15">
      <c r="A11" s="2">
        <v>2018</v>
      </c>
      <c r="B11" s="2">
        <v>2016</v>
      </c>
      <c r="C11" s="1" t="s">
        <v>39</v>
      </c>
      <c r="D11" s="2">
        <v>339.62</v>
      </c>
      <c r="E11" s="2">
        <v>64</v>
      </c>
      <c r="F11" s="2">
        <v>0.18844591013485659</v>
      </c>
      <c r="G11" s="2">
        <v>0</v>
      </c>
      <c r="H11" s="2">
        <v>0</v>
      </c>
      <c r="I11" s="2">
        <v>149511.44</v>
      </c>
      <c r="J11" s="2">
        <v>88616</v>
      </c>
      <c r="K11" s="2">
        <v>216.84859898603887</v>
      </c>
      <c r="L11" s="2">
        <v>109</v>
      </c>
      <c r="M11" s="2">
        <v>0</v>
      </c>
      <c r="N11" s="2">
        <v>764509</v>
      </c>
      <c r="O11" s="2" t="s">
        <v>222</v>
      </c>
    </row>
    <row r="12" spans="1:15" x14ac:dyDescent="0.15">
      <c r="A12" s="2">
        <v>2018</v>
      </c>
      <c r="B12" s="2">
        <v>2016</v>
      </c>
      <c r="C12" s="1" t="s">
        <v>40</v>
      </c>
      <c r="D12" s="2">
        <v>2309.65</v>
      </c>
      <c r="E12" s="2">
        <v>1135</v>
      </c>
      <c r="F12" s="2">
        <v>0.49141644837962462</v>
      </c>
      <c r="G12" s="2">
        <v>33</v>
      </c>
      <c r="H12" s="2">
        <v>1.4287879115883358E-2</v>
      </c>
      <c r="I12" s="2">
        <v>136842.76999999999</v>
      </c>
      <c r="J12" s="2">
        <v>73519</v>
      </c>
      <c r="K12" s="2">
        <v>282.81488404588856</v>
      </c>
      <c r="L12" s="2">
        <v>25</v>
      </c>
      <c r="M12" s="2">
        <v>0</v>
      </c>
      <c r="N12" s="2">
        <v>8179816</v>
      </c>
      <c r="O12" s="2" t="s">
        <v>223</v>
      </c>
    </row>
    <row r="13" spans="1:15" x14ac:dyDescent="0.15">
      <c r="A13" s="2">
        <v>2018</v>
      </c>
      <c r="B13" s="2">
        <v>2016</v>
      </c>
      <c r="C13" s="1" t="s">
        <v>41</v>
      </c>
      <c r="D13" s="2">
        <v>755.06</v>
      </c>
      <c r="E13" s="2">
        <v>67</v>
      </c>
      <c r="F13" s="2">
        <v>8.8734670092442985E-2</v>
      </c>
      <c r="G13" s="2">
        <v>7</v>
      </c>
      <c r="H13" s="2">
        <v>9.2707864275686711E-3</v>
      </c>
      <c r="I13" s="2">
        <v>123899.15</v>
      </c>
      <c r="J13" s="2">
        <v>88625</v>
      </c>
      <c r="K13" s="2">
        <v>224.72113476688875</v>
      </c>
      <c r="L13" s="2">
        <v>85</v>
      </c>
      <c r="M13" s="2">
        <v>0</v>
      </c>
      <c r="N13" s="2">
        <v>2468903</v>
      </c>
      <c r="O13" s="2" t="s">
        <v>224</v>
      </c>
    </row>
    <row r="14" spans="1:15" x14ac:dyDescent="0.15">
      <c r="A14" s="2">
        <v>2018</v>
      </c>
      <c r="B14" s="2">
        <v>2016</v>
      </c>
      <c r="C14" s="1" t="s">
        <v>42</v>
      </c>
      <c r="D14" s="2">
        <v>310.66000000000003</v>
      </c>
      <c r="E14" s="2">
        <v>63</v>
      </c>
      <c r="F14" s="2">
        <v>0.202794051374493</v>
      </c>
      <c r="G14" s="2">
        <v>3</v>
      </c>
      <c r="H14" s="2">
        <v>9.6568595892615721E-3</v>
      </c>
      <c r="I14" s="2">
        <v>113870.1</v>
      </c>
      <c r="J14" s="2">
        <v>76307</v>
      </c>
      <c r="K14" s="2">
        <v>239.75266313314393</v>
      </c>
      <c r="L14" s="2">
        <v>54</v>
      </c>
      <c r="M14" s="2">
        <v>0</v>
      </c>
      <c r="N14" s="2">
        <v>1326344</v>
      </c>
      <c r="O14" s="2" t="s">
        <v>225</v>
      </c>
    </row>
    <row r="15" spans="1:15" x14ac:dyDescent="0.15">
      <c r="A15" s="2">
        <v>2018</v>
      </c>
      <c r="B15" s="2">
        <v>2016</v>
      </c>
      <c r="C15" s="1" t="s">
        <v>43</v>
      </c>
      <c r="D15" s="2">
        <v>3032.72</v>
      </c>
      <c r="E15" s="2">
        <v>805</v>
      </c>
      <c r="F15" s="2">
        <v>0.26543828642274925</v>
      </c>
      <c r="G15" s="2">
        <v>119</v>
      </c>
      <c r="H15" s="2">
        <v>3.9238703210319449E-2</v>
      </c>
      <c r="I15" s="2">
        <v>176986.75</v>
      </c>
      <c r="J15" s="2">
        <v>71058</v>
      </c>
      <c r="K15" s="2">
        <v>218.46520328064207</v>
      </c>
      <c r="L15" s="2">
        <v>106</v>
      </c>
      <c r="M15" s="2">
        <v>0</v>
      </c>
      <c r="N15" s="2">
        <v>4492948</v>
      </c>
      <c r="O15" s="2" t="s">
        <v>226</v>
      </c>
    </row>
    <row r="16" spans="1:15" x14ac:dyDescent="0.15">
      <c r="A16" s="2">
        <v>2018</v>
      </c>
      <c r="B16" s="2">
        <v>2016</v>
      </c>
      <c r="C16" s="1" t="s">
        <v>1</v>
      </c>
      <c r="D16" s="2">
        <v>21103.200000000001</v>
      </c>
      <c r="E16" s="2">
        <v>11068</v>
      </c>
      <c r="F16" s="2">
        <v>0.5244702225254938</v>
      </c>
      <c r="G16" s="2">
        <v>3383</v>
      </c>
      <c r="H16" s="2">
        <v>0.16030744152545584</v>
      </c>
      <c r="I16" s="2">
        <v>56371.59</v>
      </c>
      <c r="J16" s="2">
        <v>41204</v>
      </c>
      <c r="K16" s="2">
        <v>403.81557399040184</v>
      </c>
      <c r="L16" s="2">
        <v>4</v>
      </c>
      <c r="M16" s="2">
        <v>0</v>
      </c>
      <c r="N16" s="2">
        <v>209223905</v>
      </c>
      <c r="O16" s="2" t="s">
        <v>227</v>
      </c>
    </row>
    <row r="17" spans="1:15" x14ac:dyDescent="0.15">
      <c r="A17" s="2">
        <v>2018</v>
      </c>
      <c r="B17" s="2">
        <v>2016</v>
      </c>
      <c r="C17" s="1" t="s">
        <v>44</v>
      </c>
      <c r="D17" s="2">
        <v>122.12</v>
      </c>
      <c r="E17" s="2">
        <v>2</v>
      </c>
      <c r="F17" s="2">
        <v>1.6377333770062234E-2</v>
      </c>
      <c r="G17" s="2">
        <v>1</v>
      </c>
      <c r="H17" s="2">
        <v>8.1886668850311168E-3</v>
      </c>
      <c r="I17" s="2">
        <v>304831.09000000003</v>
      </c>
      <c r="J17" s="2">
        <v>93750</v>
      </c>
      <c r="K17" s="2">
        <v>156.20503520511352</v>
      </c>
      <c r="L17" s="2">
        <v>156</v>
      </c>
      <c r="M17" s="2">
        <v>0</v>
      </c>
      <c r="N17" s="2">
        <v>26261</v>
      </c>
      <c r="O17" s="2" t="s">
        <v>228</v>
      </c>
    </row>
    <row r="18" spans="1:15" x14ac:dyDescent="0.15">
      <c r="A18" s="2">
        <v>2018</v>
      </c>
      <c r="B18" s="2">
        <v>2016</v>
      </c>
      <c r="C18" s="1" t="s">
        <v>45</v>
      </c>
      <c r="D18" s="2">
        <v>8330.11</v>
      </c>
      <c r="E18" s="2">
        <v>3842</v>
      </c>
      <c r="F18" s="2">
        <v>0.46121839927684027</v>
      </c>
      <c r="G18" s="2">
        <v>358</v>
      </c>
      <c r="H18" s="2">
        <v>4.2976623357914835E-2</v>
      </c>
      <c r="I18" s="2">
        <v>91153.54</v>
      </c>
      <c r="J18" s="2">
        <v>60208</v>
      </c>
      <c r="K18" s="2">
        <v>298.97241180167288</v>
      </c>
      <c r="L18" s="2">
        <v>16</v>
      </c>
      <c r="M18" s="2">
        <v>0</v>
      </c>
      <c r="N18" s="2">
        <v>56169465</v>
      </c>
      <c r="O18" s="2" t="s">
        <v>229</v>
      </c>
    </row>
    <row r="19" spans="1:15" x14ac:dyDescent="0.15">
      <c r="A19" s="2">
        <v>2018</v>
      </c>
      <c r="B19" s="2">
        <v>2016</v>
      </c>
      <c r="C19" s="1" t="s">
        <v>46</v>
      </c>
      <c r="D19" s="2">
        <v>2719.17</v>
      </c>
      <c r="E19" s="2">
        <v>265</v>
      </c>
      <c r="F19" s="2">
        <v>9.7456209063795193E-2</v>
      </c>
      <c r="G19" s="2">
        <v>83</v>
      </c>
      <c r="H19" s="2">
        <v>3.052402019733963E-2</v>
      </c>
      <c r="I19" s="2">
        <v>186540.61</v>
      </c>
      <c r="J19" s="2">
        <v>106920</v>
      </c>
      <c r="K19" s="2">
        <v>192.82179936541073</v>
      </c>
      <c r="L19" s="2">
        <v>139</v>
      </c>
      <c r="M19" s="2">
        <v>0</v>
      </c>
      <c r="N19" s="2">
        <v>323982</v>
      </c>
      <c r="O19" s="2" t="s">
        <v>230</v>
      </c>
    </row>
    <row r="20" spans="1:15" x14ac:dyDescent="0.15">
      <c r="A20" s="2">
        <v>2018</v>
      </c>
      <c r="B20" s="2">
        <v>2016</v>
      </c>
      <c r="C20" s="1" t="s">
        <v>47</v>
      </c>
      <c r="D20" s="2">
        <v>1198.72</v>
      </c>
      <c r="E20" s="2">
        <v>321</v>
      </c>
      <c r="F20" s="2">
        <v>0.26778563801388144</v>
      </c>
      <c r="G20" s="2">
        <v>7</v>
      </c>
      <c r="H20" s="2">
        <v>5.8395621996796578E-3</v>
      </c>
      <c r="I20" s="2">
        <v>90942.15</v>
      </c>
      <c r="J20" s="2">
        <v>59369</v>
      </c>
      <c r="K20" s="2">
        <v>273.40207812141779</v>
      </c>
      <c r="L20" s="2">
        <v>33</v>
      </c>
      <c r="M20" s="2">
        <v>0</v>
      </c>
      <c r="N20" s="2">
        <v>7232431</v>
      </c>
      <c r="O20" s="2" t="s">
        <v>231</v>
      </c>
    </row>
    <row r="21" spans="1:15" x14ac:dyDescent="0.15">
      <c r="A21" s="2">
        <v>2018</v>
      </c>
      <c r="B21" s="2">
        <v>2016</v>
      </c>
      <c r="C21" s="1" t="s">
        <v>48</v>
      </c>
      <c r="D21" s="2">
        <v>1590.56</v>
      </c>
      <c r="E21" s="2">
        <v>77</v>
      </c>
      <c r="F21" s="2">
        <v>4.8410622673775279E-2</v>
      </c>
      <c r="G21" s="2">
        <v>24</v>
      </c>
      <c r="H21" s="2">
        <v>1.5089025248968917E-2</v>
      </c>
      <c r="I21" s="2">
        <v>133723.67000000001</v>
      </c>
      <c r="J21" s="2">
        <v>109037</v>
      </c>
      <c r="K21" s="2">
        <v>213.20672002504813</v>
      </c>
      <c r="L21" s="2">
        <v>119</v>
      </c>
      <c r="M21" s="2">
        <v>0</v>
      </c>
      <c r="N21" s="2">
        <v>3547376</v>
      </c>
      <c r="O21" s="2" t="s">
        <v>232</v>
      </c>
    </row>
    <row r="22" spans="1:15" x14ac:dyDescent="0.15">
      <c r="A22" s="2">
        <v>2018</v>
      </c>
      <c r="B22" s="2">
        <v>2016</v>
      </c>
      <c r="C22" s="1" t="s">
        <v>49</v>
      </c>
      <c r="D22" s="2">
        <v>109.3</v>
      </c>
      <c r="E22" s="2">
        <v>15</v>
      </c>
      <c r="F22" s="2">
        <v>0.1372369624885636</v>
      </c>
      <c r="G22" s="2">
        <v>3</v>
      </c>
      <c r="H22" s="2">
        <v>2.7447392497712719E-2</v>
      </c>
      <c r="I22" s="2">
        <v>196920.06</v>
      </c>
      <c r="J22" s="2">
        <v>68021</v>
      </c>
      <c r="K22" s="2">
        <v>214.2502877384313</v>
      </c>
      <c r="L22" s="2">
        <v>115</v>
      </c>
      <c r="M22" s="2">
        <v>0</v>
      </c>
      <c r="N22" s="2">
        <v>66252</v>
      </c>
      <c r="O22" s="2" t="s">
        <v>233</v>
      </c>
    </row>
    <row r="23" spans="1:15" x14ac:dyDescent="0.15">
      <c r="A23" s="2">
        <v>2018</v>
      </c>
      <c r="B23" s="2">
        <v>2016</v>
      </c>
      <c r="C23" s="1" t="s">
        <v>50</v>
      </c>
      <c r="D23" s="2">
        <v>642.54999999999995</v>
      </c>
      <c r="E23" s="2">
        <v>137</v>
      </c>
      <c r="F23" s="2">
        <v>0.21321297953466659</v>
      </c>
      <c r="G23" s="2">
        <v>0</v>
      </c>
      <c r="H23" s="2">
        <v>0</v>
      </c>
      <c r="I23" s="2">
        <v>98079.02</v>
      </c>
      <c r="J23" s="2">
        <v>81496</v>
      </c>
      <c r="K23" s="2">
        <v>259.23558299757883</v>
      </c>
      <c r="L23" s="2">
        <v>43</v>
      </c>
      <c r="M23" s="2">
        <v>0</v>
      </c>
      <c r="N23" s="2">
        <v>3117723</v>
      </c>
      <c r="O23" s="2" t="s">
        <v>234</v>
      </c>
    </row>
    <row r="24" spans="1:15" x14ac:dyDescent="0.15">
      <c r="A24" s="2">
        <v>2018</v>
      </c>
      <c r="B24" s="2">
        <v>2016</v>
      </c>
      <c r="C24" s="1" t="s">
        <v>51</v>
      </c>
      <c r="D24" s="2">
        <v>1631.98</v>
      </c>
      <c r="E24" s="2">
        <v>113</v>
      </c>
      <c r="F24" s="2">
        <v>6.9241044620644857E-2</v>
      </c>
      <c r="G24" s="2">
        <v>11</v>
      </c>
      <c r="H24" s="2">
        <v>6.7402786798857828E-3</v>
      </c>
      <c r="I24" s="2">
        <v>149543.25</v>
      </c>
      <c r="J24" s="2">
        <v>89452</v>
      </c>
      <c r="K24" s="2">
        <v>207.27334268992018</v>
      </c>
      <c r="L24" s="2">
        <v>130</v>
      </c>
      <c r="M24" s="2">
        <v>0</v>
      </c>
      <c r="N24" s="2">
        <v>3349266</v>
      </c>
      <c r="O24" s="2" t="s">
        <v>235</v>
      </c>
    </row>
    <row r="25" spans="1:15" x14ac:dyDescent="0.15">
      <c r="A25" s="2">
        <v>2018</v>
      </c>
      <c r="B25" s="2">
        <v>2016</v>
      </c>
      <c r="C25" s="1" t="s">
        <v>52</v>
      </c>
      <c r="D25" s="2">
        <v>269.27</v>
      </c>
      <c r="E25" s="2">
        <v>100</v>
      </c>
      <c r="F25" s="2">
        <v>0.37137445686485687</v>
      </c>
      <c r="G25" s="2">
        <v>3</v>
      </c>
      <c r="H25" s="2">
        <v>1.1141233705945705E-2</v>
      </c>
      <c r="I25" s="2">
        <v>97296.320000000007</v>
      </c>
      <c r="J25" s="2">
        <v>78750</v>
      </c>
      <c r="K25" s="2">
        <v>282.44443856207096</v>
      </c>
      <c r="L25" s="2">
        <v>26</v>
      </c>
      <c r="M25" s="2">
        <v>0</v>
      </c>
      <c r="N25" s="2">
        <v>1408386</v>
      </c>
      <c r="O25" s="2" t="s">
        <v>236</v>
      </c>
    </row>
    <row r="26" spans="1:15" x14ac:dyDescent="0.15">
      <c r="A26" s="2">
        <v>2018</v>
      </c>
      <c r="B26" s="2">
        <v>2016</v>
      </c>
      <c r="C26" s="1" t="s">
        <v>53</v>
      </c>
      <c r="D26" s="2">
        <v>4339.03</v>
      </c>
      <c r="E26" s="2">
        <v>360</v>
      </c>
      <c r="F26" s="2">
        <v>8.2967852261911071E-2</v>
      </c>
      <c r="G26" s="2">
        <v>38</v>
      </c>
      <c r="H26" s="2">
        <v>8.757717738757281E-3</v>
      </c>
      <c r="I26" s="2">
        <v>136461.23000000001</v>
      </c>
      <c r="J26" s="2">
        <v>107716</v>
      </c>
      <c r="K26" s="2">
        <v>208.4026575619375</v>
      </c>
      <c r="L26" s="2">
        <v>129</v>
      </c>
      <c r="M26" s="2">
        <v>0</v>
      </c>
      <c r="N26" s="2">
        <v>8970388</v>
      </c>
      <c r="O26" s="2" t="s">
        <v>237</v>
      </c>
    </row>
    <row r="27" spans="1:15" x14ac:dyDescent="0.15">
      <c r="A27" s="2">
        <v>2018</v>
      </c>
      <c r="B27" s="2">
        <v>2016</v>
      </c>
      <c r="C27" s="1" t="s">
        <v>54</v>
      </c>
      <c r="D27" s="2">
        <v>431.79</v>
      </c>
      <c r="E27" s="2">
        <v>64</v>
      </c>
      <c r="F27" s="2">
        <v>0.14822019963408137</v>
      </c>
      <c r="G27" s="2">
        <v>2</v>
      </c>
      <c r="H27" s="2">
        <v>4.6318812385650427E-3</v>
      </c>
      <c r="I27" s="2">
        <v>147455.60999999999</v>
      </c>
      <c r="J27" s="2">
        <v>74063</v>
      </c>
      <c r="K27" s="2">
        <v>203.62053114003243</v>
      </c>
      <c r="L27" s="2">
        <v>133</v>
      </c>
      <c r="M27" s="2">
        <v>0</v>
      </c>
      <c r="N27" s="2">
        <v>1178580</v>
      </c>
      <c r="O27" s="2" t="s">
        <v>238</v>
      </c>
    </row>
    <row r="28" spans="1:15" x14ac:dyDescent="0.15">
      <c r="A28" s="2">
        <v>2018</v>
      </c>
      <c r="B28" s="2">
        <v>2016</v>
      </c>
      <c r="C28" s="1" t="s">
        <v>55</v>
      </c>
      <c r="D28" s="2">
        <v>1810.29</v>
      </c>
      <c r="E28" s="2">
        <v>418</v>
      </c>
      <c r="F28" s="2">
        <v>0.23090223113423816</v>
      </c>
      <c r="G28" s="2">
        <v>84</v>
      </c>
      <c r="H28" s="2">
        <v>4.6401405299703366E-2</v>
      </c>
      <c r="I28" s="2">
        <v>162330.13</v>
      </c>
      <c r="J28" s="2">
        <v>71028</v>
      </c>
      <c r="K28" s="2">
        <v>223.38761921476569</v>
      </c>
      <c r="L28" s="2">
        <v>89</v>
      </c>
      <c r="M28" s="2">
        <v>0</v>
      </c>
      <c r="N28" s="2">
        <v>3936935</v>
      </c>
      <c r="O28" s="2" t="s">
        <v>239</v>
      </c>
    </row>
    <row r="29" spans="1:15" x14ac:dyDescent="0.15">
      <c r="A29" s="2">
        <v>2018</v>
      </c>
      <c r="B29" s="2">
        <v>2016</v>
      </c>
      <c r="C29" s="1" t="s">
        <v>56</v>
      </c>
      <c r="D29" s="2">
        <v>2650.66</v>
      </c>
      <c r="E29" s="2">
        <v>471</v>
      </c>
      <c r="F29" s="2">
        <v>0.17769159379173491</v>
      </c>
      <c r="G29" s="2">
        <v>22</v>
      </c>
      <c r="H29" s="2">
        <v>8.299819667554496E-3</v>
      </c>
      <c r="I29" s="2">
        <v>104634.7</v>
      </c>
      <c r="J29" s="2">
        <v>98899</v>
      </c>
      <c r="K29" s="2">
        <v>235.55633010941912</v>
      </c>
      <c r="L29" s="2">
        <v>64</v>
      </c>
      <c r="M29" s="2">
        <v>0</v>
      </c>
      <c r="N29" s="2">
        <v>10387653</v>
      </c>
      <c r="O29" s="2" t="s">
        <v>240</v>
      </c>
    </row>
    <row r="30" spans="1:15" x14ac:dyDescent="0.15">
      <c r="A30" s="2">
        <v>2018</v>
      </c>
      <c r="B30" s="2">
        <v>2016</v>
      </c>
      <c r="C30" s="1" t="s">
        <v>57</v>
      </c>
      <c r="D30" s="2">
        <v>184.93</v>
      </c>
      <c r="E30" s="2">
        <v>28</v>
      </c>
      <c r="F30" s="2">
        <v>0.15140864110744606</v>
      </c>
      <c r="G30" s="2">
        <v>0</v>
      </c>
      <c r="H30" s="2">
        <v>0</v>
      </c>
      <c r="I30" s="2">
        <v>161512.66</v>
      </c>
      <c r="J30" s="2">
        <v>78854</v>
      </c>
      <c r="K30" s="2">
        <v>220.32081776233724</v>
      </c>
      <c r="L30" s="2">
        <v>99</v>
      </c>
      <c r="M30" s="2">
        <v>0</v>
      </c>
      <c r="N30" s="2">
        <v>354324</v>
      </c>
      <c r="O30" s="2" t="s">
        <v>241</v>
      </c>
    </row>
    <row r="31" spans="1:15" x14ac:dyDescent="0.15">
      <c r="A31" s="2">
        <v>2018</v>
      </c>
      <c r="B31" s="2">
        <v>2016</v>
      </c>
      <c r="C31" s="1" t="s">
        <v>58</v>
      </c>
      <c r="D31" s="2">
        <v>703.17</v>
      </c>
      <c r="E31" s="2">
        <v>112</v>
      </c>
      <c r="F31" s="2">
        <v>0.15927869505240555</v>
      </c>
      <c r="G31" s="2">
        <v>1</v>
      </c>
      <c r="H31" s="2">
        <v>1.4221312058250496E-3</v>
      </c>
      <c r="I31" s="2">
        <v>129333.2</v>
      </c>
      <c r="J31" s="2">
        <v>93953</v>
      </c>
      <c r="K31" s="2">
        <v>225.05672968262752</v>
      </c>
      <c r="L31" s="2">
        <v>83</v>
      </c>
      <c r="M31" s="2">
        <v>0</v>
      </c>
      <c r="N31" s="2">
        <v>2040605</v>
      </c>
      <c r="O31" s="2" t="s">
        <v>242</v>
      </c>
    </row>
    <row r="32" spans="1:15" x14ac:dyDescent="0.15">
      <c r="A32" s="2">
        <v>2018</v>
      </c>
      <c r="B32" s="2">
        <v>2016</v>
      </c>
      <c r="C32" s="1" t="s">
        <v>59</v>
      </c>
      <c r="D32" s="2">
        <v>115.62</v>
      </c>
      <c r="E32" s="2">
        <v>20</v>
      </c>
      <c r="F32" s="2">
        <v>0.17298045320878741</v>
      </c>
      <c r="G32" s="2">
        <v>3</v>
      </c>
      <c r="H32" s="2">
        <v>2.5947067981318111E-2</v>
      </c>
      <c r="I32" s="2">
        <v>358184.04</v>
      </c>
      <c r="J32" s="2">
        <v>80234</v>
      </c>
      <c r="K32" s="2">
        <v>137.86022058795103</v>
      </c>
      <c r="L32" s="2">
        <v>159</v>
      </c>
      <c r="M32" s="2">
        <v>0</v>
      </c>
      <c r="N32" s="2">
        <v>15361</v>
      </c>
      <c r="O32" s="2" t="s">
        <v>243</v>
      </c>
    </row>
    <row r="33" spans="1:15" x14ac:dyDescent="0.15">
      <c r="A33" s="2">
        <v>2018</v>
      </c>
      <c r="B33" s="2">
        <v>2016</v>
      </c>
      <c r="C33" s="1" t="s">
        <v>60</v>
      </c>
      <c r="D33" s="2">
        <v>1704.54</v>
      </c>
      <c r="E33" s="2">
        <v>331</v>
      </c>
      <c r="F33" s="2">
        <v>0.19418728806598848</v>
      </c>
      <c r="G33" s="2">
        <v>5</v>
      </c>
      <c r="H33" s="2">
        <v>2.9333427200300376E-3</v>
      </c>
      <c r="I33" s="2">
        <v>108999.2</v>
      </c>
      <c r="J33" s="2">
        <v>92663</v>
      </c>
      <c r="K33" s="2">
        <v>231.70557003837658</v>
      </c>
      <c r="L33" s="2">
        <v>70</v>
      </c>
      <c r="M33" s="2">
        <v>0</v>
      </c>
      <c r="N33" s="2">
        <v>6710650</v>
      </c>
      <c r="O33" s="2" t="s">
        <v>244</v>
      </c>
    </row>
    <row r="34" spans="1:15" x14ac:dyDescent="0.15">
      <c r="A34" s="2">
        <v>2018</v>
      </c>
      <c r="B34" s="2">
        <v>2016</v>
      </c>
      <c r="C34" s="1" t="s">
        <v>61</v>
      </c>
      <c r="D34" s="2">
        <v>2086.4299999999998</v>
      </c>
      <c r="E34" s="2">
        <v>375</v>
      </c>
      <c r="F34" s="2">
        <v>0.1797328450990448</v>
      </c>
      <c r="G34" s="2">
        <v>67</v>
      </c>
      <c r="H34" s="2">
        <v>3.2112268324362668E-2</v>
      </c>
      <c r="I34" s="2">
        <v>134009.45000000001</v>
      </c>
      <c r="J34" s="2">
        <v>80028</v>
      </c>
      <c r="K34" s="2">
        <v>225.4266145179551</v>
      </c>
      <c r="L34" s="2">
        <v>81</v>
      </c>
      <c r="M34" s="2">
        <v>0</v>
      </c>
      <c r="N34" s="2">
        <v>6629647</v>
      </c>
      <c r="O34" s="2" t="s">
        <v>245</v>
      </c>
    </row>
    <row r="35" spans="1:15" x14ac:dyDescent="0.15">
      <c r="A35" s="2">
        <v>2018</v>
      </c>
      <c r="B35" s="2">
        <v>2016</v>
      </c>
      <c r="C35" s="1" t="s">
        <v>62</v>
      </c>
      <c r="D35" s="2">
        <v>11118.86</v>
      </c>
      <c r="E35" s="2">
        <v>6128</v>
      </c>
      <c r="F35" s="2">
        <v>0.55113563800605458</v>
      </c>
      <c r="G35" s="2">
        <v>2814</v>
      </c>
      <c r="H35" s="2">
        <v>0.25308349956740167</v>
      </c>
      <c r="I35" s="2">
        <v>119087.52</v>
      </c>
      <c r="J35" s="2">
        <v>65981</v>
      </c>
      <c r="K35" s="2">
        <v>238.8940024965255</v>
      </c>
      <c r="L35" s="2">
        <v>56</v>
      </c>
      <c r="M35" s="2">
        <v>0</v>
      </c>
      <c r="N35" s="2">
        <v>55029870</v>
      </c>
      <c r="O35" s="2" t="s">
        <v>246</v>
      </c>
    </row>
    <row r="36" spans="1:15" x14ac:dyDescent="0.15">
      <c r="A36" s="2">
        <v>2018</v>
      </c>
      <c r="B36" s="2">
        <v>2016</v>
      </c>
      <c r="C36" s="1" t="s">
        <v>63</v>
      </c>
      <c r="D36" s="2">
        <v>4797.17</v>
      </c>
      <c r="E36" s="2">
        <v>108</v>
      </c>
      <c r="F36" s="2">
        <v>2.2513273450805369E-2</v>
      </c>
      <c r="G36" s="2">
        <v>11</v>
      </c>
      <c r="H36" s="2">
        <v>2.2930185922116582E-3</v>
      </c>
      <c r="I36" s="2">
        <v>580917.25</v>
      </c>
      <c r="J36" s="2">
        <v>199444</v>
      </c>
      <c r="K36" s="2">
        <v>43.055081061936647</v>
      </c>
      <c r="L36" s="2">
        <v>167</v>
      </c>
      <c r="M36" s="2">
        <v>0</v>
      </c>
      <c r="N36" s="2">
        <v>556798</v>
      </c>
      <c r="O36" s="2" t="s">
        <v>247</v>
      </c>
    </row>
    <row r="37" spans="1:15" x14ac:dyDescent="0.15">
      <c r="A37" s="2">
        <v>2018</v>
      </c>
      <c r="B37" s="2">
        <v>2016</v>
      </c>
      <c r="C37" s="1" t="s">
        <v>64</v>
      </c>
      <c r="D37" s="2">
        <v>613.78</v>
      </c>
      <c r="E37" s="2">
        <v>122</v>
      </c>
      <c r="F37" s="2">
        <v>0.19876828831177296</v>
      </c>
      <c r="G37" s="2">
        <v>12</v>
      </c>
      <c r="H37" s="2">
        <v>1.9550979178207178E-2</v>
      </c>
      <c r="I37" s="2">
        <v>149439.25</v>
      </c>
      <c r="J37" s="2">
        <v>65577</v>
      </c>
      <c r="K37" s="2">
        <v>213.96022203317679</v>
      </c>
      <c r="L37" s="2">
        <v>116</v>
      </c>
      <c r="M37" s="2">
        <v>0</v>
      </c>
      <c r="N37" s="2">
        <v>1821045</v>
      </c>
      <c r="O37" s="2" t="s">
        <v>248</v>
      </c>
    </row>
    <row r="38" spans="1:15" x14ac:dyDescent="0.15">
      <c r="A38" s="2">
        <v>2018</v>
      </c>
      <c r="B38" s="2">
        <v>2016</v>
      </c>
      <c r="C38" s="1" t="s">
        <v>65</v>
      </c>
      <c r="D38" s="2">
        <v>1536.13</v>
      </c>
      <c r="E38" s="2">
        <v>909</v>
      </c>
      <c r="F38" s="2">
        <v>0.59174679226367555</v>
      </c>
      <c r="G38" s="2">
        <v>58</v>
      </c>
      <c r="H38" s="2">
        <v>3.7757221068529356E-2</v>
      </c>
      <c r="I38" s="2">
        <v>75756.72</v>
      </c>
      <c r="J38" s="2">
        <v>52136</v>
      </c>
      <c r="K38" s="2">
        <v>312.45347171029346</v>
      </c>
      <c r="L38" s="2">
        <v>12</v>
      </c>
      <c r="M38" s="2">
        <v>0</v>
      </c>
      <c r="N38" s="2">
        <v>12630035</v>
      </c>
      <c r="O38" s="2" t="s">
        <v>249</v>
      </c>
    </row>
    <row r="39" spans="1:15" x14ac:dyDescent="0.15">
      <c r="A39" s="2">
        <v>2018</v>
      </c>
      <c r="B39" s="2">
        <v>2016</v>
      </c>
      <c r="C39" s="1" t="s">
        <v>66</v>
      </c>
      <c r="D39" s="2">
        <v>1166.48</v>
      </c>
      <c r="E39" s="2">
        <v>97</v>
      </c>
      <c r="F39" s="2">
        <v>8.3156162128797756E-2</v>
      </c>
      <c r="G39" s="2">
        <v>4</v>
      </c>
      <c r="H39" s="2">
        <v>3.4291200877854741E-3</v>
      </c>
      <c r="I39" s="2">
        <v>139110.37</v>
      </c>
      <c r="J39" s="2">
        <v>117328</v>
      </c>
      <c r="K39" s="2">
        <v>213.27166052945171</v>
      </c>
      <c r="L39" s="2">
        <v>118</v>
      </c>
      <c r="M39" s="2">
        <v>0</v>
      </c>
      <c r="N39" s="2">
        <v>2019767</v>
      </c>
      <c r="O39" s="2" t="s">
        <v>250</v>
      </c>
    </row>
    <row r="40" spans="1:15" x14ac:dyDescent="0.15">
      <c r="A40" s="2">
        <v>2018</v>
      </c>
      <c r="B40" s="2">
        <v>2016</v>
      </c>
      <c r="C40" s="1" t="s">
        <v>67</v>
      </c>
      <c r="D40" s="2">
        <v>187.15</v>
      </c>
      <c r="E40" s="2">
        <v>23</v>
      </c>
      <c r="F40" s="2">
        <v>0.1228960726689821</v>
      </c>
      <c r="G40" s="2">
        <v>0</v>
      </c>
      <c r="H40" s="2">
        <v>0</v>
      </c>
      <c r="I40" s="2">
        <v>118136.6</v>
      </c>
      <c r="J40" s="2">
        <v>73173</v>
      </c>
      <c r="K40" s="2">
        <v>219.55073389019469</v>
      </c>
      <c r="L40" s="2">
        <v>101</v>
      </c>
      <c r="M40" s="2">
        <v>0</v>
      </c>
      <c r="N40" s="2">
        <v>762172</v>
      </c>
      <c r="O40" s="2" t="s">
        <v>251</v>
      </c>
    </row>
    <row r="41" spans="1:15" x14ac:dyDescent="0.15">
      <c r="A41" s="2">
        <v>2018</v>
      </c>
      <c r="B41" s="2">
        <v>2016</v>
      </c>
      <c r="C41" s="1" t="s">
        <v>68</v>
      </c>
      <c r="D41" s="2">
        <v>890.23</v>
      </c>
      <c r="E41" s="2">
        <v>77</v>
      </c>
      <c r="F41" s="2">
        <v>8.6494501420981099E-2</v>
      </c>
      <c r="G41" s="2">
        <v>6</v>
      </c>
      <c r="H41" s="2">
        <v>6.7398312795569687E-3</v>
      </c>
      <c r="I41" s="2">
        <v>161075.85999999999</v>
      </c>
      <c r="J41" s="2">
        <v>71272</v>
      </c>
      <c r="K41" s="2">
        <v>211.70852061102377</v>
      </c>
      <c r="L41" s="2">
        <v>121</v>
      </c>
      <c r="M41" s="2">
        <v>0</v>
      </c>
      <c r="N41" s="2">
        <v>1891576</v>
      </c>
      <c r="O41" s="2" t="s">
        <v>252</v>
      </c>
    </row>
    <row r="42" spans="1:15" x14ac:dyDescent="0.15">
      <c r="A42" s="2">
        <v>2018</v>
      </c>
      <c r="B42" s="2">
        <v>2016</v>
      </c>
      <c r="C42" s="1" t="s">
        <v>69</v>
      </c>
      <c r="D42" s="2">
        <v>1065.33</v>
      </c>
      <c r="E42" s="2">
        <v>165</v>
      </c>
      <c r="F42" s="2">
        <v>0.15488158598744053</v>
      </c>
      <c r="G42" s="2">
        <v>1</v>
      </c>
      <c r="H42" s="2">
        <v>9.3867627871176075E-4</v>
      </c>
      <c r="I42" s="2">
        <v>132752.67000000001</v>
      </c>
      <c r="J42" s="2">
        <v>82773</v>
      </c>
      <c r="K42" s="2">
        <v>220.73089619361576</v>
      </c>
      <c r="L42" s="2">
        <v>97</v>
      </c>
      <c r="M42" s="2">
        <v>0</v>
      </c>
      <c r="N42" s="2">
        <v>3311983</v>
      </c>
      <c r="O42" s="2" t="s">
        <v>253</v>
      </c>
    </row>
    <row r="43" spans="1:15" x14ac:dyDescent="0.15">
      <c r="A43" s="2">
        <v>2018</v>
      </c>
      <c r="B43" s="2">
        <v>2016</v>
      </c>
      <c r="C43" s="1" t="s">
        <v>70</v>
      </c>
      <c r="D43" s="2">
        <v>1973.11</v>
      </c>
      <c r="E43" s="2">
        <v>264</v>
      </c>
      <c r="F43" s="2">
        <v>0.13379892656770276</v>
      </c>
      <c r="G43" s="2">
        <v>8</v>
      </c>
      <c r="H43" s="2">
        <v>4.054512926294023E-3</v>
      </c>
      <c r="I43" s="2">
        <v>124324.7</v>
      </c>
      <c r="J43" s="2">
        <v>96066</v>
      </c>
      <c r="K43" s="2">
        <v>219.25468900884769</v>
      </c>
      <c r="L43" s="2">
        <v>103</v>
      </c>
      <c r="M43" s="2">
        <v>0</v>
      </c>
      <c r="N43" s="2">
        <v>6008550</v>
      </c>
      <c r="O43" s="2" t="s">
        <v>254</v>
      </c>
    </row>
    <row r="44" spans="1:15" x14ac:dyDescent="0.15">
      <c r="A44" s="2">
        <v>2018</v>
      </c>
      <c r="B44" s="2">
        <v>2016</v>
      </c>
      <c r="C44" s="1" t="s">
        <v>71</v>
      </c>
      <c r="D44" s="2">
        <v>7968.32</v>
      </c>
      <c r="E44" s="2">
        <v>4702</v>
      </c>
      <c r="F44" s="2">
        <v>0.59008674350427692</v>
      </c>
      <c r="G44" s="2">
        <v>752</v>
      </c>
      <c r="H44" s="2">
        <v>9.437371993092647E-2</v>
      </c>
      <c r="I44" s="2">
        <v>75540.59</v>
      </c>
      <c r="J44" s="2">
        <v>50355</v>
      </c>
      <c r="K44" s="2">
        <v>351.03478030059779</v>
      </c>
      <c r="L44" s="2">
        <v>8</v>
      </c>
      <c r="M44" s="2">
        <v>0</v>
      </c>
      <c r="N44" s="2">
        <v>67679125</v>
      </c>
      <c r="O44" s="2" t="s">
        <v>255</v>
      </c>
    </row>
    <row r="45" spans="1:15" x14ac:dyDescent="0.15">
      <c r="A45" s="2">
        <v>2018</v>
      </c>
      <c r="B45" s="2">
        <v>2016</v>
      </c>
      <c r="C45" s="1" t="s">
        <v>72</v>
      </c>
      <c r="D45" s="2">
        <v>3459.13</v>
      </c>
      <c r="E45" s="2">
        <v>1653</v>
      </c>
      <c r="F45" s="2">
        <v>0.47786582175286846</v>
      </c>
      <c r="G45" s="2">
        <v>252</v>
      </c>
      <c r="H45" s="2">
        <v>7.2850687889729496E-2</v>
      </c>
      <c r="I45" s="2">
        <v>88865.919999999998</v>
      </c>
      <c r="J45" s="2">
        <v>61435</v>
      </c>
      <c r="K45" s="2">
        <v>283.10128236420763</v>
      </c>
      <c r="L45" s="2">
        <v>24</v>
      </c>
      <c r="M45" s="2">
        <v>0</v>
      </c>
      <c r="N45" s="2">
        <v>22390255</v>
      </c>
      <c r="O45" s="2" t="s">
        <v>256</v>
      </c>
    </row>
    <row r="46" spans="1:15" x14ac:dyDescent="0.15">
      <c r="A46" s="2">
        <v>2018</v>
      </c>
      <c r="B46" s="2">
        <v>2016</v>
      </c>
      <c r="C46" s="1" t="s">
        <v>73</v>
      </c>
      <c r="D46" s="2">
        <v>2641.06</v>
      </c>
      <c r="E46" s="2">
        <v>437</v>
      </c>
      <c r="F46" s="2">
        <v>0.16546386678076228</v>
      </c>
      <c r="G46" s="2">
        <v>42</v>
      </c>
      <c r="H46" s="2">
        <v>1.5902705731789511E-2</v>
      </c>
      <c r="I46" s="2">
        <v>155850.56</v>
      </c>
      <c r="J46" s="2">
        <v>81711</v>
      </c>
      <c r="K46" s="2">
        <v>221.07709123776735</v>
      </c>
      <c r="L46" s="2">
        <v>95</v>
      </c>
      <c r="M46" s="2">
        <v>0</v>
      </c>
      <c r="N46" s="2">
        <v>5478762</v>
      </c>
      <c r="O46" s="2" t="s">
        <v>257</v>
      </c>
    </row>
    <row r="47" spans="1:15" x14ac:dyDescent="0.15">
      <c r="A47" s="2">
        <v>2018</v>
      </c>
      <c r="B47" s="2">
        <v>2016</v>
      </c>
      <c r="C47" s="1" t="s">
        <v>74</v>
      </c>
      <c r="D47" s="2">
        <v>1336.08</v>
      </c>
      <c r="E47" s="2">
        <v>41</v>
      </c>
      <c r="F47" s="2">
        <v>3.0686785222441771E-2</v>
      </c>
      <c r="G47" s="2">
        <v>12</v>
      </c>
      <c r="H47" s="2">
        <v>8.9814981138853969E-3</v>
      </c>
      <c r="I47" s="2">
        <v>249725.41</v>
      </c>
      <c r="J47" s="2">
        <v>132000</v>
      </c>
      <c r="K47" s="2">
        <v>168.59015177739042</v>
      </c>
      <c r="L47" s="2">
        <v>152</v>
      </c>
      <c r="M47" s="2">
        <v>0</v>
      </c>
      <c r="N47" s="2">
        <v>170070</v>
      </c>
      <c r="O47" s="2" t="s">
        <v>258</v>
      </c>
    </row>
    <row r="48" spans="1:15" x14ac:dyDescent="0.15">
      <c r="A48" s="2">
        <v>2018</v>
      </c>
      <c r="B48" s="2">
        <v>2016</v>
      </c>
      <c r="C48" s="1" t="s">
        <v>75</v>
      </c>
      <c r="D48" s="2">
        <v>1138.0899999999999</v>
      </c>
      <c r="E48" s="2">
        <v>471</v>
      </c>
      <c r="F48" s="2">
        <v>0.41385127713976927</v>
      </c>
      <c r="G48" s="2">
        <v>37</v>
      </c>
      <c r="H48" s="2">
        <v>3.2510609881468075E-2</v>
      </c>
      <c r="I48" s="2">
        <v>119737.75</v>
      </c>
      <c r="J48" s="2">
        <v>72866</v>
      </c>
      <c r="K48" s="2">
        <v>263.43464090807504</v>
      </c>
      <c r="L48" s="2">
        <v>39</v>
      </c>
      <c r="M48" s="2">
        <v>0</v>
      </c>
      <c r="N48" s="2">
        <v>5669122</v>
      </c>
      <c r="O48" s="2" t="s">
        <v>259</v>
      </c>
    </row>
    <row r="49" spans="1:15" x14ac:dyDescent="0.15">
      <c r="A49" s="2">
        <v>2018</v>
      </c>
      <c r="B49" s="2">
        <v>2016</v>
      </c>
      <c r="C49" s="1" t="s">
        <v>76</v>
      </c>
      <c r="D49" s="2">
        <v>2727.67</v>
      </c>
      <c r="E49" s="2">
        <v>216</v>
      </c>
      <c r="F49" s="2">
        <v>7.918846488028243E-2</v>
      </c>
      <c r="G49" s="2">
        <v>60</v>
      </c>
      <c r="H49" s="2">
        <v>2.1996795800078454E-2</v>
      </c>
      <c r="I49" s="2">
        <v>117196.59</v>
      </c>
      <c r="J49" s="2">
        <v>84339</v>
      </c>
      <c r="K49" s="2">
        <v>224.77309523065438</v>
      </c>
      <c r="L49" s="2">
        <v>84</v>
      </c>
      <c r="M49" s="2">
        <v>0</v>
      </c>
      <c r="N49" s="2">
        <v>10130157</v>
      </c>
      <c r="O49" s="2" t="s">
        <v>260</v>
      </c>
    </row>
    <row r="50" spans="1:15" x14ac:dyDescent="0.15">
      <c r="A50" s="2">
        <v>2018</v>
      </c>
      <c r="B50" s="2">
        <v>2016</v>
      </c>
      <c r="C50" s="1" t="s">
        <v>77</v>
      </c>
      <c r="D50" s="2">
        <v>5571.55</v>
      </c>
      <c r="E50" s="2">
        <v>2153</v>
      </c>
      <c r="F50" s="2">
        <v>0.38642747529861526</v>
      </c>
      <c r="G50" s="2">
        <v>108</v>
      </c>
      <c r="H50" s="2">
        <v>1.9384192908616094E-2</v>
      </c>
      <c r="I50" s="2">
        <v>92119.89</v>
      </c>
      <c r="J50" s="2">
        <v>68162</v>
      </c>
      <c r="K50" s="2">
        <v>262.43066198509445</v>
      </c>
      <c r="L50" s="2">
        <v>40</v>
      </c>
      <c r="M50" s="2">
        <v>0</v>
      </c>
      <c r="N50" s="2">
        <v>32721098</v>
      </c>
      <c r="O50" s="2" t="s">
        <v>261</v>
      </c>
    </row>
    <row r="51" spans="1:15" x14ac:dyDescent="0.15">
      <c r="A51" s="2">
        <v>2018</v>
      </c>
      <c r="B51" s="2">
        <v>2016</v>
      </c>
      <c r="C51" s="1" t="s">
        <v>78</v>
      </c>
      <c r="D51" s="2">
        <v>780.6</v>
      </c>
      <c r="E51" s="2">
        <v>72</v>
      </c>
      <c r="F51" s="2">
        <v>9.2236740968485775E-2</v>
      </c>
      <c r="G51" s="2">
        <v>12</v>
      </c>
      <c r="H51" s="2">
        <v>1.5372790161414296E-2</v>
      </c>
      <c r="I51" s="2">
        <v>228329.60000000001</v>
      </c>
      <c r="J51" s="2">
        <v>88550</v>
      </c>
      <c r="K51" s="2">
        <v>168.50943016078372</v>
      </c>
      <c r="L51" s="2">
        <v>153</v>
      </c>
      <c r="M51" s="2">
        <v>0</v>
      </c>
      <c r="N51" s="2">
        <v>112459</v>
      </c>
      <c r="O51" s="2" t="s">
        <v>262</v>
      </c>
    </row>
    <row r="52" spans="1:15" x14ac:dyDescent="0.15">
      <c r="A52" s="2">
        <v>2018</v>
      </c>
      <c r="B52" s="2">
        <v>2016</v>
      </c>
      <c r="C52" s="1" t="s">
        <v>79</v>
      </c>
      <c r="D52" s="2">
        <v>10037.93</v>
      </c>
      <c r="E52" s="2">
        <v>981</v>
      </c>
      <c r="F52" s="2">
        <v>9.7729312716864927E-2</v>
      </c>
      <c r="G52" s="2">
        <v>228</v>
      </c>
      <c r="H52" s="2">
        <v>2.2713846380678089E-2</v>
      </c>
      <c r="I52" s="2">
        <v>264263.09000000003</v>
      </c>
      <c r="J52" s="2">
        <v>120082</v>
      </c>
      <c r="K52" s="2">
        <v>168.95547762736479</v>
      </c>
      <c r="L52" s="2">
        <v>151</v>
      </c>
      <c r="M52" s="2">
        <v>0</v>
      </c>
      <c r="N52" s="2">
        <v>1194731</v>
      </c>
      <c r="O52" s="2" t="s">
        <v>263</v>
      </c>
    </row>
    <row r="53" spans="1:15" x14ac:dyDescent="0.15">
      <c r="A53" s="2">
        <v>2018</v>
      </c>
      <c r="B53" s="2">
        <v>2016</v>
      </c>
      <c r="C53" s="1" t="s">
        <v>80</v>
      </c>
      <c r="D53" s="2">
        <v>4035.1</v>
      </c>
      <c r="E53" s="2">
        <v>346</v>
      </c>
      <c r="F53" s="2">
        <v>8.5747565116106164E-2</v>
      </c>
      <c r="G53" s="2">
        <v>122</v>
      </c>
      <c r="H53" s="2">
        <v>3.0234690590072118E-2</v>
      </c>
      <c r="I53" s="2">
        <v>198936.23</v>
      </c>
      <c r="J53" s="2">
        <v>92933</v>
      </c>
      <c r="K53" s="2">
        <v>179.53287791664692</v>
      </c>
      <c r="L53" s="2">
        <v>145</v>
      </c>
      <c r="M53" s="2">
        <v>0</v>
      </c>
      <c r="N53" s="2">
        <v>479117</v>
      </c>
      <c r="O53" s="2" t="s">
        <v>264</v>
      </c>
    </row>
    <row r="54" spans="1:15" x14ac:dyDescent="0.15">
      <c r="A54" s="2">
        <v>2018</v>
      </c>
      <c r="B54" s="2">
        <v>2016</v>
      </c>
      <c r="C54" s="1" t="s">
        <v>81</v>
      </c>
      <c r="D54" s="2">
        <v>249.73</v>
      </c>
      <c r="E54" s="2">
        <v>44</v>
      </c>
      <c r="F54" s="2">
        <v>0.17619028550834903</v>
      </c>
      <c r="G54" s="2">
        <v>0</v>
      </c>
      <c r="H54" s="2">
        <v>0</v>
      </c>
      <c r="I54" s="2">
        <v>143066.26999999999</v>
      </c>
      <c r="J54" s="2">
        <v>93636</v>
      </c>
      <c r="K54" s="2">
        <v>233.78067721566222</v>
      </c>
      <c r="L54" s="2">
        <v>65</v>
      </c>
      <c r="M54" s="2">
        <v>0</v>
      </c>
      <c r="N54" s="2">
        <v>569354</v>
      </c>
      <c r="O54" s="2" t="s">
        <v>265</v>
      </c>
    </row>
    <row r="55" spans="1:15" x14ac:dyDescent="0.15">
      <c r="A55" s="2">
        <v>2018</v>
      </c>
      <c r="B55" s="2">
        <v>2016</v>
      </c>
      <c r="C55" s="1" t="s">
        <v>82</v>
      </c>
      <c r="D55" s="2">
        <v>6128.41</v>
      </c>
      <c r="E55" s="2">
        <v>568</v>
      </c>
      <c r="F55" s="2">
        <v>9.2683093983594436E-2</v>
      </c>
      <c r="G55" s="2">
        <v>114</v>
      </c>
      <c r="H55" s="2">
        <v>1.8601888581214376E-2</v>
      </c>
      <c r="I55" s="2">
        <v>163882.70000000001</v>
      </c>
      <c r="J55" s="2">
        <v>108157</v>
      </c>
      <c r="K55" s="2">
        <v>200.76252673530027</v>
      </c>
      <c r="L55" s="2">
        <v>136</v>
      </c>
      <c r="M55" s="2">
        <v>0</v>
      </c>
      <c r="N55" s="2">
        <v>4895986</v>
      </c>
      <c r="O55" s="2" t="s">
        <v>266</v>
      </c>
    </row>
    <row r="56" spans="1:15" x14ac:dyDescent="0.15">
      <c r="A56" s="2">
        <v>2018</v>
      </c>
      <c r="B56" s="2">
        <v>2016</v>
      </c>
      <c r="C56" s="1" t="s">
        <v>83</v>
      </c>
      <c r="D56" s="2">
        <v>352.35</v>
      </c>
      <c r="E56" s="2">
        <v>43</v>
      </c>
      <c r="F56" s="2">
        <v>0.12203774655881935</v>
      </c>
      <c r="G56" s="2">
        <v>3</v>
      </c>
      <c r="H56" s="2">
        <v>8.5142613878246062E-3</v>
      </c>
      <c r="I56" s="2">
        <v>254800.25</v>
      </c>
      <c r="J56" s="2">
        <v>81528</v>
      </c>
      <c r="K56" s="2">
        <v>189.31271815061243</v>
      </c>
      <c r="L56" s="2">
        <v>140</v>
      </c>
      <c r="M56" s="2">
        <v>0</v>
      </c>
      <c r="N56" s="2">
        <v>78247</v>
      </c>
      <c r="O56" s="2" t="s">
        <v>267</v>
      </c>
    </row>
    <row r="57" spans="1:15" x14ac:dyDescent="0.15">
      <c r="A57" s="2">
        <v>2018</v>
      </c>
      <c r="B57" s="2">
        <v>2016</v>
      </c>
      <c r="C57" s="1" t="s">
        <v>84</v>
      </c>
      <c r="D57" s="2">
        <v>1836.08</v>
      </c>
      <c r="E57" s="2">
        <v>123</v>
      </c>
      <c r="F57" s="2">
        <v>6.6990545074288699E-2</v>
      </c>
      <c r="G57" s="2">
        <v>6</v>
      </c>
      <c r="H57" s="2">
        <v>3.2678314670384736E-3</v>
      </c>
      <c r="I57" s="2">
        <v>122855.6</v>
      </c>
      <c r="J57" s="2">
        <v>100262</v>
      </c>
      <c r="K57" s="2">
        <v>200.65258654831462</v>
      </c>
      <c r="L57" s="2">
        <v>137</v>
      </c>
      <c r="M57" s="2">
        <v>0</v>
      </c>
      <c r="N57" s="2">
        <v>5356896</v>
      </c>
      <c r="O57" s="2" t="s">
        <v>268</v>
      </c>
    </row>
    <row r="58" spans="1:15" x14ac:dyDescent="0.15">
      <c r="A58" s="2">
        <v>2018</v>
      </c>
      <c r="B58" s="2">
        <v>2016</v>
      </c>
      <c r="C58" s="1" t="s">
        <v>85</v>
      </c>
      <c r="D58" s="2">
        <v>8780.69</v>
      </c>
      <c r="E58" s="2">
        <v>1333</v>
      </c>
      <c r="F58" s="2">
        <v>0.15181039303289376</v>
      </c>
      <c r="G58" s="2">
        <v>453</v>
      </c>
      <c r="H58" s="2">
        <v>5.1590478652588805E-2</v>
      </c>
      <c r="I58" s="2">
        <v>768770.31</v>
      </c>
      <c r="J58" s="2">
        <v>135258</v>
      </c>
      <c r="K58" s="2">
        <v>21.73089975061621</v>
      </c>
      <c r="L58" s="2">
        <v>169</v>
      </c>
      <c r="M58" s="2">
        <v>0</v>
      </c>
      <c r="N58" s="2">
        <v>1065894</v>
      </c>
      <c r="O58" s="2" t="s">
        <v>269</v>
      </c>
    </row>
    <row r="59" spans="1:15" x14ac:dyDescent="0.15">
      <c r="A59" s="2">
        <v>2018</v>
      </c>
      <c r="B59" s="2">
        <v>2016</v>
      </c>
      <c r="C59" s="1" t="s">
        <v>86</v>
      </c>
      <c r="D59" s="2">
        <v>1734.87</v>
      </c>
      <c r="E59" s="2">
        <v>665</v>
      </c>
      <c r="F59" s="2">
        <v>0.38331402352914051</v>
      </c>
      <c r="G59" s="2">
        <v>23</v>
      </c>
      <c r="H59" s="2">
        <v>1.3257477505519146E-2</v>
      </c>
      <c r="I59" s="2">
        <v>80976.679999999993</v>
      </c>
      <c r="J59" s="2">
        <v>59545</v>
      </c>
      <c r="K59" s="2">
        <v>281.12798464285862</v>
      </c>
      <c r="L59" s="2">
        <v>29</v>
      </c>
      <c r="M59" s="2">
        <v>0</v>
      </c>
      <c r="N59" s="2">
        <v>11665749</v>
      </c>
      <c r="O59" s="2" t="s">
        <v>270</v>
      </c>
    </row>
    <row r="60" spans="1:15" x14ac:dyDescent="0.15">
      <c r="A60" s="2">
        <v>2018</v>
      </c>
      <c r="B60" s="2">
        <v>2016</v>
      </c>
      <c r="C60" s="1" t="s">
        <v>87</v>
      </c>
      <c r="D60" s="2">
        <v>4803.79</v>
      </c>
      <c r="E60" s="2">
        <v>2226</v>
      </c>
      <c r="F60" s="2">
        <v>0.46338411962221498</v>
      </c>
      <c r="G60" s="2">
        <v>138</v>
      </c>
      <c r="H60" s="2">
        <v>2.8727317388978286E-2</v>
      </c>
      <c r="I60" s="2">
        <v>134058.45000000001</v>
      </c>
      <c r="J60" s="2">
        <v>60157</v>
      </c>
      <c r="K60" s="3">
        <v>238.62317559435957</v>
      </c>
      <c r="L60" s="2">
        <v>57</v>
      </c>
      <c r="M60" s="2">
        <v>0</v>
      </c>
      <c r="N60" s="2">
        <v>25040045</v>
      </c>
      <c r="O60" s="2" t="s">
        <v>271</v>
      </c>
    </row>
    <row r="61" spans="1:15" x14ac:dyDescent="0.15">
      <c r="A61" s="2">
        <v>2018</v>
      </c>
      <c r="B61" s="2">
        <v>2016</v>
      </c>
      <c r="C61" s="1" t="s">
        <v>88</v>
      </c>
      <c r="D61" s="2">
        <v>3436.25</v>
      </c>
      <c r="E61" s="2">
        <v>306</v>
      </c>
      <c r="F61" s="2">
        <v>8.9050563841396868E-2</v>
      </c>
      <c r="G61" s="2">
        <v>39</v>
      </c>
      <c r="H61" s="2">
        <v>1.1349581666060385E-2</v>
      </c>
      <c r="I61" s="2">
        <v>196066.79</v>
      </c>
      <c r="J61" s="2">
        <v>99441</v>
      </c>
      <c r="K61" s="2">
        <v>185.73588622447019</v>
      </c>
      <c r="L61" s="2">
        <v>142</v>
      </c>
      <c r="M61" s="2">
        <v>0</v>
      </c>
      <c r="N61" s="2">
        <v>407282</v>
      </c>
      <c r="O61" s="2" t="s">
        <v>272</v>
      </c>
    </row>
    <row r="62" spans="1:15" x14ac:dyDescent="0.15">
      <c r="A62" s="2">
        <v>2018</v>
      </c>
      <c r="B62" s="2">
        <v>2016</v>
      </c>
      <c r="C62" s="1" t="s">
        <v>89</v>
      </c>
      <c r="D62" s="2">
        <v>1269.82</v>
      </c>
      <c r="E62" s="2">
        <v>138</v>
      </c>
      <c r="F62" s="2">
        <v>0.10867682033674064</v>
      </c>
      <c r="G62" s="2">
        <v>7</v>
      </c>
      <c r="H62" s="2">
        <v>5.5125923359216266E-3</v>
      </c>
      <c r="I62" s="2">
        <v>147139.51</v>
      </c>
      <c r="J62" s="2">
        <v>99010</v>
      </c>
      <c r="K62" s="2">
        <v>220.05718067140643</v>
      </c>
      <c r="L62" s="2">
        <v>100</v>
      </c>
      <c r="M62" s="2">
        <v>0</v>
      </c>
      <c r="N62" s="2">
        <v>2505769</v>
      </c>
      <c r="O62" s="2" t="s">
        <v>273</v>
      </c>
    </row>
    <row r="63" spans="1:15" x14ac:dyDescent="0.15">
      <c r="A63" s="2">
        <v>2018</v>
      </c>
      <c r="B63" s="2">
        <v>2016</v>
      </c>
      <c r="C63" s="1" t="s">
        <v>90</v>
      </c>
      <c r="D63" s="2">
        <v>6346.3</v>
      </c>
      <c r="E63" s="2">
        <v>2566</v>
      </c>
      <c r="F63" s="2">
        <v>0.40433008209507904</v>
      </c>
      <c r="G63" s="2">
        <v>327</v>
      </c>
      <c r="H63" s="2">
        <v>5.1526086065896662E-2</v>
      </c>
      <c r="I63" s="2">
        <v>89872.81</v>
      </c>
      <c r="J63" s="2">
        <v>67771</v>
      </c>
      <c r="K63" s="2">
        <v>277.06657516173379</v>
      </c>
      <c r="L63" s="2">
        <v>30</v>
      </c>
      <c r="M63" s="2">
        <v>0</v>
      </c>
      <c r="N63" s="2">
        <v>38418836</v>
      </c>
      <c r="O63" s="2" t="s">
        <v>274</v>
      </c>
    </row>
    <row r="64" spans="1:15" x14ac:dyDescent="0.15">
      <c r="A64" s="2">
        <v>2018</v>
      </c>
      <c r="B64" s="2">
        <v>2016</v>
      </c>
      <c r="C64" s="1" t="s">
        <v>91</v>
      </c>
      <c r="D64" s="2">
        <v>172.66</v>
      </c>
      <c r="E64" s="2">
        <v>44</v>
      </c>
      <c r="F64" s="2">
        <v>0.25483609405768565</v>
      </c>
      <c r="G64" s="2">
        <v>0</v>
      </c>
      <c r="H64" s="2">
        <v>0</v>
      </c>
      <c r="I64" s="2">
        <v>98035.839999999997</v>
      </c>
      <c r="J64" s="2">
        <v>73929</v>
      </c>
      <c r="K64" s="2">
        <v>238.19828724528315</v>
      </c>
      <c r="L64" s="2">
        <v>58</v>
      </c>
      <c r="M64" s="2">
        <v>0</v>
      </c>
      <c r="N64" s="2">
        <v>896061</v>
      </c>
      <c r="O64" s="2" t="s">
        <v>275</v>
      </c>
    </row>
    <row r="65" spans="1:15" x14ac:dyDescent="0.15">
      <c r="A65" s="2">
        <v>2018</v>
      </c>
      <c r="B65" s="2">
        <v>2016</v>
      </c>
      <c r="C65" s="1" t="s">
        <v>92</v>
      </c>
      <c r="D65" s="2">
        <v>21342.93</v>
      </c>
      <c r="E65" s="2">
        <v>17562</v>
      </c>
      <c r="F65" s="2">
        <v>0.82284859670157751</v>
      </c>
      <c r="G65" s="2">
        <v>4244</v>
      </c>
      <c r="H65" s="2">
        <v>0.19884804944775622</v>
      </c>
      <c r="I65" s="2">
        <v>54160.67</v>
      </c>
      <c r="J65" s="2">
        <v>29313</v>
      </c>
      <c r="K65" s="2">
        <v>494.16875707281758</v>
      </c>
      <c r="L65" s="2">
        <v>1</v>
      </c>
      <c r="M65" s="2">
        <v>1554.8024999999996</v>
      </c>
      <c r="N65" s="2">
        <v>242314258</v>
      </c>
      <c r="O65" s="2" t="s">
        <v>276</v>
      </c>
    </row>
    <row r="66" spans="1:15" x14ac:dyDescent="0.15">
      <c r="A66" s="2">
        <v>2018</v>
      </c>
      <c r="B66" s="2">
        <v>2016</v>
      </c>
      <c r="C66" s="1" t="s">
        <v>93</v>
      </c>
      <c r="D66" s="2">
        <v>269.64999999999998</v>
      </c>
      <c r="E66" s="2">
        <v>36</v>
      </c>
      <c r="F66" s="2">
        <v>0.13350639718153162</v>
      </c>
      <c r="G66" s="2">
        <v>0</v>
      </c>
      <c r="H66" s="2">
        <v>0</v>
      </c>
      <c r="I66" s="2">
        <v>133538.95000000001</v>
      </c>
      <c r="J66" s="2">
        <v>91550</v>
      </c>
      <c r="K66" s="2">
        <v>218.56229699835635</v>
      </c>
      <c r="L66" s="2">
        <v>105</v>
      </c>
      <c r="M66" s="2">
        <v>0</v>
      </c>
      <c r="N66" s="2">
        <v>745232</v>
      </c>
      <c r="O66" s="2" t="s">
        <v>277</v>
      </c>
    </row>
    <row r="67" spans="1:15" x14ac:dyDescent="0.15">
      <c r="A67" s="2">
        <v>2018</v>
      </c>
      <c r="B67" s="2">
        <v>2016</v>
      </c>
      <c r="C67" s="1" t="s">
        <v>94</v>
      </c>
      <c r="D67" s="2">
        <v>813.8</v>
      </c>
      <c r="E67" s="2">
        <v>54</v>
      </c>
      <c r="F67" s="2">
        <v>6.6355369869746869E-2</v>
      </c>
      <c r="G67" s="2">
        <v>5</v>
      </c>
      <c r="H67" s="2">
        <v>6.1440157286802655E-3</v>
      </c>
      <c r="I67" s="2">
        <v>138982.28</v>
      </c>
      <c r="J67" s="2">
        <v>91802</v>
      </c>
      <c r="K67" s="2">
        <v>202.01963572121346</v>
      </c>
      <c r="L67" s="2">
        <v>135</v>
      </c>
      <c r="M67" s="2">
        <v>0</v>
      </c>
      <c r="N67" s="2">
        <v>2080208</v>
      </c>
      <c r="O67" s="2" t="s">
        <v>278</v>
      </c>
    </row>
    <row r="68" spans="1:15" x14ac:dyDescent="0.15">
      <c r="A68" s="2">
        <v>2018</v>
      </c>
      <c r="B68" s="2">
        <v>2016</v>
      </c>
      <c r="C68" s="1" t="s">
        <v>95</v>
      </c>
      <c r="D68" s="2">
        <v>1588.55</v>
      </c>
      <c r="E68" s="2">
        <v>145</v>
      </c>
      <c r="F68" s="2">
        <v>9.1278209688080328E-2</v>
      </c>
      <c r="G68" s="2">
        <v>3</v>
      </c>
      <c r="H68" s="2">
        <v>1.8885146832016619E-3</v>
      </c>
      <c r="I68" s="2">
        <v>114891.17</v>
      </c>
      <c r="J68" s="2">
        <v>101974</v>
      </c>
      <c r="K68" s="2">
        <v>222.68822249027247</v>
      </c>
      <c r="L68" s="2">
        <v>91</v>
      </c>
      <c r="M68" s="2">
        <v>0</v>
      </c>
      <c r="N68" s="2">
        <v>5200810</v>
      </c>
      <c r="O68" s="2" t="s">
        <v>279</v>
      </c>
    </row>
    <row r="69" spans="1:15" x14ac:dyDescent="0.15">
      <c r="A69" s="2">
        <v>2018</v>
      </c>
      <c r="B69" s="2">
        <v>2016</v>
      </c>
      <c r="C69" s="1" t="s">
        <v>96</v>
      </c>
      <c r="D69" s="2">
        <v>289.27999999999997</v>
      </c>
      <c r="E69" s="2">
        <v>51</v>
      </c>
      <c r="F69" s="2">
        <v>0.17629977876106195</v>
      </c>
      <c r="G69" s="2">
        <v>4</v>
      </c>
      <c r="H69" s="2">
        <v>1.3827433628318585E-2</v>
      </c>
      <c r="I69" s="2">
        <v>273434.09000000003</v>
      </c>
      <c r="J69" s="2">
        <v>64648</v>
      </c>
      <c r="K69" s="2">
        <v>178.53248345772411</v>
      </c>
      <c r="L69" s="2">
        <v>146</v>
      </c>
      <c r="M69" s="2">
        <v>0</v>
      </c>
      <c r="N69" s="2">
        <v>36926</v>
      </c>
      <c r="O69" s="2" t="s">
        <v>280</v>
      </c>
    </row>
    <row r="70" spans="1:15" x14ac:dyDescent="0.15">
      <c r="A70" s="2">
        <v>2018</v>
      </c>
      <c r="B70" s="2">
        <v>2016</v>
      </c>
      <c r="C70" s="1" t="s">
        <v>97</v>
      </c>
      <c r="D70" s="2">
        <v>2351.11</v>
      </c>
      <c r="E70" s="2">
        <v>1021</v>
      </c>
      <c r="F70" s="2">
        <v>0.43426296515263002</v>
      </c>
      <c r="G70" s="2">
        <v>60</v>
      </c>
      <c r="H70" s="2">
        <v>2.5519860831692262E-2</v>
      </c>
      <c r="I70" s="2">
        <v>93449.51</v>
      </c>
      <c r="J70" s="2">
        <v>57016</v>
      </c>
      <c r="K70" s="2">
        <v>297.30295273714762</v>
      </c>
      <c r="L70" s="2">
        <v>18</v>
      </c>
      <c r="M70" s="2">
        <v>0</v>
      </c>
      <c r="N70" s="2">
        <v>15574402</v>
      </c>
      <c r="O70" s="2" t="s">
        <v>281</v>
      </c>
    </row>
    <row r="71" spans="1:15" x14ac:dyDescent="0.15">
      <c r="A71" s="2">
        <v>2018</v>
      </c>
      <c r="B71" s="2">
        <v>2016</v>
      </c>
      <c r="C71" s="1" t="s">
        <v>98</v>
      </c>
      <c r="D71" s="2">
        <v>884.09</v>
      </c>
      <c r="E71" s="2">
        <v>39</v>
      </c>
      <c r="F71" s="2">
        <v>4.4113155900417374E-2</v>
      </c>
      <c r="G71" s="2">
        <v>0</v>
      </c>
      <c r="H71" s="2">
        <v>0</v>
      </c>
      <c r="I71" s="2">
        <v>156950.04</v>
      </c>
      <c r="J71" s="2">
        <v>112344</v>
      </c>
      <c r="K71" s="2">
        <v>186.43974580221317</v>
      </c>
      <c r="L71" s="2">
        <v>141</v>
      </c>
      <c r="M71" s="2">
        <v>0</v>
      </c>
      <c r="N71" s="2">
        <v>941422</v>
      </c>
      <c r="O71" s="2" t="s">
        <v>282</v>
      </c>
    </row>
    <row r="72" spans="1:15" x14ac:dyDescent="0.15">
      <c r="A72" s="2">
        <v>2018</v>
      </c>
      <c r="B72" s="2">
        <v>2016</v>
      </c>
      <c r="C72" s="1" t="s">
        <v>99</v>
      </c>
      <c r="D72" s="2">
        <v>976.23</v>
      </c>
      <c r="E72" s="2">
        <v>184</v>
      </c>
      <c r="F72" s="2">
        <v>0.18848017372955145</v>
      </c>
      <c r="G72" s="2">
        <v>6</v>
      </c>
      <c r="H72" s="2">
        <v>6.146092621615808E-3</v>
      </c>
      <c r="I72" s="2">
        <v>116837.78</v>
      </c>
      <c r="J72" s="2">
        <v>90149</v>
      </c>
      <c r="K72" s="2">
        <v>236.46476558669843</v>
      </c>
      <c r="L72" s="2">
        <v>62</v>
      </c>
      <c r="M72" s="2">
        <v>0</v>
      </c>
      <c r="N72" s="2">
        <v>3559477</v>
      </c>
      <c r="O72" s="2" t="s">
        <v>283</v>
      </c>
    </row>
    <row r="73" spans="1:15" x14ac:dyDescent="0.15">
      <c r="A73" s="2">
        <v>2018</v>
      </c>
      <c r="B73" s="2">
        <v>2016</v>
      </c>
      <c r="C73" s="1" t="s">
        <v>100</v>
      </c>
      <c r="D73" s="2">
        <v>2338.0100000000002</v>
      </c>
      <c r="E73" s="2">
        <v>531</v>
      </c>
      <c r="F73" s="2">
        <v>0.2271162227706468</v>
      </c>
      <c r="G73" s="2">
        <v>20</v>
      </c>
      <c r="H73" s="2">
        <v>8.5542833435271869E-3</v>
      </c>
      <c r="I73" s="2">
        <v>101426.78</v>
      </c>
      <c r="J73" s="2">
        <v>87101</v>
      </c>
      <c r="K73" s="2">
        <v>241.32728716623356</v>
      </c>
      <c r="L73" s="2">
        <v>52</v>
      </c>
      <c r="M73" s="2">
        <v>0</v>
      </c>
      <c r="N73" s="2">
        <v>10584460</v>
      </c>
      <c r="O73" s="2" t="s">
        <v>284</v>
      </c>
    </row>
    <row r="74" spans="1:15" x14ac:dyDescent="0.15">
      <c r="A74" s="2">
        <v>2018</v>
      </c>
      <c r="B74" s="2">
        <v>2016</v>
      </c>
      <c r="C74" s="1" t="s">
        <v>101</v>
      </c>
      <c r="D74" s="2">
        <v>564.61</v>
      </c>
      <c r="E74" s="2">
        <v>133</v>
      </c>
      <c r="F74" s="2">
        <v>0.23556082959919236</v>
      </c>
      <c r="G74" s="2">
        <v>6</v>
      </c>
      <c r="H74" s="2">
        <v>1.0626804342820708E-2</v>
      </c>
      <c r="I74" s="2">
        <v>125254.19</v>
      </c>
      <c r="J74" s="2">
        <v>80850</v>
      </c>
      <c r="K74" s="2">
        <v>232.15624935695496</v>
      </c>
      <c r="L74" s="2">
        <v>68</v>
      </c>
      <c r="M74" s="2">
        <v>0</v>
      </c>
      <c r="N74" s="2">
        <v>2038084</v>
      </c>
      <c r="O74" s="2" t="s">
        <v>285</v>
      </c>
    </row>
    <row r="75" spans="1:15" x14ac:dyDescent="0.15">
      <c r="A75" s="2">
        <v>2018</v>
      </c>
      <c r="B75" s="2">
        <v>2016</v>
      </c>
      <c r="C75" s="1" t="s">
        <v>102</v>
      </c>
      <c r="D75" s="2">
        <v>935.16</v>
      </c>
      <c r="E75" s="2">
        <v>143</v>
      </c>
      <c r="F75" s="2">
        <v>0.15291500919628728</v>
      </c>
      <c r="G75" s="2">
        <v>2</v>
      </c>
      <c r="H75" s="2">
        <v>2.1386714572907309E-3</v>
      </c>
      <c r="I75" s="2">
        <v>175762.98</v>
      </c>
      <c r="J75" s="2">
        <v>82188</v>
      </c>
      <c r="K75" s="2">
        <v>204.72599948253887</v>
      </c>
      <c r="L75" s="2">
        <v>132</v>
      </c>
      <c r="M75" s="2">
        <v>0</v>
      </c>
      <c r="N75" s="2">
        <v>1043816</v>
      </c>
      <c r="O75" s="2" t="s">
        <v>286</v>
      </c>
    </row>
    <row r="76" spans="1:15" x14ac:dyDescent="0.15">
      <c r="A76" s="2">
        <v>2018</v>
      </c>
      <c r="B76" s="2">
        <v>2016</v>
      </c>
      <c r="C76" s="1" t="s">
        <v>103</v>
      </c>
      <c r="D76" s="2">
        <v>282.27999999999997</v>
      </c>
      <c r="E76" s="2">
        <v>33</v>
      </c>
      <c r="F76" s="2">
        <v>0.1169052005101318</v>
      </c>
      <c r="G76" s="2">
        <v>3</v>
      </c>
      <c r="H76" s="2">
        <v>1.0627745500921073E-2</v>
      </c>
      <c r="I76" s="2">
        <v>300691.15000000002</v>
      </c>
      <c r="J76" s="2">
        <v>77500</v>
      </c>
      <c r="K76" s="2">
        <v>128.4582674004499</v>
      </c>
      <c r="L76" s="2">
        <v>162</v>
      </c>
      <c r="M76" s="2">
        <v>0</v>
      </c>
      <c r="N76" s="2">
        <v>61726</v>
      </c>
      <c r="O76" s="2" t="s">
        <v>287</v>
      </c>
    </row>
    <row r="77" spans="1:15" x14ac:dyDescent="0.15">
      <c r="A77" s="2">
        <v>2018</v>
      </c>
      <c r="B77" s="2">
        <v>2016</v>
      </c>
      <c r="C77" s="1" t="s">
        <v>104</v>
      </c>
      <c r="D77" s="2">
        <v>2942.75</v>
      </c>
      <c r="E77" s="2">
        <v>138</v>
      </c>
      <c r="F77" s="2">
        <v>4.6894911222495964E-2</v>
      </c>
      <c r="G77" s="2">
        <v>18</v>
      </c>
      <c r="H77" s="2">
        <v>6.1167275507603433E-3</v>
      </c>
      <c r="I77" s="2">
        <v>230909.8</v>
      </c>
      <c r="J77" s="2">
        <v>108231</v>
      </c>
      <c r="K77" s="2">
        <v>175.55027576926781</v>
      </c>
      <c r="L77" s="2">
        <v>148</v>
      </c>
      <c r="M77" s="2">
        <v>0</v>
      </c>
      <c r="N77" s="2">
        <v>344234</v>
      </c>
      <c r="O77" s="2" t="s">
        <v>288</v>
      </c>
    </row>
    <row r="78" spans="1:15" x14ac:dyDescent="0.15">
      <c r="A78" s="2">
        <v>2018</v>
      </c>
      <c r="B78" s="2">
        <v>2016</v>
      </c>
      <c r="C78" s="1" t="s">
        <v>105</v>
      </c>
      <c r="D78" s="2">
        <v>7472.14</v>
      </c>
      <c r="E78" s="2">
        <v>3780</v>
      </c>
      <c r="F78" s="2">
        <v>0.50587917249944458</v>
      </c>
      <c r="G78" s="2">
        <v>443</v>
      </c>
      <c r="H78" s="2">
        <v>5.9286897729432263E-2</v>
      </c>
      <c r="I78" s="2">
        <v>94466.93</v>
      </c>
      <c r="J78" s="2">
        <v>63198</v>
      </c>
      <c r="K78" s="2">
        <v>281.84921603012577</v>
      </c>
      <c r="L78" s="2">
        <v>27</v>
      </c>
      <c r="M78" s="2">
        <v>0</v>
      </c>
      <c r="N78" s="2">
        <v>45977436</v>
      </c>
      <c r="O78" s="2" t="s">
        <v>289</v>
      </c>
    </row>
    <row r="79" spans="1:15" x14ac:dyDescent="0.15">
      <c r="A79" s="2">
        <v>2018</v>
      </c>
      <c r="B79" s="2">
        <v>2016</v>
      </c>
      <c r="C79" s="1" t="s">
        <v>106</v>
      </c>
      <c r="D79" s="2">
        <v>1811.68</v>
      </c>
      <c r="E79" s="2">
        <v>411</v>
      </c>
      <c r="F79" s="2">
        <v>0.2268612558509229</v>
      </c>
      <c r="G79" s="2">
        <v>62</v>
      </c>
      <c r="H79" s="2">
        <v>3.4222379228119756E-2</v>
      </c>
      <c r="I79" s="2">
        <v>105800.23</v>
      </c>
      <c r="J79" s="2">
        <v>66404</v>
      </c>
      <c r="K79" s="2">
        <v>263.5557527629901</v>
      </c>
      <c r="L79" s="2">
        <v>38</v>
      </c>
      <c r="M79" s="2">
        <v>0</v>
      </c>
      <c r="N79" s="2">
        <v>9142317</v>
      </c>
      <c r="O79" s="2" t="s">
        <v>290</v>
      </c>
    </row>
    <row r="80" spans="1:15" x14ac:dyDescent="0.15">
      <c r="A80" s="2">
        <v>2018</v>
      </c>
      <c r="B80" s="2">
        <v>2016</v>
      </c>
      <c r="C80" s="1" t="s">
        <v>107</v>
      </c>
      <c r="D80" s="2">
        <v>1080.77</v>
      </c>
      <c r="E80" s="2">
        <v>108</v>
      </c>
      <c r="F80" s="2">
        <v>9.9928754499107125E-2</v>
      </c>
      <c r="G80" s="2">
        <v>3</v>
      </c>
      <c r="H80" s="2">
        <v>2.775798736086309E-3</v>
      </c>
      <c r="I80" s="2">
        <v>130073.48</v>
      </c>
      <c r="J80" s="2">
        <v>112714</v>
      </c>
      <c r="K80" s="2">
        <v>222.90826280028861</v>
      </c>
      <c r="L80" s="2">
        <v>90</v>
      </c>
      <c r="M80" s="2">
        <v>0</v>
      </c>
      <c r="N80" s="2">
        <v>2409112</v>
      </c>
      <c r="O80" s="2" t="s">
        <v>291</v>
      </c>
    </row>
    <row r="81" spans="1:15" x14ac:dyDescent="0.15">
      <c r="A81" s="2">
        <v>2018</v>
      </c>
      <c r="B81" s="2">
        <v>2016</v>
      </c>
      <c r="C81" s="1" t="s">
        <v>108</v>
      </c>
      <c r="D81" s="2">
        <v>8800.59</v>
      </c>
      <c r="E81" s="2">
        <v>6443</v>
      </c>
      <c r="F81" s="2">
        <v>0.7321100062609438</v>
      </c>
      <c r="G81" s="2">
        <v>1251</v>
      </c>
      <c r="H81" s="2">
        <v>0.14214956042719862</v>
      </c>
      <c r="I81" s="2">
        <v>74391.740000000005</v>
      </c>
      <c r="J81" s="2">
        <v>53401</v>
      </c>
      <c r="K81" s="2">
        <v>339.62647996976722</v>
      </c>
      <c r="L81" s="2">
        <v>9</v>
      </c>
      <c r="M81" s="2">
        <v>0</v>
      </c>
      <c r="N81" s="2">
        <v>77378348</v>
      </c>
      <c r="O81" s="2" t="s">
        <v>292</v>
      </c>
    </row>
    <row r="82" spans="1:15" x14ac:dyDescent="0.15">
      <c r="A82" s="2">
        <v>2018</v>
      </c>
      <c r="B82" s="2">
        <v>2016</v>
      </c>
      <c r="C82" s="1" t="s">
        <v>109</v>
      </c>
      <c r="D82" s="2">
        <v>1205.76</v>
      </c>
      <c r="E82" s="2">
        <v>91</v>
      </c>
      <c r="F82" s="2">
        <v>7.5471072186836519E-2</v>
      </c>
      <c r="G82" s="2">
        <v>10</v>
      </c>
      <c r="H82" s="2">
        <v>8.293524416135881E-3</v>
      </c>
      <c r="I82" s="2">
        <v>179028.47</v>
      </c>
      <c r="J82" s="2">
        <v>95320</v>
      </c>
      <c r="K82" s="2">
        <v>208.64830875009011</v>
      </c>
      <c r="L82" s="2">
        <v>127</v>
      </c>
      <c r="M82" s="2">
        <v>0</v>
      </c>
      <c r="N82" s="2">
        <v>744827</v>
      </c>
      <c r="O82" s="2" t="s">
        <v>293</v>
      </c>
    </row>
    <row r="83" spans="1:15" x14ac:dyDescent="0.15">
      <c r="A83" s="2">
        <v>2018</v>
      </c>
      <c r="B83" s="2">
        <v>2016</v>
      </c>
      <c r="C83" s="1" t="s">
        <v>110</v>
      </c>
      <c r="D83" s="2">
        <v>608.39</v>
      </c>
      <c r="E83" s="2">
        <v>69</v>
      </c>
      <c r="F83" s="2">
        <v>0.11341409293380891</v>
      </c>
      <c r="G83" s="2">
        <v>1</v>
      </c>
      <c r="H83" s="2">
        <v>1.6436825062870856E-3</v>
      </c>
      <c r="I83" s="2">
        <v>128746.11</v>
      </c>
      <c r="J83" s="2">
        <v>100694</v>
      </c>
      <c r="K83" s="2">
        <v>232.63909022083106</v>
      </c>
      <c r="L83" s="2">
        <v>67</v>
      </c>
      <c r="M83" s="2">
        <v>0</v>
      </c>
      <c r="N83" s="2">
        <v>1684969</v>
      </c>
      <c r="O83" s="2" t="s">
        <v>294</v>
      </c>
    </row>
    <row r="84" spans="1:15" x14ac:dyDescent="0.15">
      <c r="A84" s="2">
        <v>2018</v>
      </c>
      <c r="B84" s="2">
        <v>2016</v>
      </c>
      <c r="C84" s="1" t="s">
        <v>111</v>
      </c>
      <c r="D84" s="2">
        <v>4980.04</v>
      </c>
      <c r="E84" s="2">
        <v>2325</v>
      </c>
      <c r="F84" s="2">
        <v>0.46686371997012072</v>
      </c>
      <c r="G84" s="2">
        <v>196</v>
      </c>
      <c r="H84" s="2">
        <v>3.9357113597481147E-2</v>
      </c>
      <c r="I84" s="2">
        <v>99624.91</v>
      </c>
      <c r="J84" s="2">
        <v>61373</v>
      </c>
      <c r="K84" s="2">
        <v>272.49926728806224</v>
      </c>
      <c r="L84" s="2">
        <v>34</v>
      </c>
      <c r="M84" s="2">
        <v>0</v>
      </c>
      <c r="N84" s="2">
        <v>29269610</v>
      </c>
      <c r="O84" s="2" t="s">
        <v>295</v>
      </c>
    </row>
    <row r="85" spans="1:15" x14ac:dyDescent="0.15">
      <c r="A85" s="2">
        <v>2018</v>
      </c>
      <c r="B85" s="2">
        <v>2016</v>
      </c>
      <c r="C85" s="1" t="s">
        <v>112</v>
      </c>
      <c r="D85" s="2">
        <v>6000.23</v>
      </c>
      <c r="E85" s="2">
        <v>1176</v>
      </c>
      <c r="F85" s="2">
        <v>0.19599248695466676</v>
      </c>
      <c r="G85" s="2">
        <v>154</v>
      </c>
      <c r="H85" s="2">
        <v>2.5665682815492075E-2</v>
      </c>
      <c r="I85" s="2">
        <v>173736.73</v>
      </c>
      <c r="J85" s="2">
        <v>80743</v>
      </c>
      <c r="K85" s="2">
        <v>221.38525285963667</v>
      </c>
      <c r="L85" s="2">
        <v>93</v>
      </c>
      <c r="M85" s="2">
        <v>0</v>
      </c>
      <c r="N85" s="2">
        <v>7671897</v>
      </c>
      <c r="O85" s="2" t="s">
        <v>296</v>
      </c>
    </row>
    <row r="86" spans="1:15" x14ac:dyDescent="0.15">
      <c r="A86" s="2">
        <v>2018</v>
      </c>
      <c r="B86" s="2">
        <v>2016</v>
      </c>
      <c r="C86" s="1" t="s">
        <v>113</v>
      </c>
      <c r="D86" s="2">
        <v>3246.37</v>
      </c>
      <c r="E86" s="2">
        <v>281</v>
      </c>
      <c r="F86" s="2">
        <v>8.6558217331973872E-2</v>
      </c>
      <c r="G86" s="2">
        <v>12</v>
      </c>
      <c r="H86" s="2">
        <v>3.6964363273440798E-3</v>
      </c>
      <c r="I86" s="2">
        <v>157576.89000000001</v>
      </c>
      <c r="J86" s="2">
        <v>108688</v>
      </c>
      <c r="K86" s="2">
        <v>217.45392254986487</v>
      </c>
      <c r="L86" s="2">
        <v>107</v>
      </c>
      <c r="M86" s="2">
        <v>0</v>
      </c>
      <c r="N86" s="2">
        <v>3466321</v>
      </c>
      <c r="O86" s="2" t="s">
        <v>297</v>
      </c>
    </row>
    <row r="87" spans="1:15" x14ac:dyDescent="0.15">
      <c r="A87" s="2">
        <v>2018</v>
      </c>
      <c r="B87" s="2">
        <v>2016</v>
      </c>
      <c r="C87" s="1" t="s">
        <v>114</v>
      </c>
      <c r="D87" s="2">
        <v>2371.88</v>
      </c>
      <c r="E87" s="2">
        <v>931</v>
      </c>
      <c r="F87" s="2">
        <v>0.39251564160075553</v>
      </c>
      <c r="G87" s="2">
        <v>98</v>
      </c>
      <c r="H87" s="2">
        <v>4.1317435957974262E-2</v>
      </c>
      <c r="I87" s="2">
        <v>93412.77</v>
      </c>
      <c r="J87" s="2">
        <v>67044</v>
      </c>
      <c r="K87" s="2">
        <v>268.76128239258361</v>
      </c>
      <c r="L87" s="2">
        <v>35</v>
      </c>
      <c r="M87" s="2">
        <v>0</v>
      </c>
      <c r="N87" s="2">
        <v>13933854</v>
      </c>
      <c r="O87" s="2" t="s">
        <v>298</v>
      </c>
    </row>
    <row r="88" spans="1:15" x14ac:dyDescent="0.15">
      <c r="A88" s="2">
        <v>2018</v>
      </c>
      <c r="B88" s="2">
        <v>2016</v>
      </c>
      <c r="C88" s="1" t="s">
        <v>115</v>
      </c>
      <c r="D88" s="2">
        <v>311.63</v>
      </c>
      <c r="E88" s="2">
        <v>35</v>
      </c>
      <c r="F88" s="2">
        <v>0.11231267849693546</v>
      </c>
      <c r="G88" s="2">
        <v>6</v>
      </c>
      <c r="H88" s="2">
        <v>1.9253602028046081E-2</v>
      </c>
      <c r="I88" s="2">
        <v>194577.24</v>
      </c>
      <c r="J88" s="2">
        <v>84464</v>
      </c>
      <c r="K88" s="2">
        <v>213.5513801879778</v>
      </c>
      <c r="L88" s="2">
        <v>117</v>
      </c>
      <c r="M88" s="2">
        <v>0</v>
      </c>
      <c r="N88" s="2">
        <v>81253</v>
      </c>
      <c r="O88" s="2" t="s">
        <v>299</v>
      </c>
    </row>
    <row r="89" spans="1:15" x14ac:dyDescent="0.15">
      <c r="A89" s="2">
        <v>2018</v>
      </c>
      <c r="B89" s="2">
        <v>2016</v>
      </c>
      <c r="C89" s="1" t="s">
        <v>116</v>
      </c>
      <c r="D89" s="2">
        <v>4525.5200000000004</v>
      </c>
      <c r="E89" s="2">
        <v>2211</v>
      </c>
      <c r="F89" s="2">
        <v>0.488562640315367</v>
      </c>
      <c r="G89" s="2">
        <v>215</v>
      </c>
      <c r="H89" s="2">
        <v>4.7508352631299822E-2</v>
      </c>
      <c r="I89" s="2">
        <v>71287.070000000007</v>
      </c>
      <c r="J89" s="2">
        <v>58641</v>
      </c>
      <c r="K89" s="2">
        <v>312.24095500150213</v>
      </c>
      <c r="L89" s="2">
        <v>13</v>
      </c>
      <c r="M89" s="2">
        <v>0</v>
      </c>
      <c r="N89" s="2">
        <v>36248294</v>
      </c>
      <c r="O89" s="2" t="s">
        <v>300</v>
      </c>
    </row>
    <row r="90" spans="1:15" x14ac:dyDescent="0.15">
      <c r="A90" s="2">
        <v>2018</v>
      </c>
      <c r="B90" s="2">
        <v>2016</v>
      </c>
      <c r="C90" s="1" t="s">
        <v>117</v>
      </c>
      <c r="D90" s="2">
        <v>11351.6</v>
      </c>
      <c r="E90" s="2">
        <v>8491</v>
      </c>
      <c r="F90" s="2">
        <v>0.74800028189858692</v>
      </c>
      <c r="G90" s="2">
        <v>1710</v>
      </c>
      <c r="H90" s="2">
        <v>0.15063955741921845</v>
      </c>
      <c r="I90" s="2">
        <v>49150.39</v>
      </c>
      <c r="J90" s="2">
        <v>40515</v>
      </c>
      <c r="K90" s="2">
        <v>409.76796354975761</v>
      </c>
      <c r="L90" s="2">
        <v>3</v>
      </c>
      <c r="M90" s="2">
        <v>0</v>
      </c>
      <c r="N90" s="2">
        <v>123670492</v>
      </c>
      <c r="O90" s="2" t="s">
        <v>301</v>
      </c>
    </row>
    <row r="91" spans="1:15" x14ac:dyDescent="0.15">
      <c r="A91" s="2">
        <v>2018</v>
      </c>
      <c r="B91" s="2">
        <v>2016</v>
      </c>
      <c r="C91" s="1" t="s">
        <v>118</v>
      </c>
      <c r="D91" s="2">
        <v>4303.96</v>
      </c>
      <c r="E91" s="2">
        <v>4</v>
      </c>
      <c r="F91" s="2">
        <v>9.2937666706939656E-4</v>
      </c>
      <c r="G91" s="2">
        <v>47</v>
      </c>
      <c r="H91" s="2">
        <v>1.0920175838065409E-2</v>
      </c>
      <c r="I91" s="2">
        <v>578398.34</v>
      </c>
      <c r="J91" s="2">
        <v>179810</v>
      </c>
      <c r="K91" s="2">
        <v>34.042820952935237</v>
      </c>
      <c r="L91" s="2">
        <v>168</v>
      </c>
      <c r="M91" s="2">
        <v>0</v>
      </c>
      <c r="N91" s="2">
        <v>496982</v>
      </c>
      <c r="O91" s="2" t="s">
        <v>302</v>
      </c>
    </row>
    <row r="92" spans="1:15" x14ac:dyDescent="0.15">
      <c r="A92" s="2">
        <v>2018</v>
      </c>
      <c r="B92" s="2">
        <v>2016</v>
      </c>
      <c r="C92" s="1" t="s">
        <v>119</v>
      </c>
      <c r="D92" s="2">
        <v>2320.56</v>
      </c>
      <c r="E92" s="2">
        <v>198</v>
      </c>
      <c r="F92" s="2">
        <v>8.5324232081911269E-2</v>
      </c>
      <c r="G92" s="2">
        <v>31</v>
      </c>
      <c r="H92" s="2">
        <v>1.3358844416864895E-2</v>
      </c>
      <c r="I92" s="2">
        <v>160927.47</v>
      </c>
      <c r="J92" s="2">
        <v>101750</v>
      </c>
      <c r="K92" s="2">
        <v>214.94972944723341</v>
      </c>
      <c r="L92" s="2">
        <v>113</v>
      </c>
      <c r="M92" s="2">
        <v>0</v>
      </c>
      <c r="N92" s="2">
        <v>2647402</v>
      </c>
      <c r="O92" s="2" t="s">
        <v>303</v>
      </c>
    </row>
    <row r="93" spans="1:15" x14ac:dyDescent="0.15">
      <c r="A93" s="2">
        <v>2018</v>
      </c>
      <c r="B93" s="2">
        <v>2016</v>
      </c>
      <c r="C93" s="1" t="s">
        <v>120</v>
      </c>
      <c r="D93" s="2">
        <v>1002.87</v>
      </c>
      <c r="E93" s="2">
        <v>94</v>
      </c>
      <c r="F93" s="2">
        <v>9.3730992052808437E-2</v>
      </c>
      <c r="G93" s="2">
        <v>3</v>
      </c>
      <c r="H93" s="2">
        <v>2.9914146399832482E-3</v>
      </c>
      <c r="I93" s="2">
        <v>136666.23000000001</v>
      </c>
      <c r="J93" s="2">
        <v>82245</v>
      </c>
      <c r="K93" s="2">
        <v>224.45393825326389</v>
      </c>
      <c r="L93" s="2">
        <v>86</v>
      </c>
      <c r="M93" s="2">
        <v>0</v>
      </c>
      <c r="N93" s="2">
        <v>2925560</v>
      </c>
      <c r="O93" s="2" t="s">
        <v>304</v>
      </c>
    </row>
    <row r="94" spans="1:15" x14ac:dyDescent="0.15">
      <c r="A94" s="2">
        <v>2018</v>
      </c>
      <c r="B94" s="2">
        <v>2016</v>
      </c>
      <c r="C94" s="1" t="s">
        <v>121</v>
      </c>
      <c r="D94" s="2">
        <v>19344.93</v>
      </c>
      <c r="E94" s="2">
        <v>10676</v>
      </c>
      <c r="F94" s="2">
        <v>0.55187586618302575</v>
      </c>
      <c r="G94" s="2">
        <v>3471</v>
      </c>
      <c r="H94" s="2">
        <v>0.17942685757973795</v>
      </c>
      <c r="I94" s="2">
        <v>73601.460000000006</v>
      </c>
      <c r="J94" s="2">
        <v>37508</v>
      </c>
      <c r="K94" s="2">
        <v>386.73732803345433</v>
      </c>
      <c r="L94" s="2">
        <v>5</v>
      </c>
      <c r="M94" s="2">
        <v>0</v>
      </c>
      <c r="N94" s="2">
        <v>178530780</v>
      </c>
      <c r="O94" s="2" t="s">
        <v>305</v>
      </c>
    </row>
    <row r="95" spans="1:15" x14ac:dyDescent="0.15">
      <c r="A95" s="2">
        <v>2018</v>
      </c>
      <c r="B95" s="2">
        <v>2016</v>
      </c>
      <c r="C95" s="1" t="s">
        <v>122</v>
      </c>
      <c r="D95" s="2">
        <v>4224.8100000000004</v>
      </c>
      <c r="E95" s="2">
        <v>883</v>
      </c>
      <c r="F95" s="2">
        <v>0.2090034818133833</v>
      </c>
      <c r="G95" s="2">
        <v>203</v>
      </c>
      <c r="H95" s="2">
        <v>4.8049498083937499E-2</v>
      </c>
      <c r="I95" s="2">
        <v>123295.17</v>
      </c>
      <c r="J95" s="2">
        <v>79008</v>
      </c>
      <c r="K95" s="2">
        <v>241.8790014591282</v>
      </c>
      <c r="L95" s="2">
        <v>51</v>
      </c>
      <c r="M95" s="2">
        <v>0</v>
      </c>
      <c r="N95" s="2">
        <v>15876373</v>
      </c>
      <c r="O95" s="2" t="s">
        <v>306</v>
      </c>
    </row>
    <row r="96" spans="1:15" x14ac:dyDescent="0.15">
      <c r="A96" s="2">
        <v>2018</v>
      </c>
      <c r="B96" s="2">
        <v>2016</v>
      </c>
      <c r="C96" s="1" t="s">
        <v>123</v>
      </c>
      <c r="D96" s="2">
        <v>3661.99</v>
      </c>
      <c r="E96" s="2">
        <v>3076</v>
      </c>
      <c r="F96" s="2">
        <v>0.8399804477893168</v>
      </c>
      <c r="G96" s="2">
        <v>902</v>
      </c>
      <c r="H96" s="2">
        <v>0.24631416251819369</v>
      </c>
      <c r="I96" s="2">
        <v>67258.83</v>
      </c>
      <c r="J96" s="2">
        <v>41230</v>
      </c>
      <c r="K96" s="2">
        <v>359.40479612439219</v>
      </c>
      <c r="L96" s="2">
        <v>6</v>
      </c>
      <c r="M96" s="2">
        <v>329.50750000000022</v>
      </c>
      <c r="N96" s="2">
        <v>36895447</v>
      </c>
      <c r="O96" s="2" t="s">
        <v>307</v>
      </c>
    </row>
    <row r="97" spans="1:15" x14ac:dyDescent="0.15">
      <c r="A97" s="2">
        <v>2018</v>
      </c>
      <c r="B97" s="2">
        <v>2016</v>
      </c>
      <c r="C97" s="1" t="s">
        <v>124</v>
      </c>
      <c r="D97" s="2">
        <v>4130.72</v>
      </c>
      <c r="E97" s="2">
        <v>960</v>
      </c>
      <c r="F97" s="2">
        <v>0.23240500445442924</v>
      </c>
      <c r="G97" s="2">
        <v>132</v>
      </c>
      <c r="H97" s="2">
        <v>3.1955688112484018E-2</v>
      </c>
      <c r="I97" s="2">
        <v>148634.57999999999</v>
      </c>
      <c r="J97" s="2">
        <v>79028</v>
      </c>
      <c r="K97" s="2">
        <v>215.24998001066928</v>
      </c>
      <c r="L97" s="2">
        <v>112</v>
      </c>
      <c r="M97" s="2">
        <v>0</v>
      </c>
      <c r="N97" s="2">
        <v>10560732</v>
      </c>
      <c r="O97" s="2" t="s">
        <v>308</v>
      </c>
    </row>
    <row r="98" spans="1:15" x14ac:dyDescent="0.15">
      <c r="A98" s="2">
        <v>2018</v>
      </c>
      <c r="B98" s="2">
        <v>2016</v>
      </c>
      <c r="C98" s="1" t="s">
        <v>125</v>
      </c>
      <c r="D98" s="2">
        <v>4547.71</v>
      </c>
      <c r="E98" s="2">
        <v>385</v>
      </c>
      <c r="F98" s="2">
        <v>8.465799270402026E-2</v>
      </c>
      <c r="G98" s="2">
        <v>15</v>
      </c>
      <c r="H98" s="2">
        <v>3.2983633521046856E-3</v>
      </c>
      <c r="I98" s="2">
        <v>160034.53</v>
      </c>
      <c r="J98" s="2">
        <v>108667</v>
      </c>
      <c r="K98" s="2">
        <v>211.35304889887399</v>
      </c>
      <c r="L98" s="2">
        <v>122</v>
      </c>
      <c r="M98" s="2">
        <v>0</v>
      </c>
      <c r="N98" s="2">
        <v>4343494</v>
      </c>
      <c r="O98" s="2" t="s">
        <v>309</v>
      </c>
    </row>
    <row r="99" spans="1:15" x14ac:dyDescent="0.15">
      <c r="A99" s="2">
        <v>2018</v>
      </c>
      <c r="B99" s="2">
        <v>2016</v>
      </c>
      <c r="C99" s="1" t="s">
        <v>126</v>
      </c>
      <c r="D99" s="2">
        <v>190.36</v>
      </c>
      <c r="E99" s="2">
        <v>39</v>
      </c>
      <c r="F99" s="2">
        <v>0.2048749737339777</v>
      </c>
      <c r="G99" s="2">
        <v>0</v>
      </c>
      <c r="H99" s="2">
        <v>0</v>
      </c>
      <c r="I99" s="2">
        <v>239574.29</v>
      </c>
      <c r="J99" s="2">
        <v>73188</v>
      </c>
      <c r="K99" s="2">
        <v>202.26003022144704</v>
      </c>
      <c r="L99" s="2">
        <v>134</v>
      </c>
      <c r="M99" s="2">
        <v>0</v>
      </c>
      <c r="N99" s="2">
        <v>27487</v>
      </c>
      <c r="O99" s="2" t="s">
        <v>310</v>
      </c>
    </row>
    <row r="100" spans="1:15" x14ac:dyDescent="0.15">
      <c r="A100" s="2">
        <v>2018</v>
      </c>
      <c r="B100" s="2">
        <v>2016</v>
      </c>
      <c r="C100" s="1" t="s">
        <v>127</v>
      </c>
      <c r="D100" s="2">
        <v>1905.25</v>
      </c>
      <c r="E100" s="2">
        <v>338</v>
      </c>
      <c r="F100" s="2">
        <v>0.17740454008660281</v>
      </c>
      <c r="G100" s="2">
        <v>15</v>
      </c>
      <c r="H100" s="2">
        <v>7.8729825482220187E-3</v>
      </c>
      <c r="I100" s="2">
        <v>126724.91</v>
      </c>
      <c r="J100" s="2">
        <v>87408</v>
      </c>
      <c r="K100" s="2">
        <v>227.62488901263964</v>
      </c>
      <c r="L100" s="2">
        <v>77</v>
      </c>
      <c r="M100" s="2">
        <v>0</v>
      </c>
      <c r="N100" s="2">
        <v>6213502</v>
      </c>
      <c r="O100" s="2" t="s">
        <v>311</v>
      </c>
    </row>
    <row r="101" spans="1:15" x14ac:dyDescent="0.15">
      <c r="A101" s="2">
        <v>2018</v>
      </c>
      <c r="B101" s="2">
        <v>2016</v>
      </c>
      <c r="C101" s="1" t="s">
        <v>128</v>
      </c>
      <c r="D101" s="2">
        <v>397.2</v>
      </c>
      <c r="E101" s="2">
        <v>103</v>
      </c>
      <c r="F101" s="2">
        <v>0.2593152064451158</v>
      </c>
      <c r="G101" s="2">
        <v>14</v>
      </c>
      <c r="H101" s="2">
        <v>3.5246727089627394E-2</v>
      </c>
      <c r="I101" s="2">
        <v>131426.93</v>
      </c>
      <c r="J101" s="2">
        <v>63607</v>
      </c>
      <c r="K101" s="2">
        <v>239.3193757859583</v>
      </c>
      <c r="L101" s="2">
        <v>55</v>
      </c>
      <c r="M101" s="2">
        <v>0</v>
      </c>
      <c r="N101" s="2">
        <v>1568313</v>
      </c>
      <c r="O101" s="2" t="s">
        <v>312</v>
      </c>
    </row>
    <row r="102" spans="1:15" x14ac:dyDescent="0.15">
      <c r="A102" s="2">
        <v>2018</v>
      </c>
      <c r="B102" s="2">
        <v>2016</v>
      </c>
      <c r="C102" s="1" t="s">
        <v>129</v>
      </c>
      <c r="D102" s="2">
        <v>3212.18</v>
      </c>
      <c r="E102" s="2">
        <v>454</v>
      </c>
      <c r="F102" s="2">
        <v>0.14133703590707869</v>
      </c>
      <c r="G102" s="2">
        <v>91</v>
      </c>
      <c r="H102" s="2">
        <v>2.832967019282855E-2</v>
      </c>
      <c r="I102" s="2">
        <v>163557.59</v>
      </c>
      <c r="J102" s="2">
        <v>84078</v>
      </c>
      <c r="K102" s="2">
        <v>229.42429778170862</v>
      </c>
      <c r="L102" s="2">
        <v>75</v>
      </c>
      <c r="M102" s="2">
        <v>0</v>
      </c>
      <c r="N102" s="2">
        <v>5219468</v>
      </c>
      <c r="O102" s="2" t="s">
        <v>313</v>
      </c>
    </row>
    <row r="103" spans="1:15" x14ac:dyDescent="0.15">
      <c r="A103" s="2">
        <v>2018</v>
      </c>
      <c r="B103" s="2">
        <v>2016</v>
      </c>
      <c r="C103" s="1" t="s">
        <v>130</v>
      </c>
      <c r="D103" s="2">
        <v>762.79</v>
      </c>
      <c r="E103" s="2">
        <v>98</v>
      </c>
      <c r="F103" s="2">
        <v>0.12847572726438469</v>
      </c>
      <c r="G103" s="2">
        <v>4</v>
      </c>
      <c r="H103" s="2">
        <v>5.2439072352810081E-3</v>
      </c>
      <c r="I103" s="2">
        <v>140970.60999999999</v>
      </c>
      <c r="J103" s="2">
        <v>78854</v>
      </c>
      <c r="K103" s="2">
        <v>221.23444598854698</v>
      </c>
      <c r="L103" s="2">
        <v>94</v>
      </c>
      <c r="M103" s="2">
        <v>0</v>
      </c>
      <c r="N103" s="2">
        <v>2162203</v>
      </c>
      <c r="O103" s="2" t="s">
        <v>314</v>
      </c>
    </row>
    <row r="104" spans="1:15" x14ac:dyDescent="0.15">
      <c r="A104" s="2">
        <v>2018</v>
      </c>
      <c r="B104" s="2">
        <v>2016</v>
      </c>
      <c r="C104" s="1" t="s">
        <v>131</v>
      </c>
      <c r="D104" s="2">
        <v>11698.06</v>
      </c>
      <c r="E104" s="2">
        <v>5930</v>
      </c>
      <c r="F104" s="2">
        <v>0.50692166051464949</v>
      </c>
      <c r="G104" s="2">
        <v>1702</v>
      </c>
      <c r="H104" s="2">
        <v>0.14549421015108488</v>
      </c>
      <c r="I104" s="2">
        <v>194697.81</v>
      </c>
      <c r="J104" s="2">
        <v>76051</v>
      </c>
      <c r="K104" s="2">
        <v>209.3602330469345</v>
      </c>
      <c r="L104" s="2">
        <v>126</v>
      </c>
      <c r="M104" s="2">
        <v>0</v>
      </c>
      <c r="N104" s="2">
        <v>15826545</v>
      </c>
      <c r="O104" s="2" t="s">
        <v>315</v>
      </c>
    </row>
    <row r="105" spans="1:15" x14ac:dyDescent="0.15">
      <c r="A105" s="2">
        <v>2018</v>
      </c>
      <c r="B105" s="2">
        <v>2016</v>
      </c>
      <c r="C105" s="1" t="s">
        <v>132</v>
      </c>
      <c r="D105" s="2">
        <v>5327.06</v>
      </c>
      <c r="E105" s="2">
        <v>3758</v>
      </c>
      <c r="F105" s="2">
        <v>0.7054547911981468</v>
      </c>
      <c r="G105" s="2">
        <v>748</v>
      </c>
      <c r="H105" s="2">
        <v>0.14041516333587381</v>
      </c>
      <c r="I105" s="2">
        <v>67877.759999999995</v>
      </c>
      <c r="J105" s="2">
        <v>49695</v>
      </c>
      <c r="K105" s="2">
        <v>329.63020824690267</v>
      </c>
      <c r="L105" s="2">
        <v>11</v>
      </c>
      <c r="M105" s="2">
        <v>0</v>
      </c>
      <c r="N105" s="2">
        <v>48451653</v>
      </c>
      <c r="O105" s="2" t="s">
        <v>316</v>
      </c>
    </row>
    <row r="106" spans="1:15" x14ac:dyDescent="0.15">
      <c r="A106" s="2">
        <v>2018</v>
      </c>
      <c r="B106" s="2">
        <v>2016</v>
      </c>
      <c r="C106" s="1" t="s">
        <v>133</v>
      </c>
      <c r="D106" s="2">
        <v>1056.19</v>
      </c>
      <c r="E106" s="2">
        <v>87</v>
      </c>
      <c r="F106" s="2">
        <v>8.2371542998892239E-2</v>
      </c>
      <c r="G106" s="2">
        <v>9</v>
      </c>
      <c r="H106" s="2">
        <v>8.5211941033336795E-3</v>
      </c>
      <c r="I106" s="2">
        <v>296772.51</v>
      </c>
      <c r="J106" s="2">
        <v>87817</v>
      </c>
      <c r="K106" s="2">
        <v>180.60170069686549</v>
      </c>
      <c r="L106" s="2">
        <v>144</v>
      </c>
      <c r="M106" s="2">
        <v>0</v>
      </c>
      <c r="N106" s="2">
        <v>229590</v>
      </c>
      <c r="O106" s="2" t="s">
        <v>317</v>
      </c>
    </row>
    <row r="107" spans="1:15" x14ac:dyDescent="0.15">
      <c r="A107" s="2">
        <v>2018</v>
      </c>
      <c r="B107" s="2">
        <v>2016</v>
      </c>
      <c r="C107" s="1" t="s">
        <v>134</v>
      </c>
      <c r="D107" s="2">
        <v>1302.49</v>
      </c>
      <c r="E107" s="2">
        <v>252</v>
      </c>
      <c r="F107" s="2">
        <v>0.19347557370881927</v>
      </c>
      <c r="G107" s="2">
        <v>48</v>
      </c>
      <c r="H107" s="2">
        <v>3.6852490230251285E-2</v>
      </c>
      <c r="I107" s="2">
        <v>303127.71000000002</v>
      </c>
      <c r="J107" s="2">
        <v>74896</v>
      </c>
      <c r="K107" s="2">
        <v>184.10404071368666</v>
      </c>
      <c r="L107" s="2">
        <v>143</v>
      </c>
      <c r="M107" s="2">
        <v>0</v>
      </c>
      <c r="N107" s="2">
        <v>159655</v>
      </c>
      <c r="O107" s="2" t="s">
        <v>318</v>
      </c>
    </row>
    <row r="108" spans="1:15" x14ac:dyDescent="0.15">
      <c r="A108" s="2">
        <v>2018</v>
      </c>
      <c r="B108" s="2">
        <v>2016</v>
      </c>
      <c r="C108" s="1" t="s">
        <v>135</v>
      </c>
      <c r="D108" s="2">
        <v>2279.5300000000002</v>
      </c>
      <c r="E108" s="2">
        <v>122</v>
      </c>
      <c r="F108" s="2">
        <v>5.3519804521107418E-2</v>
      </c>
      <c r="G108" s="2">
        <v>75</v>
      </c>
      <c r="H108" s="2">
        <v>3.2901519172811935E-2</v>
      </c>
      <c r="I108" s="2">
        <v>202083.69</v>
      </c>
      <c r="J108" s="2">
        <v>105190</v>
      </c>
      <c r="K108" s="2">
        <v>223.92913374709048</v>
      </c>
      <c r="L108" s="2">
        <v>87</v>
      </c>
      <c r="M108" s="2">
        <v>0</v>
      </c>
      <c r="N108" s="2">
        <v>319919</v>
      </c>
      <c r="O108" s="2" t="s">
        <v>319</v>
      </c>
    </row>
    <row r="109" spans="1:15" x14ac:dyDescent="0.15">
      <c r="A109" s="2">
        <v>2018</v>
      </c>
      <c r="B109" s="2">
        <v>2016</v>
      </c>
      <c r="C109" s="1" t="s">
        <v>136</v>
      </c>
      <c r="D109" s="2">
        <v>2017.13</v>
      </c>
      <c r="E109" s="2">
        <v>185</v>
      </c>
      <c r="F109" s="2">
        <v>9.1714465602117851E-2</v>
      </c>
      <c r="G109" s="2">
        <v>33</v>
      </c>
      <c r="H109" s="2">
        <v>1.6359877647945349E-2</v>
      </c>
      <c r="I109" s="2">
        <v>161578.29</v>
      </c>
      <c r="J109" s="2">
        <v>98504</v>
      </c>
      <c r="K109" s="2">
        <v>209.60305696422526</v>
      </c>
      <c r="L109" s="2">
        <v>123</v>
      </c>
      <c r="M109" s="2">
        <v>0</v>
      </c>
      <c r="N109" s="2">
        <v>2459754</v>
      </c>
      <c r="O109" s="2" t="s">
        <v>320</v>
      </c>
    </row>
    <row r="110" spans="1:15" x14ac:dyDescent="0.15">
      <c r="A110" s="2">
        <v>2018</v>
      </c>
      <c r="B110" s="2">
        <v>2016</v>
      </c>
      <c r="C110" s="1" t="s">
        <v>137</v>
      </c>
      <c r="D110" s="2">
        <v>2263.77</v>
      </c>
      <c r="E110" s="2">
        <v>1118</v>
      </c>
      <c r="F110" s="2">
        <v>0.49386642635956834</v>
      </c>
      <c r="G110" s="2">
        <v>31</v>
      </c>
      <c r="H110" s="2">
        <v>1.3693970677233111E-2</v>
      </c>
      <c r="I110" s="2">
        <v>84502.82</v>
      </c>
      <c r="J110" s="2">
        <v>62630</v>
      </c>
      <c r="K110" s="2">
        <v>299.98651606178407</v>
      </c>
      <c r="L110" s="2">
        <v>15</v>
      </c>
      <c r="M110" s="2">
        <v>0</v>
      </c>
      <c r="N110" s="2">
        <v>15010335</v>
      </c>
      <c r="O110" s="2" t="s">
        <v>321</v>
      </c>
    </row>
    <row r="111" spans="1:15" x14ac:dyDescent="0.15">
      <c r="A111" s="2">
        <v>2018</v>
      </c>
      <c r="B111" s="2">
        <v>2016</v>
      </c>
      <c r="C111" s="1" t="s">
        <v>138</v>
      </c>
      <c r="D111" s="2">
        <v>2382.2399999999998</v>
      </c>
      <c r="E111" s="2">
        <v>670</v>
      </c>
      <c r="F111" s="2">
        <v>0.2812479011350662</v>
      </c>
      <c r="G111" s="2">
        <v>96</v>
      </c>
      <c r="H111" s="2">
        <v>4.0298206729800529E-2</v>
      </c>
      <c r="I111" s="2">
        <v>108940.46</v>
      </c>
      <c r="J111" s="2">
        <v>55506</v>
      </c>
      <c r="K111" s="2">
        <v>260.48955760640064</v>
      </c>
      <c r="L111" s="2">
        <v>42</v>
      </c>
      <c r="M111" s="2">
        <v>0</v>
      </c>
      <c r="N111" s="2">
        <v>12724074</v>
      </c>
      <c r="O111" s="2" t="s">
        <v>322</v>
      </c>
    </row>
    <row r="112" spans="1:15" x14ac:dyDescent="0.15">
      <c r="A112" s="2">
        <v>2018</v>
      </c>
      <c r="B112" s="2">
        <v>2016</v>
      </c>
      <c r="C112" s="1" t="s">
        <v>139</v>
      </c>
      <c r="D112" s="2">
        <v>1647.33</v>
      </c>
      <c r="E112" s="2">
        <v>524</v>
      </c>
      <c r="F112" s="2">
        <v>0.31809048581644239</v>
      </c>
      <c r="G112" s="2">
        <v>16</v>
      </c>
      <c r="H112" s="2">
        <v>9.7126865898150352E-3</v>
      </c>
      <c r="I112" s="2">
        <v>86546.97</v>
      </c>
      <c r="J112" s="2">
        <v>71441</v>
      </c>
      <c r="K112" s="2">
        <v>295.77781166946215</v>
      </c>
      <c r="L112" s="2">
        <v>20</v>
      </c>
      <c r="M112" s="2">
        <v>0</v>
      </c>
      <c r="N112" s="2">
        <v>10371826</v>
      </c>
      <c r="O112" s="2" t="s">
        <v>323</v>
      </c>
    </row>
    <row r="113" spans="1:15" x14ac:dyDescent="0.15">
      <c r="A113" s="2">
        <v>2018</v>
      </c>
      <c r="B113" s="2">
        <v>2016</v>
      </c>
      <c r="C113" s="1" t="s">
        <v>140</v>
      </c>
      <c r="D113" s="2">
        <v>597.64</v>
      </c>
      <c r="E113" s="2">
        <v>68</v>
      </c>
      <c r="F113" s="2">
        <v>0.1137808714276153</v>
      </c>
      <c r="G113" s="2">
        <v>4</v>
      </c>
      <c r="H113" s="2">
        <v>6.6929924369185465E-3</v>
      </c>
      <c r="I113" s="2">
        <v>111650.78</v>
      </c>
      <c r="J113" s="2">
        <v>91625</v>
      </c>
      <c r="K113" s="2">
        <v>216.02718366999693</v>
      </c>
      <c r="L113" s="2">
        <v>111</v>
      </c>
      <c r="M113" s="2">
        <v>0</v>
      </c>
      <c r="N113" s="2">
        <v>2247549</v>
      </c>
      <c r="O113" s="2" t="s">
        <v>324</v>
      </c>
    </row>
    <row r="114" spans="1:15" x14ac:dyDescent="0.15">
      <c r="A114" s="2">
        <v>2018</v>
      </c>
      <c r="B114" s="2">
        <v>2016</v>
      </c>
      <c r="C114" s="1" t="s">
        <v>141</v>
      </c>
      <c r="D114" s="2">
        <v>1385.84</v>
      </c>
      <c r="E114" s="2">
        <v>254</v>
      </c>
      <c r="F114" s="2">
        <v>0.18328234139583213</v>
      </c>
      <c r="G114" s="2">
        <v>12</v>
      </c>
      <c r="H114" s="2">
        <v>8.6590082549212032E-3</v>
      </c>
      <c r="I114" s="2">
        <v>119552.16</v>
      </c>
      <c r="J114" s="2">
        <v>82770</v>
      </c>
      <c r="K114" s="2">
        <v>229.51811120515941</v>
      </c>
      <c r="L114" s="2">
        <v>74</v>
      </c>
      <c r="M114" s="2">
        <v>0</v>
      </c>
      <c r="N114" s="2">
        <v>5211916</v>
      </c>
      <c r="O114" s="2" t="s">
        <v>325</v>
      </c>
    </row>
    <row r="115" spans="1:15" x14ac:dyDescent="0.15">
      <c r="A115" s="2">
        <v>2018</v>
      </c>
      <c r="B115" s="2">
        <v>2016</v>
      </c>
      <c r="C115" s="1" t="s">
        <v>142</v>
      </c>
      <c r="D115" s="2">
        <v>647.28</v>
      </c>
      <c r="E115" s="2">
        <v>148</v>
      </c>
      <c r="F115" s="2">
        <v>0.22864911630206403</v>
      </c>
      <c r="G115" s="2">
        <v>6</v>
      </c>
      <c r="H115" s="2">
        <v>9.2695587690025966E-3</v>
      </c>
      <c r="I115" s="2">
        <v>114750.37</v>
      </c>
      <c r="J115" s="2">
        <v>67069</v>
      </c>
      <c r="K115" s="2">
        <v>247.95613788698446</v>
      </c>
      <c r="L115" s="2">
        <v>49</v>
      </c>
      <c r="M115" s="2">
        <v>0</v>
      </c>
      <c r="N115" s="2">
        <v>2958978</v>
      </c>
      <c r="O115" s="2" t="s">
        <v>326</v>
      </c>
    </row>
    <row r="116" spans="1:15" x14ac:dyDescent="0.15">
      <c r="A116" s="2">
        <v>2018</v>
      </c>
      <c r="B116" s="2">
        <v>2016</v>
      </c>
      <c r="C116" s="1" t="s">
        <v>143</v>
      </c>
      <c r="D116" s="2">
        <v>1376.04</v>
      </c>
      <c r="E116" s="2">
        <v>178</v>
      </c>
      <c r="F116" s="2">
        <v>0.12935670474695504</v>
      </c>
      <c r="G116" s="2">
        <v>10</v>
      </c>
      <c r="H116" s="2">
        <v>7.2672306037615186E-3</v>
      </c>
      <c r="I116" s="2">
        <v>122788.87</v>
      </c>
      <c r="J116" s="2">
        <v>100592</v>
      </c>
      <c r="K116" s="2">
        <v>231.55392703948414</v>
      </c>
      <c r="L116" s="2">
        <v>71</v>
      </c>
      <c r="M116" s="2">
        <v>0</v>
      </c>
      <c r="N116" s="2">
        <v>4217468</v>
      </c>
      <c r="O116" s="2" t="s">
        <v>327</v>
      </c>
    </row>
    <row r="117" spans="1:15" x14ac:dyDescent="0.15">
      <c r="A117" s="2">
        <v>2018</v>
      </c>
      <c r="B117" s="2">
        <v>2016</v>
      </c>
      <c r="C117" s="1" t="s">
        <v>144</v>
      </c>
      <c r="D117" s="2">
        <v>1148.03</v>
      </c>
      <c r="E117" s="2">
        <v>667</v>
      </c>
      <c r="F117" s="2">
        <v>0.58099527015844532</v>
      </c>
      <c r="G117" s="2">
        <v>41</v>
      </c>
      <c r="H117" s="2">
        <v>3.571335243852513E-2</v>
      </c>
      <c r="I117" s="2">
        <v>88394.2</v>
      </c>
      <c r="J117" s="2">
        <v>46418</v>
      </c>
      <c r="K117" s="2">
        <v>281.83950153413338</v>
      </c>
      <c r="L117" s="2">
        <v>28</v>
      </c>
      <c r="M117" s="2">
        <v>0</v>
      </c>
      <c r="N117" s="2">
        <v>8340282</v>
      </c>
      <c r="O117" s="2" t="s">
        <v>328</v>
      </c>
    </row>
    <row r="118" spans="1:15" x14ac:dyDescent="0.15">
      <c r="A118" s="2">
        <v>2018</v>
      </c>
      <c r="B118" s="2">
        <v>2016</v>
      </c>
      <c r="C118" s="1" t="s">
        <v>145</v>
      </c>
      <c r="D118" s="2">
        <v>1429.92</v>
      </c>
      <c r="E118" s="2">
        <v>56</v>
      </c>
      <c r="F118" s="2">
        <v>3.9163030099585987E-2</v>
      </c>
      <c r="G118" s="2">
        <v>16</v>
      </c>
      <c r="H118" s="2">
        <v>1.1189437171310282E-2</v>
      </c>
      <c r="I118" s="2">
        <v>250706.56</v>
      </c>
      <c r="J118" s="2">
        <v>121667</v>
      </c>
      <c r="K118" s="2">
        <v>169.16441022538888</v>
      </c>
      <c r="L118" s="2">
        <v>149</v>
      </c>
      <c r="M118" s="2">
        <v>0</v>
      </c>
      <c r="N118" s="2">
        <v>183011</v>
      </c>
      <c r="O118" s="2" t="s">
        <v>329</v>
      </c>
    </row>
    <row r="119" spans="1:15" x14ac:dyDescent="0.15">
      <c r="A119" s="2">
        <v>2018</v>
      </c>
      <c r="B119" s="2">
        <v>2016</v>
      </c>
      <c r="C119" s="1" t="s">
        <v>146</v>
      </c>
      <c r="D119" s="2">
        <v>4962.2700000000004</v>
      </c>
      <c r="E119" s="2">
        <v>110</v>
      </c>
      <c r="F119" s="2">
        <v>2.216727425150183E-2</v>
      </c>
      <c r="G119" s="2">
        <v>62</v>
      </c>
      <c r="H119" s="2">
        <v>1.2494281850846486E-2</v>
      </c>
      <c r="I119" s="2">
        <v>279161.19</v>
      </c>
      <c r="J119" s="2">
        <v>147936</v>
      </c>
      <c r="K119" s="2">
        <v>129.51728501809265</v>
      </c>
      <c r="L119" s="2">
        <v>161</v>
      </c>
      <c r="M119" s="2">
        <v>0</v>
      </c>
      <c r="N119" s="2">
        <v>576777</v>
      </c>
      <c r="O119" s="2" t="s">
        <v>330</v>
      </c>
    </row>
    <row r="120" spans="1:15" x14ac:dyDescent="0.15">
      <c r="A120" s="2">
        <v>2018</v>
      </c>
      <c r="B120" s="2">
        <v>2016</v>
      </c>
      <c r="C120" s="1" t="s">
        <v>147</v>
      </c>
      <c r="D120" s="2">
        <v>2766.98</v>
      </c>
      <c r="E120" s="2">
        <v>408</v>
      </c>
      <c r="F120" s="2">
        <v>0.14745318000130106</v>
      </c>
      <c r="G120" s="2">
        <v>194</v>
      </c>
      <c r="H120" s="2">
        <v>7.011254147120688E-2</v>
      </c>
      <c r="I120" s="2">
        <v>146306.65</v>
      </c>
      <c r="J120" s="2">
        <v>75442</v>
      </c>
      <c r="K120" s="2">
        <v>220.60991439818238</v>
      </c>
      <c r="L120" s="2">
        <v>98</v>
      </c>
      <c r="M120" s="2">
        <v>0</v>
      </c>
      <c r="N120" s="2">
        <v>7579184</v>
      </c>
      <c r="O120" s="2" t="s">
        <v>331</v>
      </c>
    </row>
    <row r="121" spans="1:15" x14ac:dyDescent="0.15">
      <c r="A121" s="2">
        <v>2018</v>
      </c>
      <c r="B121" s="2">
        <v>2016</v>
      </c>
      <c r="C121" s="1" t="s">
        <v>148</v>
      </c>
      <c r="D121" s="2">
        <v>222.1</v>
      </c>
      <c r="E121" s="2">
        <v>13</v>
      </c>
      <c r="F121" s="2">
        <v>5.8532192705988292E-2</v>
      </c>
      <c r="G121" s="2">
        <v>1</v>
      </c>
      <c r="H121" s="2">
        <v>4.5024763619991E-3</v>
      </c>
      <c r="I121" s="2">
        <v>440234.22</v>
      </c>
      <c r="J121" s="2">
        <v>90078</v>
      </c>
      <c r="K121" s="2">
        <v>112.23028886711208</v>
      </c>
      <c r="L121" s="2">
        <v>164</v>
      </c>
      <c r="M121" s="2">
        <v>0</v>
      </c>
      <c r="N121" s="2">
        <v>48064</v>
      </c>
      <c r="O121" s="2" t="s">
        <v>332</v>
      </c>
    </row>
    <row r="122" spans="1:15" x14ac:dyDescent="0.15">
      <c r="A122" s="2">
        <v>2018</v>
      </c>
      <c r="B122" s="2">
        <v>2016</v>
      </c>
      <c r="C122" s="1" t="s">
        <v>149</v>
      </c>
      <c r="D122" s="2">
        <v>628.95000000000005</v>
      </c>
      <c r="E122" s="2">
        <v>64</v>
      </c>
      <c r="F122" s="2">
        <v>0.10175689641465935</v>
      </c>
      <c r="G122" s="2">
        <v>0</v>
      </c>
      <c r="H122" s="2">
        <v>0</v>
      </c>
      <c r="I122" s="2">
        <v>118853.52</v>
      </c>
      <c r="J122" s="2">
        <v>104583</v>
      </c>
      <c r="K122" s="2">
        <v>237.90683808066635</v>
      </c>
      <c r="L122" s="2">
        <v>60</v>
      </c>
      <c r="M122" s="2">
        <v>0</v>
      </c>
      <c r="N122" s="2">
        <v>1880084</v>
      </c>
      <c r="O122" s="2" t="s">
        <v>333</v>
      </c>
    </row>
    <row r="123" spans="1:15" x14ac:dyDescent="0.15">
      <c r="A123" s="2">
        <v>2018</v>
      </c>
      <c r="B123" s="2">
        <v>2016</v>
      </c>
      <c r="C123" s="1" t="s">
        <v>150</v>
      </c>
      <c r="D123" s="2">
        <v>342.11</v>
      </c>
      <c r="E123" s="2">
        <v>54</v>
      </c>
      <c r="F123" s="2">
        <v>0.15784396831428488</v>
      </c>
      <c r="G123" s="2">
        <v>15</v>
      </c>
      <c r="H123" s="2">
        <v>4.3845546753968019E-2</v>
      </c>
      <c r="I123" s="2">
        <v>438645.44</v>
      </c>
      <c r="J123" s="2">
        <v>84141</v>
      </c>
      <c r="K123" s="2">
        <v>138.99923763677444</v>
      </c>
      <c r="L123" s="2">
        <v>158</v>
      </c>
      <c r="M123" s="2">
        <v>0</v>
      </c>
      <c r="N123" s="2">
        <v>43863</v>
      </c>
      <c r="O123" s="2" t="s">
        <v>334</v>
      </c>
    </row>
    <row r="124" spans="1:15" x14ac:dyDescent="0.15">
      <c r="A124" s="2">
        <v>2018</v>
      </c>
      <c r="B124" s="2">
        <v>2016</v>
      </c>
      <c r="C124" s="1" t="s">
        <v>151</v>
      </c>
      <c r="D124" s="2">
        <v>197</v>
      </c>
      <c r="E124" s="2">
        <v>54</v>
      </c>
      <c r="F124" s="2">
        <v>0.27411167512690354</v>
      </c>
      <c r="G124" s="2">
        <v>0</v>
      </c>
      <c r="H124" s="2">
        <v>0</v>
      </c>
      <c r="I124" s="2">
        <v>91810.12</v>
      </c>
      <c r="J124" s="2">
        <v>77344</v>
      </c>
      <c r="K124" s="2">
        <v>268.4028640209122</v>
      </c>
      <c r="L124" s="2">
        <v>36</v>
      </c>
      <c r="M124" s="2">
        <v>0</v>
      </c>
      <c r="N124" s="2">
        <v>1064432</v>
      </c>
      <c r="O124" s="2" t="s">
        <v>335</v>
      </c>
    </row>
    <row r="125" spans="1:15" x14ac:dyDescent="0.15">
      <c r="A125" s="2">
        <v>2018</v>
      </c>
      <c r="B125" s="2">
        <v>2016</v>
      </c>
      <c r="C125" s="1" t="s">
        <v>152</v>
      </c>
      <c r="D125" s="2">
        <v>2261.4699999999998</v>
      </c>
      <c r="E125" s="2">
        <v>579</v>
      </c>
      <c r="F125" s="2">
        <v>0.25602815867555179</v>
      </c>
      <c r="G125" s="2">
        <v>56</v>
      </c>
      <c r="H125" s="2">
        <v>2.4762654379673399E-2</v>
      </c>
      <c r="I125" s="2">
        <v>102264.21</v>
      </c>
      <c r="J125" s="2">
        <v>77465</v>
      </c>
      <c r="K125" s="2">
        <v>267.44154303143699</v>
      </c>
      <c r="L125" s="2">
        <v>37</v>
      </c>
      <c r="M125" s="2">
        <v>0</v>
      </c>
      <c r="N125" s="2">
        <v>10998669</v>
      </c>
      <c r="O125" s="2" t="s">
        <v>336</v>
      </c>
    </row>
    <row r="126" spans="1:15" x14ac:dyDescent="0.15">
      <c r="A126" s="2">
        <v>2018</v>
      </c>
      <c r="B126" s="2">
        <v>2016</v>
      </c>
      <c r="C126" s="1" t="s">
        <v>153</v>
      </c>
      <c r="D126" s="2">
        <v>211.6</v>
      </c>
      <c r="E126" s="2">
        <v>56</v>
      </c>
      <c r="F126" s="2">
        <v>0.26465028355387527</v>
      </c>
      <c r="G126" s="2">
        <v>1</v>
      </c>
      <c r="H126" s="2">
        <v>4.725897920604915E-3</v>
      </c>
      <c r="I126" s="2">
        <v>359936.45</v>
      </c>
      <c r="J126" s="2">
        <v>72083</v>
      </c>
      <c r="K126" s="2">
        <v>147.8123036101486</v>
      </c>
      <c r="L126" s="2">
        <v>157</v>
      </c>
      <c r="M126" s="2">
        <v>0</v>
      </c>
      <c r="N126" s="2">
        <v>28494</v>
      </c>
      <c r="O126" s="2" t="s">
        <v>337</v>
      </c>
    </row>
    <row r="127" spans="1:15" x14ac:dyDescent="0.15">
      <c r="A127" s="2">
        <v>2018</v>
      </c>
      <c r="B127" s="2">
        <v>2016</v>
      </c>
      <c r="C127" s="1" t="s">
        <v>154</v>
      </c>
      <c r="D127" s="2">
        <v>5061.87</v>
      </c>
      <c r="E127" s="2">
        <v>1082</v>
      </c>
      <c r="F127" s="2">
        <v>0.21375499568341344</v>
      </c>
      <c r="G127" s="2">
        <v>229</v>
      </c>
      <c r="H127" s="2">
        <v>4.5240197792515417E-2</v>
      </c>
      <c r="I127" s="2">
        <v>160047.85999999999</v>
      </c>
      <c r="J127" s="2">
        <v>88369</v>
      </c>
      <c r="K127" s="2">
        <v>220.99915229346703</v>
      </c>
      <c r="L127" s="2">
        <v>96</v>
      </c>
      <c r="M127" s="2">
        <v>0</v>
      </c>
      <c r="N127" s="2">
        <v>8529080</v>
      </c>
      <c r="O127" s="2" t="s">
        <v>338</v>
      </c>
    </row>
    <row r="128" spans="1:15" x14ac:dyDescent="0.15">
      <c r="A128" s="2">
        <v>2018</v>
      </c>
      <c r="B128" s="2">
        <v>2016</v>
      </c>
      <c r="C128" s="1" t="s">
        <v>155</v>
      </c>
      <c r="D128" s="2">
        <v>476.49</v>
      </c>
      <c r="E128" s="2">
        <v>35</v>
      </c>
      <c r="F128" s="2">
        <v>7.3453797561333925E-2</v>
      </c>
      <c r="G128" s="2">
        <v>6</v>
      </c>
      <c r="H128" s="2">
        <v>1.2592079581942958E-2</v>
      </c>
      <c r="I128" s="2">
        <v>264953.76</v>
      </c>
      <c r="J128" s="2">
        <v>115442</v>
      </c>
      <c r="K128" s="2">
        <v>163.07082478281043</v>
      </c>
      <c r="L128" s="2">
        <v>154</v>
      </c>
      <c r="M128" s="2">
        <v>0</v>
      </c>
      <c r="N128" s="2">
        <v>56229</v>
      </c>
      <c r="O128" s="2" t="s">
        <v>339</v>
      </c>
    </row>
    <row r="129" spans="1:15" x14ac:dyDescent="0.15">
      <c r="A129" s="2">
        <v>2018</v>
      </c>
      <c r="B129" s="2">
        <v>2016</v>
      </c>
      <c r="C129" s="1" t="s">
        <v>156</v>
      </c>
      <c r="D129" s="2">
        <v>4193.01</v>
      </c>
      <c r="E129" s="2">
        <v>308</v>
      </c>
      <c r="F129" s="2">
        <v>7.3455584413106567E-2</v>
      </c>
      <c r="G129" s="2">
        <v>62</v>
      </c>
      <c r="H129" s="2">
        <v>1.4786513745495479E-2</v>
      </c>
      <c r="I129" s="2">
        <v>143979.93</v>
      </c>
      <c r="J129" s="2">
        <v>109823</v>
      </c>
      <c r="K129" s="2">
        <v>194.35181336817229</v>
      </c>
      <c r="L129" s="2">
        <v>138</v>
      </c>
      <c r="M129" s="2">
        <v>0</v>
      </c>
      <c r="N129" s="2">
        <v>6922387</v>
      </c>
      <c r="O129" s="2" t="s">
        <v>340</v>
      </c>
    </row>
    <row r="130" spans="1:15" x14ac:dyDescent="0.15">
      <c r="A130" s="2">
        <v>2018</v>
      </c>
      <c r="B130" s="2">
        <v>2016</v>
      </c>
      <c r="C130" s="1" t="s">
        <v>157</v>
      </c>
      <c r="D130" s="2">
        <v>1432.57</v>
      </c>
      <c r="E130" s="2">
        <v>66</v>
      </c>
      <c r="F130" s="2">
        <v>4.6071047139057776E-2</v>
      </c>
      <c r="G130" s="2">
        <v>3</v>
      </c>
      <c r="H130" s="2">
        <v>2.0941385063208084E-3</v>
      </c>
      <c r="I130" s="2">
        <v>104819.06</v>
      </c>
      <c r="J130" s="2">
        <v>95139</v>
      </c>
      <c r="K130" s="2">
        <v>225.82619604250149</v>
      </c>
      <c r="L130" s="2">
        <v>80</v>
      </c>
      <c r="M130" s="2">
        <v>0</v>
      </c>
      <c r="N130" s="2">
        <v>5559997</v>
      </c>
      <c r="O130" s="2" t="s">
        <v>341</v>
      </c>
    </row>
    <row r="131" spans="1:15" x14ac:dyDescent="0.15">
      <c r="A131" s="2">
        <v>2018</v>
      </c>
      <c r="B131" s="2">
        <v>2016</v>
      </c>
      <c r="C131" s="1" t="s">
        <v>158</v>
      </c>
      <c r="D131" s="2">
        <v>2537.94</v>
      </c>
      <c r="E131" s="2">
        <v>172</v>
      </c>
      <c r="F131" s="2">
        <v>6.7771499720245557E-2</v>
      </c>
      <c r="G131" s="2">
        <v>27</v>
      </c>
      <c r="H131" s="2">
        <v>1.0638549374689709E-2</v>
      </c>
      <c r="I131" s="2">
        <v>157480.68</v>
      </c>
      <c r="J131" s="2">
        <v>76896</v>
      </c>
      <c r="K131" s="2">
        <v>226.00605573515188</v>
      </c>
      <c r="L131" s="2">
        <v>79</v>
      </c>
      <c r="M131" s="2">
        <v>0</v>
      </c>
      <c r="N131" s="2">
        <v>5576059</v>
      </c>
      <c r="O131" s="2" t="s">
        <v>342</v>
      </c>
    </row>
    <row r="132" spans="1:15" x14ac:dyDescent="0.15">
      <c r="A132" s="2">
        <v>2018</v>
      </c>
      <c r="B132" s="2">
        <v>2016</v>
      </c>
      <c r="C132" s="1" t="s">
        <v>159</v>
      </c>
      <c r="D132" s="2">
        <v>6619.37</v>
      </c>
      <c r="E132" s="2">
        <v>936</v>
      </c>
      <c r="F132" s="2">
        <v>0.14140318489523929</v>
      </c>
      <c r="G132" s="2">
        <v>104</v>
      </c>
      <c r="H132" s="2">
        <v>1.571146498835992E-2</v>
      </c>
      <c r="I132" s="2">
        <v>125055.85</v>
      </c>
      <c r="J132" s="2">
        <v>81285</v>
      </c>
      <c r="K132" s="2">
        <v>230.15341065458341</v>
      </c>
      <c r="L132" s="2">
        <v>73</v>
      </c>
      <c r="M132" s="2">
        <v>0</v>
      </c>
      <c r="N132" s="2">
        <v>23247577</v>
      </c>
      <c r="O132" s="2" t="s">
        <v>343</v>
      </c>
    </row>
    <row r="133" spans="1:15" x14ac:dyDescent="0.15">
      <c r="A133" s="2">
        <v>2018</v>
      </c>
      <c r="B133" s="2">
        <v>2016</v>
      </c>
      <c r="C133" s="1" t="s">
        <v>160</v>
      </c>
      <c r="D133" s="2">
        <v>4355.92</v>
      </c>
      <c r="E133" s="2">
        <v>464</v>
      </c>
      <c r="F133" s="2">
        <v>0.10652169920476041</v>
      </c>
      <c r="G133" s="2">
        <v>178</v>
      </c>
      <c r="H133" s="2">
        <v>4.0863927712171025E-2</v>
      </c>
      <c r="I133" s="2">
        <v>139956.54</v>
      </c>
      <c r="J133" s="2">
        <v>94217</v>
      </c>
      <c r="K133" s="2">
        <v>233.27557432747199</v>
      </c>
      <c r="L133" s="2">
        <v>66</v>
      </c>
      <c r="M133" s="2">
        <v>0</v>
      </c>
      <c r="N133" s="2">
        <v>10336859</v>
      </c>
      <c r="O133" s="2" t="s">
        <v>344</v>
      </c>
    </row>
    <row r="134" spans="1:15" x14ac:dyDescent="0.15">
      <c r="A134" s="2">
        <v>2018</v>
      </c>
      <c r="B134" s="2">
        <v>2016</v>
      </c>
      <c r="C134" s="1" t="s">
        <v>161</v>
      </c>
      <c r="D134" s="2">
        <v>457.96</v>
      </c>
      <c r="E134" s="2">
        <v>225</v>
      </c>
      <c r="F134" s="2">
        <v>0.49130928465368157</v>
      </c>
      <c r="G134" s="2">
        <v>5</v>
      </c>
      <c r="H134" s="2">
        <v>1.0917984103415147E-2</v>
      </c>
      <c r="I134" s="2">
        <v>80700.44</v>
      </c>
      <c r="J134" s="2">
        <v>67076</v>
      </c>
      <c r="K134" s="2">
        <v>294.40643966655028</v>
      </c>
      <c r="L134" s="2">
        <v>21</v>
      </c>
      <c r="M134" s="2">
        <v>0</v>
      </c>
      <c r="N134" s="2">
        <v>3291351</v>
      </c>
      <c r="O134" s="2" t="s">
        <v>345</v>
      </c>
    </row>
    <row r="135" spans="1:15" x14ac:dyDescent="0.15">
      <c r="A135" s="2">
        <v>2018</v>
      </c>
      <c r="B135" s="2">
        <v>2016</v>
      </c>
      <c r="C135" s="1" t="s">
        <v>162</v>
      </c>
      <c r="D135" s="2">
        <v>1572.28</v>
      </c>
      <c r="E135" s="2">
        <v>579</v>
      </c>
      <c r="F135" s="2">
        <v>0.36825501819014428</v>
      </c>
      <c r="G135" s="2">
        <v>3</v>
      </c>
      <c r="H135" s="2">
        <v>1.908057089068105E-3</v>
      </c>
      <c r="I135" s="2">
        <v>91051.33</v>
      </c>
      <c r="J135" s="2">
        <v>62859</v>
      </c>
      <c r="K135" s="2">
        <v>276.80434388547872</v>
      </c>
      <c r="L135" s="2">
        <v>31</v>
      </c>
      <c r="M135" s="2">
        <v>0</v>
      </c>
      <c r="N135" s="2">
        <v>9543967</v>
      </c>
      <c r="O135" s="2" t="s">
        <v>346</v>
      </c>
    </row>
    <row r="136" spans="1:15" x14ac:dyDescent="0.15">
      <c r="A136" s="2">
        <v>2018</v>
      </c>
      <c r="B136" s="2">
        <v>2016</v>
      </c>
      <c r="C136" s="1" t="s">
        <v>163</v>
      </c>
      <c r="D136" s="2">
        <v>15771.64</v>
      </c>
      <c r="E136" s="2">
        <v>8338</v>
      </c>
      <c r="F136" s="2">
        <v>0.52867044898311144</v>
      </c>
      <c r="G136" s="2">
        <v>2130</v>
      </c>
      <c r="H136" s="2">
        <v>0.13505253733917336</v>
      </c>
      <c r="I136" s="2">
        <v>235645.32</v>
      </c>
      <c r="J136" s="2">
        <v>77221</v>
      </c>
      <c r="K136" s="2">
        <v>209.5367150077717</v>
      </c>
      <c r="L136" s="2">
        <v>124</v>
      </c>
      <c r="M136" s="2">
        <v>0</v>
      </c>
      <c r="N136" s="2">
        <v>21427902</v>
      </c>
      <c r="O136" s="2" t="s">
        <v>347</v>
      </c>
    </row>
    <row r="137" spans="1:15" x14ac:dyDescent="0.15">
      <c r="A137" s="2">
        <v>2018</v>
      </c>
      <c r="B137" s="2">
        <v>2016</v>
      </c>
      <c r="C137" s="1" t="s">
        <v>164</v>
      </c>
      <c r="D137" s="2">
        <v>555.11</v>
      </c>
      <c r="E137" s="2">
        <v>202</v>
      </c>
      <c r="F137" s="2">
        <v>0.36389184125668783</v>
      </c>
      <c r="G137" s="2">
        <v>0</v>
      </c>
      <c r="H137" s="2">
        <v>0</v>
      </c>
      <c r="I137" s="2">
        <v>85934.81</v>
      </c>
      <c r="J137" s="2">
        <v>71696</v>
      </c>
      <c r="K137" s="2">
        <v>298.28053462564122</v>
      </c>
      <c r="L137" s="2">
        <v>17</v>
      </c>
      <c r="M137" s="2">
        <v>0</v>
      </c>
      <c r="N137" s="2">
        <v>3546063</v>
      </c>
      <c r="O137" s="2" t="s">
        <v>348</v>
      </c>
    </row>
    <row r="138" spans="1:15" x14ac:dyDescent="0.15">
      <c r="A138" s="2">
        <v>2018</v>
      </c>
      <c r="B138" s="2">
        <v>2016</v>
      </c>
      <c r="C138" s="1" t="s">
        <v>165</v>
      </c>
      <c r="D138" s="2">
        <v>2190.92</v>
      </c>
      <c r="E138" s="2">
        <v>382</v>
      </c>
      <c r="F138" s="2">
        <v>0.17435597831048144</v>
      </c>
      <c r="G138" s="2">
        <v>11</v>
      </c>
      <c r="H138" s="2">
        <v>5.0207218885217168E-3</v>
      </c>
      <c r="I138" s="2">
        <v>204490.47</v>
      </c>
      <c r="J138" s="2">
        <v>81673</v>
      </c>
      <c r="K138" s="2">
        <v>208.63707584384829</v>
      </c>
      <c r="L138" s="2">
        <v>128</v>
      </c>
      <c r="M138" s="2">
        <v>0</v>
      </c>
      <c r="N138" s="2">
        <v>265901</v>
      </c>
      <c r="O138" s="2" t="s">
        <v>349</v>
      </c>
    </row>
    <row r="139" spans="1:15" x14ac:dyDescent="0.15">
      <c r="A139" s="2">
        <v>2018</v>
      </c>
      <c r="B139" s="2">
        <v>2016</v>
      </c>
      <c r="C139" s="1" t="s">
        <v>166</v>
      </c>
      <c r="D139" s="2">
        <v>7165.05</v>
      </c>
      <c r="E139" s="2">
        <v>3220</v>
      </c>
      <c r="F139" s="2">
        <v>0.44940370269572438</v>
      </c>
      <c r="G139" s="2">
        <v>369</v>
      </c>
      <c r="H139" s="2">
        <v>5.1499989532522453E-2</v>
      </c>
      <c r="I139" s="2">
        <v>122729.09</v>
      </c>
      <c r="J139" s="2">
        <v>66451</v>
      </c>
      <c r="K139" s="2">
        <v>283.93288118107586</v>
      </c>
      <c r="L139" s="2">
        <v>22</v>
      </c>
      <c r="M139" s="2">
        <v>0</v>
      </c>
      <c r="N139" s="2">
        <v>32216912</v>
      </c>
      <c r="O139" s="2" t="s">
        <v>350</v>
      </c>
    </row>
    <row r="140" spans="1:15" x14ac:dyDescent="0.15">
      <c r="A140" s="2">
        <v>2018</v>
      </c>
      <c r="B140" s="2">
        <v>2016</v>
      </c>
      <c r="C140" s="1" t="s">
        <v>167</v>
      </c>
      <c r="D140" s="2">
        <v>2201.59</v>
      </c>
      <c r="E140" s="2">
        <v>187</v>
      </c>
      <c r="F140" s="2">
        <v>8.4938612548203798E-2</v>
      </c>
      <c r="G140" s="2">
        <v>17</v>
      </c>
      <c r="H140" s="2">
        <v>7.7216920498367082E-3</v>
      </c>
      <c r="I140" s="2">
        <v>123573.09</v>
      </c>
      <c r="J140" s="2">
        <v>94610</v>
      </c>
      <c r="K140" s="2">
        <v>221.79951771829295</v>
      </c>
      <c r="L140" s="2">
        <v>92</v>
      </c>
      <c r="M140" s="2">
        <v>0</v>
      </c>
      <c r="N140" s="2">
        <v>6793596</v>
      </c>
      <c r="O140" s="2" t="s">
        <v>351</v>
      </c>
    </row>
    <row r="141" spans="1:15" x14ac:dyDescent="0.15">
      <c r="A141" s="2">
        <v>2018</v>
      </c>
      <c r="B141" s="2">
        <v>2016</v>
      </c>
      <c r="C141" s="1" t="s">
        <v>168</v>
      </c>
      <c r="D141" s="2">
        <v>1003.03</v>
      </c>
      <c r="E141" s="2">
        <v>240</v>
      </c>
      <c r="F141" s="2">
        <v>0.23927499675981775</v>
      </c>
      <c r="G141" s="2">
        <v>13</v>
      </c>
      <c r="H141" s="2">
        <v>1.2960728991156795E-2</v>
      </c>
      <c r="I141" s="2">
        <v>97568.53</v>
      </c>
      <c r="J141" s="2">
        <v>73679</v>
      </c>
      <c r="K141" s="2">
        <v>256.18651160491879</v>
      </c>
      <c r="L141" s="2">
        <v>44</v>
      </c>
      <c r="M141" s="2">
        <v>0</v>
      </c>
      <c r="N141" s="2">
        <v>5202720</v>
      </c>
      <c r="O141" s="2" t="s">
        <v>352</v>
      </c>
    </row>
    <row r="142" spans="1:15" x14ac:dyDescent="0.15">
      <c r="A142" s="2">
        <v>2018</v>
      </c>
      <c r="B142" s="2">
        <v>2016</v>
      </c>
      <c r="C142" s="1" t="s">
        <v>169</v>
      </c>
      <c r="D142" s="2">
        <v>1044</v>
      </c>
      <c r="E142" s="2">
        <v>377</v>
      </c>
      <c r="F142" s="2">
        <v>0.3611111111111111</v>
      </c>
      <c r="G142" s="2">
        <v>5</v>
      </c>
      <c r="H142" s="2">
        <v>4.7892720306513406E-3</v>
      </c>
      <c r="I142" s="2">
        <v>88772.81</v>
      </c>
      <c r="J142" s="2">
        <v>67519</v>
      </c>
      <c r="K142" s="2">
        <v>249.69649128503937</v>
      </c>
      <c r="L142" s="2">
        <v>48</v>
      </c>
      <c r="M142" s="2">
        <v>0</v>
      </c>
      <c r="N142" s="2">
        <v>7534704</v>
      </c>
      <c r="O142" s="2" t="s">
        <v>353</v>
      </c>
    </row>
    <row r="143" spans="1:15" x14ac:dyDescent="0.15">
      <c r="A143" s="2">
        <v>2018</v>
      </c>
      <c r="B143" s="2">
        <v>2016</v>
      </c>
      <c r="C143" s="1" t="s">
        <v>170</v>
      </c>
      <c r="D143" s="2">
        <v>2593.4</v>
      </c>
      <c r="E143" s="2">
        <v>199</v>
      </c>
      <c r="F143" s="2">
        <v>7.6733245931981178E-2</v>
      </c>
      <c r="G143" s="2">
        <v>8</v>
      </c>
      <c r="H143" s="2">
        <v>3.084753605305776E-3</v>
      </c>
      <c r="I143" s="2">
        <v>120989.81</v>
      </c>
      <c r="J143" s="2">
        <v>107290</v>
      </c>
      <c r="K143" s="2">
        <v>212.6170054525748</v>
      </c>
      <c r="L143" s="2">
        <v>120</v>
      </c>
      <c r="M143" s="2">
        <v>0</v>
      </c>
      <c r="N143" s="2">
        <v>7218299</v>
      </c>
      <c r="O143" s="2" t="s">
        <v>354</v>
      </c>
    </row>
    <row r="144" spans="1:15" x14ac:dyDescent="0.15">
      <c r="A144" s="2">
        <v>2018</v>
      </c>
      <c r="B144" s="2">
        <v>2016</v>
      </c>
      <c r="C144" s="1" t="s">
        <v>171</v>
      </c>
      <c r="D144" s="2">
        <v>4429.09</v>
      </c>
      <c r="E144" s="2">
        <v>2249</v>
      </c>
      <c r="F144" s="2">
        <v>0.50777925036519911</v>
      </c>
      <c r="G144" s="2">
        <v>385</v>
      </c>
      <c r="H144" s="2">
        <v>8.6925305198133254E-2</v>
      </c>
      <c r="I144" s="2">
        <v>81810.31</v>
      </c>
      <c r="J144" s="2">
        <v>55460</v>
      </c>
      <c r="K144" s="2">
        <v>297.03345258340795</v>
      </c>
      <c r="L144" s="2">
        <v>19</v>
      </c>
      <c r="M144" s="2">
        <v>0</v>
      </c>
      <c r="N144" s="2">
        <v>33332924</v>
      </c>
      <c r="O144" s="2" t="s">
        <v>355</v>
      </c>
    </row>
    <row r="145" spans="1:15" x14ac:dyDescent="0.15">
      <c r="A145" s="2">
        <v>2018</v>
      </c>
      <c r="B145" s="2">
        <v>2016</v>
      </c>
      <c r="C145" s="1" t="s">
        <v>172</v>
      </c>
      <c r="D145" s="2">
        <v>6587.56</v>
      </c>
      <c r="E145" s="2">
        <v>601</v>
      </c>
      <c r="F145" s="2">
        <v>9.1232565623690712E-2</v>
      </c>
      <c r="G145" s="2">
        <v>133</v>
      </c>
      <c r="H145" s="2">
        <v>2.0189569430866663E-2</v>
      </c>
      <c r="I145" s="2">
        <v>182776.22</v>
      </c>
      <c r="J145" s="2">
        <v>108554</v>
      </c>
      <c r="K145" s="2">
        <v>216.73044021504327</v>
      </c>
      <c r="L145" s="2">
        <v>110</v>
      </c>
      <c r="M145" s="2">
        <v>0</v>
      </c>
      <c r="N145" s="2">
        <v>782295</v>
      </c>
      <c r="O145" s="2" t="s">
        <v>356</v>
      </c>
    </row>
    <row r="146" spans="1:15" x14ac:dyDescent="0.15">
      <c r="A146" s="2">
        <v>2018</v>
      </c>
      <c r="B146" s="2">
        <v>2016</v>
      </c>
      <c r="C146" s="1" t="s">
        <v>173</v>
      </c>
      <c r="D146" s="2">
        <v>100</v>
      </c>
      <c r="E146" s="2">
        <v>5</v>
      </c>
      <c r="F146" s="2">
        <v>0.05</v>
      </c>
      <c r="G146" s="2">
        <v>0</v>
      </c>
      <c r="H146" s="2">
        <v>0</v>
      </c>
      <c r="I146" s="2">
        <v>146930.47</v>
      </c>
      <c r="J146" s="2">
        <v>84405</v>
      </c>
      <c r="K146" s="2">
        <v>223.59628160571785</v>
      </c>
      <c r="L146" s="2">
        <v>88</v>
      </c>
      <c r="M146" s="2">
        <v>0</v>
      </c>
      <c r="N146" s="2">
        <v>231943</v>
      </c>
      <c r="O146" s="2" t="s">
        <v>357</v>
      </c>
    </row>
    <row r="147" spans="1:15" x14ac:dyDescent="0.15">
      <c r="A147" s="2">
        <v>2018</v>
      </c>
      <c r="B147" s="2">
        <v>2016</v>
      </c>
      <c r="C147" s="1" t="s">
        <v>174</v>
      </c>
      <c r="D147" s="2">
        <v>3532.16</v>
      </c>
      <c r="E147" s="2">
        <v>1543</v>
      </c>
      <c r="F147" s="2">
        <v>0.43684317811197682</v>
      </c>
      <c r="G147" s="2">
        <v>105</v>
      </c>
      <c r="H147" s="2">
        <v>2.9726852690704839E-2</v>
      </c>
      <c r="I147" s="2">
        <v>85577.77</v>
      </c>
      <c r="J147" s="2">
        <v>60556</v>
      </c>
      <c r="K147" s="2">
        <v>275.88506829297688</v>
      </c>
      <c r="L147" s="2">
        <v>32</v>
      </c>
      <c r="M147" s="2">
        <v>0</v>
      </c>
      <c r="N147" s="2">
        <v>23192122</v>
      </c>
      <c r="O147" s="2" t="s">
        <v>358</v>
      </c>
    </row>
    <row r="148" spans="1:15" x14ac:dyDescent="0.15">
      <c r="A148" s="2">
        <v>2018</v>
      </c>
      <c r="B148" s="2">
        <v>2016</v>
      </c>
      <c r="C148" s="1" t="s">
        <v>175</v>
      </c>
      <c r="D148" s="2">
        <v>378.92</v>
      </c>
      <c r="E148" s="2">
        <v>87</v>
      </c>
      <c r="F148" s="2">
        <v>0.22959991554945633</v>
      </c>
      <c r="G148" s="2">
        <v>0</v>
      </c>
      <c r="H148" s="2">
        <v>0</v>
      </c>
      <c r="I148" s="2">
        <v>106377.15</v>
      </c>
      <c r="J148" s="2">
        <v>75086</v>
      </c>
      <c r="K148" s="2">
        <v>261.95016273021656</v>
      </c>
      <c r="L148" s="2">
        <v>41</v>
      </c>
      <c r="M148" s="2">
        <v>0</v>
      </c>
      <c r="N148" s="2">
        <v>1779102</v>
      </c>
      <c r="O148" s="2" t="s">
        <v>359</v>
      </c>
    </row>
    <row r="149" spans="1:15" x14ac:dyDescent="0.15">
      <c r="A149" s="2">
        <v>2018</v>
      </c>
      <c r="B149" s="2">
        <v>2016</v>
      </c>
      <c r="C149" s="1" t="s">
        <v>176</v>
      </c>
      <c r="D149" s="2">
        <v>6022.18</v>
      </c>
      <c r="E149" s="2">
        <v>1323</v>
      </c>
      <c r="F149" s="2">
        <v>0.21968788711064763</v>
      </c>
      <c r="G149" s="2">
        <v>311</v>
      </c>
      <c r="H149" s="2">
        <v>5.1642428489351029E-2</v>
      </c>
      <c r="I149" s="2">
        <v>135177.92000000001</v>
      </c>
      <c r="J149" s="2">
        <v>75533</v>
      </c>
      <c r="K149" s="2">
        <v>231.73393847067081</v>
      </c>
      <c r="L149" s="2">
        <v>69</v>
      </c>
      <c r="M149" s="2">
        <v>0</v>
      </c>
      <c r="N149" s="2">
        <v>19988212</v>
      </c>
      <c r="O149" s="2" t="s">
        <v>360</v>
      </c>
    </row>
    <row r="150" spans="1:15" x14ac:dyDescent="0.15">
      <c r="A150" s="2">
        <v>2018</v>
      </c>
      <c r="B150" s="2">
        <v>2016</v>
      </c>
      <c r="C150" s="1" t="s">
        <v>177</v>
      </c>
      <c r="D150" s="2">
        <v>158.71</v>
      </c>
      <c r="E150" s="2">
        <v>11</v>
      </c>
      <c r="F150" s="2">
        <v>6.9308802217881674E-2</v>
      </c>
      <c r="G150" s="2">
        <v>0</v>
      </c>
      <c r="H150" s="2">
        <v>0</v>
      </c>
      <c r="I150" s="2">
        <v>367853.86</v>
      </c>
      <c r="J150" s="2">
        <v>100250</v>
      </c>
      <c r="K150" s="2">
        <v>159.42457159502143</v>
      </c>
      <c r="L150" s="2">
        <v>155</v>
      </c>
      <c r="M150" s="2">
        <v>0</v>
      </c>
      <c r="N150" s="2">
        <v>34572</v>
      </c>
      <c r="O150" s="2" t="s">
        <v>361</v>
      </c>
    </row>
    <row r="151" spans="1:15" x14ac:dyDescent="0.15">
      <c r="A151" s="2">
        <v>2018</v>
      </c>
      <c r="B151" s="2">
        <v>2016</v>
      </c>
      <c r="C151" s="1" t="s">
        <v>178</v>
      </c>
      <c r="D151" s="2">
        <v>297.91000000000003</v>
      </c>
      <c r="E151" s="2">
        <v>49</v>
      </c>
      <c r="F151" s="2">
        <v>0.1644792051290658</v>
      </c>
      <c r="G151" s="2">
        <v>10</v>
      </c>
      <c r="H151" s="2">
        <v>3.3567184720217511E-2</v>
      </c>
      <c r="I151" s="2">
        <v>461383.65</v>
      </c>
      <c r="J151" s="2">
        <v>77125</v>
      </c>
      <c r="K151" s="2">
        <v>137.30676201918254</v>
      </c>
      <c r="L151" s="2">
        <v>160</v>
      </c>
      <c r="M151" s="2">
        <v>0</v>
      </c>
      <c r="N151" s="2">
        <v>65701</v>
      </c>
      <c r="O151" s="2" t="s">
        <v>362</v>
      </c>
    </row>
    <row r="152" spans="1:15" x14ac:dyDescent="0.15">
      <c r="A152" s="2">
        <v>2018</v>
      </c>
      <c r="B152" s="2">
        <v>2016</v>
      </c>
      <c r="C152" s="1" t="s">
        <v>179</v>
      </c>
      <c r="D152" s="2">
        <v>18530.22</v>
      </c>
      <c r="E152" s="2">
        <v>12840</v>
      </c>
      <c r="F152" s="2">
        <v>0.69292215634784693</v>
      </c>
      <c r="G152" s="2">
        <v>2565</v>
      </c>
      <c r="H152" s="2">
        <v>0.13842253356948811</v>
      </c>
      <c r="I152" s="2">
        <v>51897.48</v>
      </c>
      <c r="J152" s="2">
        <v>41136</v>
      </c>
      <c r="K152" s="2">
        <v>451.8716261508946</v>
      </c>
      <c r="L152" s="2">
        <v>2</v>
      </c>
      <c r="M152" s="2">
        <v>0</v>
      </c>
      <c r="N152" s="2">
        <v>195663723</v>
      </c>
      <c r="O152" s="2" t="s">
        <v>363</v>
      </c>
    </row>
    <row r="153" spans="1:15" x14ac:dyDescent="0.15">
      <c r="A153" s="2">
        <v>2018</v>
      </c>
      <c r="B153" s="2">
        <v>2016</v>
      </c>
      <c r="C153" s="1" t="s">
        <v>180</v>
      </c>
      <c r="D153" s="2">
        <v>2921.08</v>
      </c>
      <c r="E153" s="2">
        <v>622</v>
      </c>
      <c r="F153" s="2">
        <v>0.21293494187081491</v>
      </c>
      <c r="G153" s="2">
        <v>66</v>
      </c>
      <c r="H153" s="2">
        <v>2.2594382899475535E-2</v>
      </c>
      <c r="I153" s="2">
        <v>236377.18</v>
      </c>
      <c r="J153" s="2">
        <v>75181</v>
      </c>
      <c r="K153" s="2">
        <v>219.30365539005871</v>
      </c>
      <c r="L153" s="2">
        <v>102</v>
      </c>
      <c r="M153" s="2">
        <v>0</v>
      </c>
      <c r="N153" s="2">
        <v>359301</v>
      </c>
      <c r="O153" s="2" t="s">
        <v>364</v>
      </c>
    </row>
    <row r="154" spans="1:15" x14ac:dyDescent="0.15">
      <c r="A154" s="2">
        <v>2018</v>
      </c>
      <c r="B154" s="2">
        <v>2016</v>
      </c>
      <c r="C154" s="1" t="s">
        <v>181</v>
      </c>
      <c r="D154" s="2">
        <v>2800.84</v>
      </c>
      <c r="E154" s="2">
        <v>725</v>
      </c>
      <c r="F154" s="2">
        <v>0.2588509161537253</v>
      </c>
      <c r="G154" s="2">
        <v>81</v>
      </c>
      <c r="H154" s="2">
        <v>2.8919895459933447E-2</v>
      </c>
      <c r="I154" s="2">
        <v>113850.04</v>
      </c>
      <c r="J154" s="2">
        <v>78767</v>
      </c>
      <c r="K154" s="2">
        <v>236.21098227703087</v>
      </c>
      <c r="L154" s="2">
        <v>63</v>
      </c>
      <c r="M154" s="2">
        <v>0</v>
      </c>
      <c r="N154" s="2">
        <v>11946400</v>
      </c>
      <c r="O154" s="2" t="s">
        <v>365</v>
      </c>
    </row>
    <row r="155" spans="1:15" x14ac:dyDescent="0.15">
      <c r="A155" s="2">
        <v>2018</v>
      </c>
      <c r="B155" s="2">
        <v>2016</v>
      </c>
      <c r="C155" s="1" t="s">
        <v>182</v>
      </c>
      <c r="D155" s="2">
        <v>771.57</v>
      </c>
      <c r="E155" s="2">
        <v>141</v>
      </c>
      <c r="F155" s="2">
        <v>0.18274427466075663</v>
      </c>
      <c r="G155" s="2">
        <v>63</v>
      </c>
      <c r="H155" s="2">
        <v>8.165169718884871E-2</v>
      </c>
      <c r="I155" s="2">
        <v>251683.7</v>
      </c>
      <c r="J155" s="2">
        <v>78417</v>
      </c>
      <c r="K155" s="2">
        <v>205.39350781072494</v>
      </c>
      <c r="L155" s="2">
        <v>131</v>
      </c>
      <c r="M155" s="2">
        <v>0</v>
      </c>
      <c r="N155" s="2">
        <v>94888</v>
      </c>
      <c r="O155" s="2" t="s">
        <v>366</v>
      </c>
    </row>
    <row r="156" spans="1:15" x14ac:dyDescent="0.15">
      <c r="A156" s="2">
        <v>2018</v>
      </c>
      <c r="B156" s="2">
        <v>2016</v>
      </c>
      <c r="C156" s="1" t="s">
        <v>183</v>
      </c>
      <c r="D156" s="2">
        <v>10056.280000000001</v>
      </c>
      <c r="E156" s="2">
        <v>2014</v>
      </c>
      <c r="F156" s="2">
        <v>0.20027286431960922</v>
      </c>
      <c r="G156" s="2">
        <v>525</v>
      </c>
      <c r="H156" s="2">
        <v>5.2206183598706477E-2</v>
      </c>
      <c r="I156" s="2">
        <v>144840.26</v>
      </c>
      <c r="J156" s="2">
        <v>84092</v>
      </c>
      <c r="K156" s="2">
        <v>226.5756342062885</v>
      </c>
      <c r="L156" s="2">
        <v>78</v>
      </c>
      <c r="M156" s="2">
        <v>0</v>
      </c>
      <c r="N156" s="2">
        <v>25650512</v>
      </c>
      <c r="O156" s="2" t="s">
        <v>367</v>
      </c>
    </row>
    <row r="157" spans="1:15" x14ac:dyDescent="0.15">
      <c r="A157" s="2">
        <v>2018</v>
      </c>
      <c r="B157" s="2">
        <v>2016</v>
      </c>
      <c r="C157" s="1" t="s">
        <v>184</v>
      </c>
      <c r="D157" s="2">
        <v>6969.52</v>
      </c>
      <c r="E157" s="2">
        <v>4268</v>
      </c>
      <c r="F157" s="2">
        <v>0.61238076653772422</v>
      </c>
      <c r="G157" s="2">
        <v>809</v>
      </c>
      <c r="H157" s="2">
        <v>0.11607686038636807</v>
      </c>
      <c r="I157" s="2">
        <v>71185.81</v>
      </c>
      <c r="J157" s="2">
        <v>49993</v>
      </c>
      <c r="K157" s="2">
        <v>308.35457904860499</v>
      </c>
      <c r="L157" s="2">
        <v>14</v>
      </c>
      <c r="M157" s="2">
        <v>0</v>
      </c>
      <c r="N157" s="2">
        <v>60450294</v>
      </c>
      <c r="O157" s="2" t="s">
        <v>368</v>
      </c>
    </row>
    <row r="158" spans="1:15" x14ac:dyDescent="0.15">
      <c r="A158" s="2">
        <v>2018</v>
      </c>
      <c r="B158" s="2">
        <v>2016</v>
      </c>
      <c r="C158" s="1" t="s">
        <v>185</v>
      </c>
      <c r="D158" s="2">
        <v>2342.9499999999998</v>
      </c>
      <c r="E158" s="2">
        <v>47</v>
      </c>
      <c r="F158" s="2">
        <v>2.0060180541624877E-2</v>
      </c>
      <c r="G158" s="2">
        <v>20</v>
      </c>
      <c r="H158" s="2">
        <v>8.5362470389893086E-3</v>
      </c>
      <c r="I158" s="2">
        <v>336866.97</v>
      </c>
      <c r="J158" s="2">
        <v>208078</v>
      </c>
      <c r="K158" s="2">
        <v>105.38140955092859</v>
      </c>
      <c r="L158" s="2">
        <v>165</v>
      </c>
      <c r="M158" s="2">
        <v>0</v>
      </c>
      <c r="N158" s="2">
        <v>271996</v>
      </c>
      <c r="O158" s="2" t="s">
        <v>369</v>
      </c>
    </row>
    <row r="159" spans="1:15" x14ac:dyDescent="0.15">
      <c r="A159" s="2">
        <v>2018</v>
      </c>
      <c r="B159" s="2">
        <v>2016</v>
      </c>
      <c r="C159" s="1" t="s">
        <v>186</v>
      </c>
      <c r="D159" s="2">
        <v>5630.34</v>
      </c>
      <c r="E159" s="2">
        <v>183</v>
      </c>
      <c r="F159" s="2">
        <v>3.2502477647886274E-2</v>
      </c>
      <c r="G159" s="2">
        <v>46</v>
      </c>
      <c r="H159" s="2">
        <v>8.1700217038402651E-3</v>
      </c>
      <c r="I159" s="2">
        <v>574658.56000000006</v>
      </c>
      <c r="J159" s="2">
        <v>151771</v>
      </c>
      <c r="K159" s="2">
        <v>63.834732230838696</v>
      </c>
      <c r="L159" s="2">
        <v>166</v>
      </c>
      <c r="M159" s="2">
        <v>0</v>
      </c>
      <c r="N159" s="2">
        <v>656019</v>
      </c>
      <c r="O159" s="2" t="s">
        <v>370</v>
      </c>
    </row>
    <row r="160" spans="1:15" x14ac:dyDescent="0.15">
      <c r="A160" s="2">
        <v>2018</v>
      </c>
      <c r="B160" s="2">
        <v>2016</v>
      </c>
      <c r="C160" s="1" t="s">
        <v>187</v>
      </c>
      <c r="D160" s="2">
        <v>3881.46</v>
      </c>
      <c r="E160" s="2">
        <v>773</v>
      </c>
      <c r="F160" s="2">
        <v>0.1991518655351337</v>
      </c>
      <c r="G160" s="2">
        <v>282</v>
      </c>
      <c r="H160" s="2">
        <v>7.2653073843347613E-2</v>
      </c>
      <c r="I160" s="2">
        <v>118539.72</v>
      </c>
      <c r="J160" s="2">
        <v>78008</v>
      </c>
      <c r="K160" s="2">
        <v>243.60009549651869</v>
      </c>
      <c r="L160" s="2">
        <v>50</v>
      </c>
      <c r="M160" s="2">
        <v>0</v>
      </c>
      <c r="N160" s="2">
        <v>15610900</v>
      </c>
      <c r="O160" s="2" t="s">
        <v>371</v>
      </c>
    </row>
    <row r="161" spans="1:15" x14ac:dyDescent="0.15">
      <c r="A161" s="2">
        <v>2018</v>
      </c>
      <c r="B161" s="2">
        <v>2016</v>
      </c>
      <c r="C161" s="1" t="s">
        <v>188</v>
      </c>
      <c r="D161" s="2">
        <v>654.27</v>
      </c>
      <c r="E161" s="2">
        <v>138</v>
      </c>
      <c r="F161" s="2">
        <v>0.21092209638222753</v>
      </c>
      <c r="G161" s="2">
        <v>4</v>
      </c>
      <c r="H161" s="2">
        <v>6.1136839531080438E-3</v>
      </c>
      <c r="I161" s="2">
        <v>104750.54</v>
      </c>
      <c r="J161" s="2">
        <v>73384</v>
      </c>
      <c r="K161" s="2">
        <v>238.04456830691123</v>
      </c>
      <c r="L161" s="2">
        <v>59</v>
      </c>
      <c r="M161" s="2">
        <v>0</v>
      </c>
      <c r="N161" s="2">
        <v>3153312</v>
      </c>
      <c r="O161" s="2" t="s">
        <v>372</v>
      </c>
    </row>
    <row r="162" spans="1:15" x14ac:dyDescent="0.15">
      <c r="A162" s="2">
        <v>2018</v>
      </c>
      <c r="B162" s="2">
        <v>2016</v>
      </c>
      <c r="C162" s="1" t="s">
        <v>189</v>
      </c>
      <c r="D162" s="2">
        <v>4080.35</v>
      </c>
      <c r="E162" s="2">
        <v>69</v>
      </c>
      <c r="F162" s="2">
        <v>1.6910314066195302E-2</v>
      </c>
      <c r="G162" s="2">
        <v>14</v>
      </c>
      <c r="H162" s="2">
        <v>3.4310782163294814E-3</v>
      </c>
      <c r="I162" s="2">
        <v>345831.31</v>
      </c>
      <c r="J162" s="2">
        <v>175019</v>
      </c>
      <c r="K162" s="2">
        <v>123.22042555351894</v>
      </c>
      <c r="L162" s="2">
        <v>163</v>
      </c>
      <c r="M162" s="2">
        <v>0</v>
      </c>
      <c r="N162" s="2">
        <v>472888</v>
      </c>
      <c r="O162" s="2" t="s">
        <v>373</v>
      </c>
    </row>
    <row r="163" spans="1:15" x14ac:dyDescent="0.15">
      <c r="A163" s="2">
        <v>2018</v>
      </c>
      <c r="B163" s="2">
        <v>2016</v>
      </c>
      <c r="C163" s="1" t="s">
        <v>190</v>
      </c>
      <c r="D163" s="2">
        <v>1153.52</v>
      </c>
      <c r="E163" s="2">
        <v>559</v>
      </c>
      <c r="F163" s="2">
        <v>0.48460364796449129</v>
      </c>
      <c r="G163" s="2">
        <v>59</v>
      </c>
      <c r="H163" s="2">
        <v>5.1147791108953462E-2</v>
      </c>
      <c r="I163" s="2">
        <v>87574.399999999994</v>
      </c>
      <c r="J163" s="2">
        <v>60163</v>
      </c>
      <c r="K163" s="2">
        <v>283.35519878030652</v>
      </c>
      <c r="L163" s="2">
        <v>23</v>
      </c>
      <c r="M163" s="2">
        <v>0</v>
      </c>
      <c r="N163" s="2">
        <v>8024957</v>
      </c>
      <c r="O163" s="2" t="s">
        <v>374</v>
      </c>
    </row>
    <row r="164" spans="1:15" x14ac:dyDescent="0.15">
      <c r="A164" s="2">
        <v>2018</v>
      </c>
      <c r="B164" s="2">
        <v>2016</v>
      </c>
      <c r="C164" s="1" t="s">
        <v>191</v>
      </c>
      <c r="D164" s="2">
        <v>3278.22</v>
      </c>
      <c r="E164" s="2">
        <v>2719</v>
      </c>
      <c r="F164" s="2">
        <v>0.82941352319246431</v>
      </c>
      <c r="G164" s="2">
        <v>904</v>
      </c>
      <c r="H164" s="2">
        <v>0.27575940601912013</v>
      </c>
      <c r="I164" s="2">
        <v>49049.66</v>
      </c>
      <c r="J164" s="2">
        <v>41019</v>
      </c>
      <c r="K164" s="2">
        <v>357.98532005264389</v>
      </c>
      <c r="L164" s="2">
        <v>7</v>
      </c>
      <c r="M164" s="2">
        <v>260.33500000000032</v>
      </c>
      <c r="N164" s="2">
        <v>36527871</v>
      </c>
      <c r="O164" s="2" t="s">
        <v>375</v>
      </c>
    </row>
    <row r="165" spans="1:15" x14ac:dyDescent="0.15">
      <c r="A165" s="2">
        <v>2018</v>
      </c>
      <c r="B165" s="2">
        <v>2016</v>
      </c>
      <c r="C165" s="1" t="s">
        <v>192</v>
      </c>
      <c r="D165" s="2">
        <v>3937.23</v>
      </c>
      <c r="E165" s="2">
        <v>1239</v>
      </c>
      <c r="F165" s="2">
        <v>0.31468824528920081</v>
      </c>
      <c r="G165" s="2">
        <v>140</v>
      </c>
      <c r="H165" s="2">
        <v>3.5557993817988791E-2</v>
      </c>
      <c r="I165" s="2">
        <v>141423.99</v>
      </c>
      <c r="J165" s="2">
        <v>79244</v>
      </c>
      <c r="K165" s="2">
        <v>253.44809393212796</v>
      </c>
      <c r="L165" s="2">
        <v>46</v>
      </c>
      <c r="M165" s="2">
        <v>0</v>
      </c>
      <c r="N165" s="2">
        <v>12130392</v>
      </c>
      <c r="O165" s="2" t="s">
        <v>376</v>
      </c>
    </row>
    <row r="166" spans="1:15" x14ac:dyDescent="0.15">
      <c r="A166" s="2">
        <v>2018</v>
      </c>
      <c r="B166" s="2">
        <v>2016</v>
      </c>
      <c r="C166" s="1" t="s">
        <v>193</v>
      </c>
      <c r="D166" s="2">
        <v>1650.44</v>
      </c>
      <c r="E166" s="2">
        <v>644</v>
      </c>
      <c r="F166" s="2">
        <v>0.3901989772424323</v>
      </c>
      <c r="G166" s="2">
        <v>69</v>
      </c>
      <c r="H166" s="2">
        <v>4.1807033275974889E-2</v>
      </c>
      <c r="I166" s="2">
        <v>139933.09</v>
      </c>
      <c r="J166" s="2">
        <v>67222</v>
      </c>
      <c r="K166" s="2">
        <v>253.31807740943719</v>
      </c>
      <c r="L166" s="2">
        <v>47</v>
      </c>
      <c r="M166" s="2">
        <v>0</v>
      </c>
      <c r="N166" s="2">
        <v>5825563</v>
      </c>
      <c r="O166" s="2" t="s">
        <v>377</v>
      </c>
    </row>
    <row r="167" spans="1:15" x14ac:dyDescent="0.15">
      <c r="A167" s="2">
        <v>2018</v>
      </c>
      <c r="B167" s="2">
        <v>2016</v>
      </c>
      <c r="C167" s="1" t="s">
        <v>194</v>
      </c>
      <c r="D167" s="2">
        <v>2489.23</v>
      </c>
      <c r="E167" s="2">
        <v>528</v>
      </c>
      <c r="F167" s="2">
        <v>0.21211378619091045</v>
      </c>
      <c r="G167" s="2">
        <v>55</v>
      </c>
      <c r="H167" s="2">
        <v>2.2095186061553172E-2</v>
      </c>
      <c r="I167" s="2">
        <v>109231.51</v>
      </c>
      <c r="J167" s="2">
        <v>83317</v>
      </c>
      <c r="K167" s="2">
        <v>229.20830022232329</v>
      </c>
      <c r="L167" s="2">
        <v>76</v>
      </c>
      <c r="M167" s="2">
        <v>0</v>
      </c>
      <c r="N167" s="2">
        <v>10635042</v>
      </c>
      <c r="O167" s="2" t="s">
        <v>378</v>
      </c>
    </row>
    <row r="168" spans="1:15" x14ac:dyDescent="0.15">
      <c r="A168" s="2">
        <v>2018</v>
      </c>
      <c r="B168" s="2">
        <v>2016</v>
      </c>
      <c r="C168" s="1" t="s">
        <v>195</v>
      </c>
      <c r="D168" s="2">
        <v>1477.59</v>
      </c>
      <c r="E168" s="2">
        <v>86</v>
      </c>
      <c r="F168" s="2">
        <v>5.8202884426667753E-2</v>
      </c>
      <c r="G168" s="2">
        <v>12</v>
      </c>
      <c r="H168" s="2">
        <v>8.1213327106978254E-3</v>
      </c>
      <c r="I168" s="2">
        <v>185676.05</v>
      </c>
      <c r="J168" s="2">
        <v>134045</v>
      </c>
      <c r="K168" s="2">
        <v>176.7525025503422</v>
      </c>
      <c r="L168" s="2">
        <v>147</v>
      </c>
      <c r="M168" s="2">
        <v>0</v>
      </c>
      <c r="N168" s="2">
        <v>205270</v>
      </c>
      <c r="O168" s="2" t="s">
        <v>379</v>
      </c>
    </row>
    <row r="169" spans="1:15" x14ac:dyDescent="0.15">
      <c r="A169" s="2">
        <v>2018</v>
      </c>
      <c r="B169" s="2">
        <v>2016</v>
      </c>
      <c r="C169" s="1" t="s">
        <v>196</v>
      </c>
      <c r="D169" s="2">
        <v>1179.6099999999999</v>
      </c>
      <c r="E169" s="2">
        <v>141</v>
      </c>
      <c r="F169" s="2">
        <v>0.11953103144259544</v>
      </c>
      <c r="G169" s="2">
        <v>19</v>
      </c>
      <c r="H169" s="2">
        <v>1.6107018421342649E-2</v>
      </c>
      <c r="I169" s="2">
        <v>159505.95000000001</v>
      </c>
      <c r="J169" s="2">
        <v>84868</v>
      </c>
      <c r="K169" s="2">
        <v>209.50800589187043</v>
      </c>
      <c r="L169" s="2">
        <v>125</v>
      </c>
      <c r="M169" s="2">
        <v>0</v>
      </c>
      <c r="N169" s="2">
        <v>2209917</v>
      </c>
      <c r="O169" s="2" t="s">
        <v>380</v>
      </c>
    </row>
    <row r="170" spans="1:15" x14ac:dyDescent="0.15">
      <c r="A170" s="2">
        <v>2018</v>
      </c>
      <c r="B170" s="2">
        <v>2016</v>
      </c>
      <c r="C170" s="1" t="s">
        <v>197</v>
      </c>
      <c r="D170" s="2">
        <v>1251.17</v>
      </c>
      <c r="E170" s="2">
        <v>112</v>
      </c>
      <c r="F170" s="2">
        <v>8.9516212824795979E-2</v>
      </c>
      <c r="G170" s="2">
        <v>2</v>
      </c>
      <c r="H170" s="2">
        <v>1.5985038004427854E-3</v>
      </c>
      <c r="I170" s="2">
        <v>123225.09</v>
      </c>
      <c r="J170" s="2">
        <v>70927</v>
      </c>
      <c r="K170" s="2">
        <v>214.8184298909388</v>
      </c>
      <c r="L170" s="2">
        <v>114</v>
      </c>
      <c r="M170" s="2">
        <v>0</v>
      </c>
      <c r="N170" s="2">
        <v>4846595</v>
      </c>
      <c r="O170" s="2" t="s">
        <v>381</v>
      </c>
    </row>
    <row r="171" spans="1:15" x14ac:dyDescent="0.15">
      <c r="A171" s="2">
        <v>2019</v>
      </c>
      <c r="B171" s="2">
        <v>2017</v>
      </c>
      <c r="C171" s="1" t="s">
        <v>28</v>
      </c>
      <c r="D171" s="2">
        <v>440.52</v>
      </c>
      <c r="E171" s="2">
        <v>62</v>
      </c>
      <c r="F171" s="2">
        <v>0.14074275855806775</v>
      </c>
      <c r="G171" s="2">
        <v>4</v>
      </c>
      <c r="H171" s="2">
        <v>9.0801779714882423E-3</v>
      </c>
      <c r="I171" s="2">
        <v>113537.94</v>
      </c>
      <c r="J171" s="2">
        <v>100321</v>
      </c>
      <c r="K171" s="2">
        <v>232.93016543140752</v>
      </c>
      <c r="L171" s="2">
        <v>69</v>
      </c>
      <c r="M171" s="2">
        <v>0</v>
      </c>
      <c r="N171" s="2">
        <v>1535783</v>
      </c>
      <c r="O171" s="2" t="s">
        <v>382</v>
      </c>
    </row>
    <row r="172" spans="1:15" x14ac:dyDescent="0.15">
      <c r="A172" s="2">
        <v>2019</v>
      </c>
      <c r="B172" s="2">
        <v>2017</v>
      </c>
      <c r="C172" s="1" t="s">
        <v>30</v>
      </c>
      <c r="D172" s="2">
        <v>2471.1999999999998</v>
      </c>
      <c r="E172" s="2">
        <v>1658</v>
      </c>
      <c r="F172" s="2">
        <v>0.67092910326966659</v>
      </c>
      <c r="G172" s="2">
        <v>91</v>
      </c>
      <c r="H172" s="2">
        <v>3.6824214956296536E-2</v>
      </c>
      <c r="I172" s="2">
        <v>71338.720000000001</v>
      </c>
      <c r="J172" s="2">
        <v>43305</v>
      </c>
      <c r="K172" s="2">
        <v>345.87379546229533</v>
      </c>
      <c r="L172" s="2">
        <v>10</v>
      </c>
      <c r="M172" s="2">
        <v>0</v>
      </c>
      <c r="N172" s="2">
        <v>22552330</v>
      </c>
      <c r="O172" s="2" t="s">
        <v>383</v>
      </c>
    </row>
    <row r="173" spans="1:15" x14ac:dyDescent="0.15">
      <c r="A173" s="2">
        <v>2019</v>
      </c>
      <c r="B173" s="2">
        <v>2017</v>
      </c>
      <c r="C173" s="1" t="s">
        <v>32</v>
      </c>
      <c r="D173" s="2">
        <v>559.82000000000005</v>
      </c>
      <c r="E173" s="2">
        <v>165</v>
      </c>
      <c r="F173" s="2">
        <v>0.29473759422671569</v>
      </c>
      <c r="G173" s="2">
        <v>7</v>
      </c>
      <c r="H173" s="2">
        <v>1.2504019149012181E-2</v>
      </c>
      <c r="I173" s="2">
        <v>99599.17</v>
      </c>
      <c r="J173" s="2">
        <v>77870</v>
      </c>
      <c r="K173" s="2">
        <v>248.11378942053898</v>
      </c>
      <c r="L173" s="2">
        <v>50</v>
      </c>
      <c r="M173" s="2">
        <v>0</v>
      </c>
      <c r="N173" s="2">
        <v>2838789</v>
      </c>
      <c r="O173" s="2" t="s">
        <v>384</v>
      </c>
    </row>
    <row r="174" spans="1:15" x14ac:dyDescent="0.15">
      <c r="A174" s="2">
        <v>2019</v>
      </c>
      <c r="B174" s="2">
        <v>2017</v>
      </c>
      <c r="C174" s="1" t="s">
        <v>33</v>
      </c>
      <c r="D174" s="2">
        <v>3237.15</v>
      </c>
      <c r="E174" s="2">
        <v>115</v>
      </c>
      <c r="F174" s="2">
        <v>3.5525076069999842E-2</v>
      </c>
      <c r="G174" s="2">
        <v>79</v>
      </c>
      <c r="H174" s="2">
        <v>2.4404182691565111E-2</v>
      </c>
      <c r="I174" s="2">
        <v>200623.37</v>
      </c>
      <c r="J174" s="2">
        <v>123894</v>
      </c>
      <c r="K174" s="2">
        <v>168.23820689420663</v>
      </c>
      <c r="L174" s="2">
        <v>153</v>
      </c>
      <c r="M174" s="2">
        <v>0</v>
      </c>
      <c r="N174" s="2">
        <v>378423</v>
      </c>
      <c r="O174" s="2" t="s">
        <v>385</v>
      </c>
    </row>
    <row r="175" spans="1:15" x14ac:dyDescent="0.15">
      <c r="A175" s="2">
        <v>2019</v>
      </c>
      <c r="B175" s="2">
        <v>2017</v>
      </c>
      <c r="C175" s="1" t="s">
        <v>34</v>
      </c>
      <c r="D175" s="2">
        <v>530.97</v>
      </c>
      <c r="E175" s="2">
        <v>49</v>
      </c>
      <c r="F175" s="2">
        <v>9.2283933178898991E-2</v>
      </c>
      <c r="G175" s="2">
        <v>0</v>
      </c>
      <c r="H175" s="2">
        <v>0</v>
      </c>
      <c r="I175" s="2">
        <v>134009.85999999999</v>
      </c>
      <c r="J175" s="2">
        <v>95735</v>
      </c>
      <c r="K175" s="2">
        <v>227.61582267336615</v>
      </c>
      <c r="L175" s="2">
        <v>83</v>
      </c>
      <c r="M175" s="2">
        <v>0</v>
      </c>
      <c r="N175" s="2">
        <v>1403297</v>
      </c>
      <c r="O175" s="2" t="s">
        <v>386</v>
      </c>
    </row>
    <row r="176" spans="1:15" x14ac:dyDescent="0.15">
      <c r="A176" s="2">
        <v>2019</v>
      </c>
      <c r="B176" s="2">
        <v>2017</v>
      </c>
      <c r="C176" s="1" t="s">
        <v>35</v>
      </c>
      <c r="D176" s="2">
        <v>868.15</v>
      </c>
      <c r="E176" s="2">
        <v>163</v>
      </c>
      <c r="F176" s="2">
        <v>0.18775557219374533</v>
      </c>
      <c r="G176" s="2">
        <v>11</v>
      </c>
      <c r="H176" s="2">
        <v>1.2670621436387721E-2</v>
      </c>
      <c r="I176" s="2">
        <v>107293.49</v>
      </c>
      <c r="J176" s="2">
        <v>83155</v>
      </c>
      <c r="K176" s="2">
        <v>254.85118593356643</v>
      </c>
      <c r="L176" s="2">
        <v>45</v>
      </c>
      <c r="M176" s="2">
        <v>0</v>
      </c>
      <c r="N176" s="2">
        <v>3883663</v>
      </c>
      <c r="O176" s="2" t="s">
        <v>387</v>
      </c>
    </row>
    <row r="177" spans="1:15" x14ac:dyDescent="0.15">
      <c r="A177" s="2">
        <v>2019</v>
      </c>
      <c r="B177" s="2">
        <v>2017</v>
      </c>
      <c r="C177" s="1" t="s">
        <v>36</v>
      </c>
      <c r="D177" s="2">
        <v>2867.11</v>
      </c>
      <c r="E177" s="2">
        <v>380</v>
      </c>
      <c r="F177" s="2">
        <v>0.13253764243436769</v>
      </c>
      <c r="G177" s="2">
        <v>77</v>
      </c>
      <c r="H177" s="2">
        <v>2.6856311756437667E-2</v>
      </c>
      <c r="I177" s="2">
        <v>155459.9</v>
      </c>
      <c r="J177" s="2">
        <v>87810</v>
      </c>
      <c r="K177" s="2">
        <v>226.93368644871452</v>
      </c>
      <c r="L177" s="2">
        <v>86</v>
      </c>
      <c r="M177" s="2">
        <v>0</v>
      </c>
      <c r="N177" s="2">
        <v>5504358</v>
      </c>
      <c r="O177" s="2" t="s">
        <v>388</v>
      </c>
    </row>
    <row r="178" spans="1:15" x14ac:dyDescent="0.15">
      <c r="A178" s="2">
        <v>2019</v>
      </c>
      <c r="B178" s="2">
        <v>2017</v>
      </c>
      <c r="C178" s="1" t="s">
        <v>37</v>
      </c>
      <c r="D178" s="2">
        <v>784.82</v>
      </c>
      <c r="E178" s="2">
        <v>43</v>
      </c>
      <c r="F178" s="2">
        <v>5.4789633291710195E-2</v>
      </c>
      <c r="G178" s="2">
        <v>9</v>
      </c>
      <c r="H178" s="2">
        <v>1.1467597665706786E-2</v>
      </c>
      <c r="I178" s="2">
        <v>148242.29</v>
      </c>
      <c r="J178" s="2">
        <v>97254</v>
      </c>
      <c r="K178" s="2">
        <v>221.33626868766842</v>
      </c>
      <c r="L178" s="2">
        <v>102</v>
      </c>
      <c r="M178" s="2">
        <v>0</v>
      </c>
      <c r="N178" s="2">
        <v>1509906</v>
      </c>
      <c r="O178" s="2" t="s">
        <v>389</v>
      </c>
    </row>
    <row r="179" spans="1:15" x14ac:dyDescent="0.15">
      <c r="A179" s="2">
        <v>2019</v>
      </c>
      <c r="B179" s="2">
        <v>2017</v>
      </c>
      <c r="C179" s="1" t="s">
        <v>38</v>
      </c>
      <c r="D179" s="2">
        <v>3032.46</v>
      </c>
      <c r="E179" s="2">
        <v>627</v>
      </c>
      <c r="F179" s="2">
        <v>0.2067628262202964</v>
      </c>
      <c r="G179" s="2">
        <v>157</v>
      </c>
      <c r="H179" s="2">
        <v>5.177314787334375E-2</v>
      </c>
      <c r="I179" s="2">
        <v>142557.6</v>
      </c>
      <c r="J179" s="2">
        <v>92125</v>
      </c>
      <c r="K179" s="2">
        <v>233.53107681353217</v>
      </c>
      <c r="L179" s="2">
        <v>67</v>
      </c>
      <c r="M179" s="2">
        <v>0</v>
      </c>
      <c r="N179" s="2">
        <v>7393998</v>
      </c>
      <c r="O179" s="2" t="s">
        <v>390</v>
      </c>
    </row>
    <row r="180" spans="1:15" x14ac:dyDescent="0.15">
      <c r="A180" s="2">
        <v>2019</v>
      </c>
      <c r="B180" s="2">
        <v>2017</v>
      </c>
      <c r="C180" s="1" t="s">
        <v>39</v>
      </c>
      <c r="D180" s="2">
        <v>354.47</v>
      </c>
      <c r="E180" s="2">
        <v>53</v>
      </c>
      <c r="F180" s="2">
        <v>0.14951900019747791</v>
      </c>
      <c r="G180" s="2">
        <v>0</v>
      </c>
      <c r="H180" s="2">
        <v>0</v>
      </c>
      <c r="I180" s="2">
        <v>146664.12</v>
      </c>
      <c r="J180" s="2">
        <v>84306</v>
      </c>
      <c r="K180" s="2">
        <v>205.32740614031175</v>
      </c>
      <c r="L180" s="2">
        <v>134</v>
      </c>
      <c r="M180" s="2">
        <v>0</v>
      </c>
      <c r="N180" s="2">
        <v>902274</v>
      </c>
      <c r="O180" s="2" t="s">
        <v>391</v>
      </c>
    </row>
    <row r="181" spans="1:15" x14ac:dyDescent="0.15">
      <c r="A181" s="2">
        <v>2019</v>
      </c>
      <c r="B181" s="2">
        <v>2017</v>
      </c>
      <c r="C181" s="1" t="s">
        <v>40</v>
      </c>
      <c r="D181" s="2">
        <v>2267.7399999999998</v>
      </c>
      <c r="E181" s="2">
        <v>1113</v>
      </c>
      <c r="F181" s="2">
        <v>0.49079700494765721</v>
      </c>
      <c r="G181" s="2">
        <v>47</v>
      </c>
      <c r="H181" s="2">
        <v>2.0725479993297293E-2</v>
      </c>
      <c r="I181" s="2">
        <v>140791.31</v>
      </c>
      <c r="J181" s="2">
        <v>72762</v>
      </c>
      <c r="K181" s="2">
        <v>278.01560307242596</v>
      </c>
      <c r="L181" s="2">
        <v>31</v>
      </c>
      <c r="M181" s="2">
        <v>0</v>
      </c>
      <c r="N181" s="2">
        <v>7735583</v>
      </c>
      <c r="O181" s="2" t="s">
        <v>392</v>
      </c>
    </row>
    <row r="182" spans="1:15" x14ac:dyDescent="0.15">
      <c r="A182" s="2">
        <v>2019</v>
      </c>
      <c r="B182" s="2">
        <v>2017</v>
      </c>
      <c r="C182" s="1" t="s">
        <v>41</v>
      </c>
      <c r="D182" s="2">
        <v>740.92</v>
      </c>
      <c r="E182" s="2">
        <v>73</v>
      </c>
      <c r="F182" s="2">
        <v>9.8526156670085852E-2</v>
      </c>
      <c r="G182" s="2">
        <v>5</v>
      </c>
      <c r="H182" s="2">
        <v>6.7483668952113595E-3</v>
      </c>
      <c r="I182" s="2">
        <v>124628.51</v>
      </c>
      <c r="J182" s="2">
        <v>97019</v>
      </c>
      <c r="K182" s="2">
        <v>224.12241786718985</v>
      </c>
      <c r="L182" s="2">
        <v>88</v>
      </c>
      <c r="M182" s="2">
        <v>0</v>
      </c>
      <c r="N182" s="2">
        <v>2233503</v>
      </c>
      <c r="O182" s="2" t="s">
        <v>393</v>
      </c>
    </row>
    <row r="183" spans="1:15" x14ac:dyDescent="0.15">
      <c r="A183" s="2">
        <v>2019</v>
      </c>
      <c r="B183" s="2">
        <v>2017</v>
      </c>
      <c r="C183" s="1" t="s">
        <v>42</v>
      </c>
      <c r="D183" s="2">
        <v>296.52</v>
      </c>
      <c r="E183" s="2">
        <v>68</v>
      </c>
      <c r="F183" s="2">
        <v>0.22932685822204238</v>
      </c>
      <c r="G183" s="2">
        <v>5</v>
      </c>
      <c r="H183" s="2">
        <v>1.6862268986914879E-2</v>
      </c>
      <c r="I183" s="2">
        <v>118206.48</v>
      </c>
      <c r="J183" s="2">
        <v>77045</v>
      </c>
      <c r="K183" s="2">
        <v>246.29863862934687</v>
      </c>
      <c r="L183" s="2">
        <v>53</v>
      </c>
      <c r="M183" s="2">
        <v>0</v>
      </c>
      <c r="N183" s="2">
        <v>1219202</v>
      </c>
      <c r="O183" s="2" t="s">
        <v>394</v>
      </c>
    </row>
    <row r="184" spans="1:15" x14ac:dyDescent="0.15">
      <c r="A184" s="2">
        <v>2019</v>
      </c>
      <c r="B184" s="2">
        <v>2017</v>
      </c>
      <c r="C184" s="1" t="s">
        <v>43</v>
      </c>
      <c r="D184" s="2">
        <v>2949.64</v>
      </c>
      <c r="E184" s="2">
        <v>789</v>
      </c>
      <c r="F184" s="2">
        <v>0.26749026999905073</v>
      </c>
      <c r="G184" s="2">
        <v>119</v>
      </c>
      <c r="H184" s="2">
        <v>4.0343906375015261E-2</v>
      </c>
      <c r="I184" s="2">
        <v>179323.1</v>
      </c>
      <c r="J184" s="2">
        <v>71938</v>
      </c>
      <c r="K184" s="2">
        <v>222.85510570848723</v>
      </c>
      <c r="L184" s="2">
        <v>95</v>
      </c>
      <c r="M184" s="2">
        <v>0</v>
      </c>
      <c r="N184" s="2">
        <v>4079505</v>
      </c>
      <c r="O184" s="2" t="s">
        <v>395</v>
      </c>
    </row>
    <row r="185" spans="1:15" x14ac:dyDescent="0.15">
      <c r="A185" s="2">
        <v>2019</v>
      </c>
      <c r="B185" s="2">
        <v>2017</v>
      </c>
      <c r="C185" s="1" t="s">
        <v>1</v>
      </c>
      <c r="D185" s="2">
        <v>20862.79</v>
      </c>
      <c r="E185" s="2">
        <v>11971</v>
      </c>
      <c r="F185" s="2">
        <v>0.57379669737364947</v>
      </c>
      <c r="G185" s="2">
        <v>3455</v>
      </c>
      <c r="H185" s="2">
        <v>0.16560584658140162</v>
      </c>
      <c r="I185" s="2">
        <v>57268.12</v>
      </c>
      <c r="J185" s="2">
        <v>41801</v>
      </c>
      <c r="K185" s="2">
        <v>397.81711319548151</v>
      </c>
      <c r="L185" s="2">
        <v>4</v>
      </c>
      <c r="M185" s="2">
        <v>0</v>
      </c>
      <c r="N185" s="2">
        <v>208567986</v>
      </c>
      <c r="O185" s="2" t="s">
        <v>396</v>
      </c>
    </row>
    <row r="186" spans="1:15" x14ac:dyDescent="0.15">
      <c r="A186" s="2">
        <v>2019</v>
      </c>
      <c r="B186" s="2">
        <v>2017</v>
      </c>
      <c r="C186" s="1" t="s">
        <v>44</v>
      </c>
      <c r="D186" s="2">
        <v>114.55</v>
      </c>
      <c r="E186" s="2">
        <v>2</v>
      </c>
      <c r="F186" s="2">
        <v>1.7459624618070713E-2</v>
      </c>
      <c r="G186" s="2">
        <v>1</v>
      </c>
      <c r="H186" s="2">
        <v>8.7298123090353563E-3</v>
      </c>
      <c r="I186" s="2">
        <v>312813.57</v>
      </c>
      <c r="J186" s="2">
        <v>98424</v>
      </c>
      <c r="K186" s="2">
        <v>150.0220998260566</v>
      </c>
      <c r="L186" s="2">
        <v>157</v>
      </c>
      <c r="M186" s="2">
        <v>0</v>
      </c>
      <c r="N186" s="2">
        <v>24588</v>
      </c>
      <c r="O186" s="2" t="s">
        <v>397</v>
      </c>
    </row>
    <row r="187" spans="1:15" x14ac:dyDescent="0.15">
      <c r="A187" s="2">
        <v>2019</v>
      </c>
      <c r="B187" s="2">
        <v>2017</v>
      </c>
      <c r="C187" s="1" t="s">
        <v>45</v>
      </c>
      <c r="D187" s="2">
        <v>8254.7900000000009</v>
      </c>
      <c r="E187" s="2">
        <v>3669</v>
      </c>
      <c r="F187" s="2">
        <v>0.44446921120949168</v>
      </c>
      <c r="G187" s="2">
        <v>384</v>
      </c>
      <c r="H187" s="2">
        <v>4.651844565397787E-2</v>
      </c>
      <c r="I187" s="2">
        <v>92244.47</v>
      </c>
      <c r="J187" s="2">
        <v>61478</v>
      </c>
      <c r="K187" s="2">
        <v>306.66985383575292</v>
      </c>
      <c r="L187" s="2">
        <v>16</v>
      </c>
      <c r="M187" s="2">
        <v>0</v>
      </c>
      <c r="N187" s="2">
        <v>54873993</v>
      </c>
      <c r="O187" s="2" t="s">
        <v>398</v>
      </c>
    </row>
    <row r="188" spans="1:15" x14ac:dyDescent="0.15">
      <c r="A188" s="2">
        <v>2019</v>
      </c>
      <c r="B188" s="2">
        <v>2017</v>
      </c>
      <c r="C188" s="1" t="s">
        <v>46</v>
      </c>
      <c r="D188" s="2">
        <v>2697.39</v>
      </c>
      <c r="E188" s="2">
        <v>289</v>
      </c>
      <c r="F188" s="2">
        <v>0.10714060628978384</v>
      </c>
      <c r="G188" s="2">
        <v>97</v>
      </c>
      <c r="H188" s="2">
        <v>3.5960687924252707E-2</v>
      </c>
      <c r="I188" s="2">
        <v>188357.3</v>
      </c>
      <c r="J188" s="2">
        <v>112684</v>
      </c>
      <c r="K188" s="2">
        <v>196.94139952463658</v>
      </c>
      <c r="L188" s="2">
        <v>140</v>
      </c>
      <c r="M188" s="2">
        <v>0</v>
      </c>
      <c r="N188" s="2">
        <v>322543</v>
      </c>
      <c r="O188" s="2" t="s">
        <v>399</v>
      </c>
    </row>
    <row r="189" spans="1:15" x14ac:dyDescent="0.15">
      <c r="A189" s="2">
        <v>2019</v>
      </c>
      <c r="B189" s="2">
        <v>2017</v>
      </c>
      <c r="C189" s="1" t="s">
        <v>47</v>
      </c>
      <c r="D189" s="2">
        <v>1207.54</v>
      </c>
      <c r="E189" s="2">
        <v>312</v>
      </c>
      <c r="F189" s="2">
        <v>0.2583765341106713</v>
      </c>
      <c r="G189" s="2">
        <v>9</v>
      </c>
      <c r="H189" s="2">
        <v>7.4531692531924409E-3</v>
      </c>
      <c r="I189" s="2">
        <v>92494.53</v>
      </c>
      <c r="J189" s="2">
        <v>60694</v>
      </c>
      <c r="K189" s="2">
        <v>261.80863813688472</v>
      </c>
      <c r="L189" s="2">
        <v>41</v>
      </c>
      <c r="M189" s="2">
        <v>0</v>
      </c>
      <c r="N189" s="2">
        <v>7160086</v>
      </c>
      <c r="O189" s="2" t="s">
        <v>400</v>
      </c>
    </row>
    <row r="190" spans="1:15" x14ac:dyDescent="0.15">
      <c r="A190" s="2">
        <v>2019</v>
      </c>
      <c r="B190" s="2">
        <v>2017</v>
      </c>
      <c r="C190" s="1" t="s">
        <v>48</v>
      </c>
      <c r="D190" s="2">
        <v>1596.33</v>
      </c>
      <c r="E190" s="2">
        <v>85</v>
      </c>
      <c r="F190" s="2">
        <v>5.3247135617322236E-2</v>
      </c>
      <c r="G190" s="2">
        <v>26</v>
      </c>
      <c r="H190" s="2">
        <v>1.6287359130004449E-2</v>
      </c>
      <c r="I190" s="2">
        <v>134030.57999999999</v>
      </c>
      <c r="J190" s="2">
        <v>113472</v>
      </c>
      <c r="K190" s="2">
        <v>218.23193314650044</v>
      </c>
      <c r="L190" s="2">
        <v>112</v>
      </c>
      <c r="M190" s="2">
        <v>0</v>
      </c>
      <c r="N190" s="2">
        <v>3394582</v>
      </c>
      <c r="O190" s="2" t="s">
        <v>401</v>
      </c>
    </row>
    <row r="191" spans="1:15" x14ac:dyDescent="0.15">
      <c r="A191" s="2">
        <v>2019</v>
      </c>
      <c r="B191" s="2">
        <v>2017</v>
      </c>
      <c r="C191" s="1" t="s">
        <v>49</v>
      </c>
      <c r="D191" s="2">
        <v>104.45</v>
      </c>
      <c r="E191" s="2">
        <v>17</v>
      </c>
      <c r="F191" s="2">
        <v>0.16275730014360937</v>
      </c>
      <c r="G191" s="2">
        <v>4</v>
      </c>
      <c r="H191" s="2">
        <v>3.829583532790809E-2</v>
      </c>
      <c r="I191" s="2">
        <v>194119.53</v>
      </c>
      <c r="J191" s="2">
        <v>72321</v>
      </c>
      <c r="K191" s="2">
        <v>197.24909036796655</v>
      </c>
      <c r="L191" s="2">
        <v>139</v>
      </c>
      <c r="M191" s="2">
        <v>0</v>
      </c>
      <c r="N191" s="2">
        <v>67234</v>
      </c>
      <c r="O191" s="2" t="s">
        <v>402</v>
      </c>
    </row>
    <row r="192" spans="1:15" x14ac:dyDescent="0.15">
      <c r="A192" s="2">
        <v>2019</v>
      </c>
      <c r="B192" s="2">
        <v>2017</v>
      </c>
      <c r="C192" s="1" t="s">
        <v>50</v>
      </c>
      <c r="D192" s="2">
        <v>641.54999999999995</v>
      </c>
      <c r="E192" s="2">
        <v>140</v>
      </c>
      <c r="F192" s="2">
        <v>0.21822149481723951</v>
      </c>
      <c r="G192" s="2">
        <v>0</v>
      </c>
      <c r="H192" s="2">
        <v>0</v>
      </c>
      <c r="I192" s="2">
        <v>100127.34</v>
      </c>
      <c r="J192" s="2">
        <v>83862</v>
      </c>
      <c r="K192" s="2">
        <v>249.96167194097006</v>
      </c>
      <c r="L192" s="2">
        <v>48</v>
      </c>
      <c r="M192" s="2">
        <v>0</v>
      </c>
      <c r="N192" s="2">
        <v>3028262</v>
      </c>
      <c r="O192" s="2" t="s">
        <v>403</v>
      </c>
    </row>
    <row r="193" spans="1:15" x14ac:dyDescent="0.15">
      <c r="A193" s="2">
        <v>2019</v>
      </c>
      <c r="B193" s="2">
        <v>2017</v>
      </c>
      <c r="C193" s="1" t="s">
        <v>51</v>
      </c>
      <c r="D193" s="2">
        <v>1623.43</v>
      </c>
      <c r="E193" s="2">
        <v>139</v>
      </c>
      <c r="F193" s="2">
        <v>8.5621184775444587E-2</v>
      </c>
      <c r="G193" s="2">
        <v>9</v>
      </c>
      <c r="H193" s="2">
        <v>5.5438177192733903E-3</v>
      </c>
      <c r="I193" s="2">
        <v>151917.75</v>
      </c>
      <c r="J193" s="2">
        <v>87326</v>
      </c>
      <c r="K193" s="2">
        <v>208.10505498084439</v>
      </c>
      <c r="L193" s="2">
        <v>130</v>
      </c>
      <c r="M193" s="2">
        <v>0</v>
      </c>
      <c r="N193" s="2">
        <v>3353630</v>
      </c>
      <c r="O193" s="2" t="s">
        <v>404</v>
      </c>
    </row>
    <row r="194" spans="1:15" x14ac:dyDescent="0.15">
      <c r="A194" s="2">
        <v>2019</v>
      </c>
      <c r="B194" s="2">
        <v>2017</v>
      </c>
      <c r="C194" s="1" t="s">
        <v>52</v>
      </c>
      <c r="D194" s="2">
        <v>263.18</v>
      </c>
      <c r="E194" s="2">
        <v>104</v>
      </c>
      <c r="F194" s="2">
        <v>0.39516680598829695</v>
      </c>
      <c r="G194" s="2">
        <v>1</v>
      </c>
      <c r="H194" s="2">
        <v>3.7996808268105477E-3</v>
      </c>
      <c r="I194" s="2">
        <v>99265.9</v>
      </c>
      <c r="J194" s="2">
        <v>67054</v>
      </c>
      <c r="K194" s="2">
        <v>276.20394862098044</v>
      </c>
      <c r="L194" s="2">
        <v>32</v>
      </c>
      <c r="M194" s="2">
        <v>0</v>
      </c>
      <c r="N194" s="2">
        <v>1476266</v>
      </c>
      <c r="O194" s="2" t="s">
        <v>405</v>
      </c>
    </row>
    <row r="195" spans="1:15" x14ac:dyDescent="0.15">
      <c r="A195" s="2">
        <v>2019</v>
      </c>
      <c r="B195" s="2">
        <v>2017</v>
      </c>
      <c r="C195" s="1" t="s">
        <v>53</v>
      </c>
      <c r="D195" s="2">
        <v>4248.97</v>
      </c>
      <c r="E195" s="2">
        <v>348</v>
      </c>
      <c r="F195" s="2">
        <v>8.19022021807638E-2</v>
      </c>
      <c r="G195" s="2">
        <v>50</v>
      </c>
      <c r="H195" s="2">
        <v>1.17675577845925E-2</v>
      </c>
      <c r="I195" s="2">
        <v>136946.10999999999</v>
      </c>
      <c r="J195" s="2">
        <v>106489</v>
      </c>
      <c r="K195" s="2">
        <v>208.99028452022208</v>
      </c>
      <c r="L195" s="2">
        <v>129</v>
      </c>
      <c r="M195" s="2">
        <v>0</v>
      </c>
      <c r="N195" s="2">
        <v>9065572</v>
      </c>
      <c r="O195" s="2" t="s">
        <v>406</v>
      </c>
    </row>
    <row r="196" spans="1:15" x14ac:dyDescent="0.15">
      <c r="A196" s="2">
        <v>2019</v>
      </c>
      <c r="B196" s="2">
        <v>2017</v>
      </c>
      <c r="C196" s="1" t="s">
        <v>54</v>
      </c>
      <c r="D196" s="2">
        <v>432.2</v>
      </c>
      <c r="E196" s="2">
        <v>60</v>
      </c>
      <c r="F196" s="2">
        <v>0.13882461823229986</v>
      </c>
      <c r="G196" s="2">
        <v>5</v>
      </c>
      <c r="H196" s="2">
        <v>1.1568718186024989E-2</v>
      </c>
      <c r="I196" s="2">
        <v>147516.82</v>
      </c>
      <c r="J196" s="2">
        <v>78750</v>
      </c>
      <c r="K196" s="2">
        <v>198.97598519713952</v>
      </c>
      <c r="L196" s="2">
        <v>138</v>
      </c>
      <c r="M196" s="2">
        <v>0</v>
      </c>
      <c r="N196" s="2">
        <v>1127436</v>
      </c>
      <c r="O196" s="2" t="s">
        <v>407</v>
      </c>
    </row>
    <row r="197" spans="1:15" x14ac:dyDescent="0.15">
      <c r="A197" s="2">
        <v>2019</v>
      </c>
      <c r="B197" s="2">
        <v>2017</v>
      </c>
      <c r="C197" s="1" t="s">
        <v>55</v>
      </c>
      <c r="D197" s="2">
        <v>1773.65</v>
      </c>
      <c r="E197" s="2">
        <v>422</v>
      </c>
      <c r="F197" s="2">
        <v>0.2379274377695712</v>
      </c>
      <c r="G197" s="2">
        <v>84</v>
      </c>
      <c r="H197" s="2">
        <v>4.7359963916217968E-2</v>
      </c>
      <c r="I197" s="2">
        <v>164178.31</v>
      </c>
      <c r="J197" s="2">
        <v>71455</v>
      </c>
      <c r="K197" s="2">
        <v>221.76321277631351</v>
      </c>
      <c r="L197" s="2">
        <v>99</v>
      </c>
      <c r="M197" s="2">
        <v>0</v>
      </c>
      <c r="N197" s="2">
        <v>3756018</v>
      </c>
      <c r="O197" s="2" t="s">
        <v>408</v>
      </c>
    </row>
    <row r="198" spans="1:15" x14ac:dyDescent="0.15">
      <c r="A198" s="2">
        <v>2019</v>
      </c>
      <c r="B198" s="2">
        <v>2017</v>
      </c>
      <c r="C198" s="1" t="s">
        <v>56</v>
      </c>
      <c r="D198" s="2">
        <v>2547.56</v>
      </c>
      <c r="E198" s="2">
        <v>416</v>
      </c>
      <c r="F198" s="2">
        <v>0.16329350437281165</v>
      </c>
      <c r="G198" s="2">
        <v>14</v>
      </c>
      <c r="H198" s="2">
        <v>5.4954544740850068E-3</v>
      </c>
      <c r="I198" s="2">
        <v>104718.93</v>
      </c>
      <c r="J198" s="2">
        <v>97313</v>
      </c>
      <c r="K198" s="2">
        <v>236.91334084742684</v>
      </c>
      <c r="L198" s="2">
        <v>60</v>
      </c>
      <c r="M198" s="2">
        <v>0</v>
      </c>
      <c r="N198" s="2">
        <v>10172472</v>
      </c>
      <c r="O198" s="2" t="s">
        <v>409</v>
      </c>
    </row>
    <row r="199" spans="1:15" x14ac:dyDescent="0.15">
      <c r="A199" s="2">
        <v>2019</v>
      </c>
      <c r="B199" s="2">
        <v>2017</v>
      </c>
      <c r="C199" s="1" t="s">
        <v>57</v>
      </c>
      <c r="D199" s="2">
        <v>192.25</v>
      </c>
      <c r="E199" s="2">
        <v>37</v>
      </c>
      <c r="F199" s="2">
        <v>0.19245773732119636</v>
      </c>
      <c r="G199" s="2">
        <v>0</v>
      </c>
      <c r="H199" s="2">
        <v>0</v>
      </c>
      <c r="I199" s="2">
        <v>168183.54</v>
      </c>
      <c r="J199" s="2">
        <v>81172</v>
      </c>
      <c r="K199" s="2">
        <v>234.06979728996095</v>
      </c>
      <c r="L199" s="2">
        <v>66</v>
      </c>
      <c r="M199" s="2">
        <v>0</v>
      </c>
      <c r="N199" s="2">
        <v>305568</v>
      </c>
      <c r="O199" s="2" t="s">
        <v>410</v>
      </c>
    </row>
    <row r="200" spans="1:15" x14ac:dyDescent="0.15">
      <c r="A200" s="2">
        <v>2019</v>
      </c>
      <c r="B200" s="2">
        <v>2017</v>
      </c>
      <c r="C200" s="1" t="s">
        <v>58</v>
      </c>
      <c r="D200" s="2">
        <v>693.99</v>
      </c>
      <c r="E200" s="2">
        <v>99</v>
      </c>
      <c r="F200" s="2">
        <v>0.14265335235378032</v>
      </c>
      <c r="G200" s="2">
        <v>3</v>
      </c>
      <c r="H200" s="2">
        <v>4.3228288592054636E-3</v>
      </c>
      <c r="I200" s="2">
        <v>131158.46</v>
      </c>
      <c r="J200" s="2">
        <v>89986</v>
      </c>
      <c r="K200" s="2">
        <v>223.70836667090558</v>
      </c>
      <c r="L200" s="2">
        <v>92</v>
      </c>
      <c r="M200" s="2">
        <v>0</v>
      </c>
      <c r="N200" s="2">
        <v>2067091</v>
      </c>
      <c r="O200" s="2" t="s">
        <v>411</v>
      </c>
    </row>
    <row r="201" spans="1:15" x14ac:dyDescent="0.15">
      <c r="A201" s="2">
        <v>2019</v>
      </c>
      <c r="B201" s="2">
        <v>2017</v>
      </c>
      <c r="C201" s="1" t="s">
        <v>59</v>
      </c>
      <c r="D201" s="2">
        <v>118.8</v>
      </c>
      <c r="E201" s="2">
        <v>16</v>
      </c>
      <c r="F201" s="2">
        <v>0.13468013468013468</v>
      </c>
      <c r="G201" s="2">
        <v>3</v>
      </c>
      <c r="H201" s="2">
        <v>2.5252525252525252E-2</v>
      </c>
      <c r="I201" s="2">
        <v>367984.93</v>
      </c>
      <c r="J201" s="2">
        <v>75833</v>
      </c>
      <c r="K201" s="2">
        <v>162.02532784505624</v>
      </c>
      <c r="L201" s="2">
        <v>154</v>
      </c>
      <c r="M201" s="2">
        <v>0</v>
      </c>
      <c r="N201" s="2">
        <v>15774</v>
      </c>
      <c r="O201" s="2" t="s">
        <v>412</v>
      </c>
    </row>
    <row r="202" spans="1:15" x14ac:dyDescent="0.15">
      <c r="A202" s="2">
        <v>2019</v>
      </c>
      <c r="B202" s="2">
        <v>2017</v>
      </c>
      <c r="C202" s="1" t="s">
        <v>60</v>
      </c>
      <c r="D202" s="2">
        <v>1713.25</v>
      </c>
      <c r="E202" s="2">
        <v>327</v>
      </c>
      <c r="F202" s="2">
        <v>0.19086531446082008</v>
      </c>
      <c r="G202" s="2">
        <v>8</v>
      </c>
      <c r="H202" s="2">
        <v>4.6694878155552309E-3</v>
      </c>
      <c r="I202" s="2">
        <v>110777.95</v>
      </c>
      <c r="J202" s="2">
        <v>90309</v>
      </c>
      <c r="K202" s="2">
        <v>231.90035768159922</v>
      </c>
      <c r="L202" s="2">
        <v>72</v>
      </c>
      <c r="M202" s="2">
        <v>0</v>
      </c>
      <c r="N202" s="2">
        <v>6802711</v>
      </c>
      <c r="O202" s="2" t="s">
        <v>413</v>
      </c>
    </row>
    <row r="203" spans="1:15" x14ac:dyDescent="0.15">
      <c r="A203" s="2">
        <v>2019</v>
      </c>
      <c r="B203" s="2">
        <v>2017</v>
      </c>
      <c r="C203" s="1" t="s">
        <v>61</v>
      </c>
      <c r="D203" s="2">
        <v>2026.59</v>
      </c>
      <c r="E203" s="2">
        <v>322</v>
      </c>
      <c r="F203" s="2">
        <v>0.15888758949762902</v>
      </c>
      <c r="G203" s="2">
        <v>73</v>
      </c>
      <c r="H203" s="2">
        <v>3.602109948238174E-2</v>
      </c>
      <c r="I203" s="2">
        <v>138271.79</v>
      </c>
      <c r="J203" s="2">
        <v>82081</v>
      </c>
      <c r="K203" s="2">
        <v>236.73416368599047</v>
      </c>
      <c r="L203" s="2">
        <v>61</v>
      </c>
      <c r="M203" s="2">
        <v>0</v>
      </c>
      <c r="N203" s="2">
        <v>5944328</v>
      </c>
      <c r="O203" s="2" t="s">
        <v>414</v>
      </c>
    </row>
    <row r="204" spans="1:15" x14ac:dyDescent="0.15">
      <c r="A204" s="2">
        <v>2019</v>
      </c>
      <c r="B204" s="2">
        <v>2017</v>
      </c>
      <c r="C204" s="1" t="s">
        <v>62</v>
      </c>
      <c r="D204" s="2">
        <v>11266.22</v>
      </c>
      <c r="E204" s="2">
        <v>6592</v>
      </c>
      <c r="F204" s="2">
        <v>0.58511195414256068</v>
      </c>
      <c r="G204" s="2">
        <v>3000</v>
      </c>
      <c r="H204" s="2">
        <v>0.26628274612070418</v>
      </c>
      <c r="I204" s="2">
        <v>120314.3</v>
      </c>
      <c r="J204" s="2">
        <v>66676</v>
      </c>
      <c r="K204" s="2">
        <v>237.67990718366971</v>
      </c>
      <c r="L204" s="2">
        <v>59</v>
      </c>
      <c r="M204" s="2">
        <v>0</v>
      </c>
      <c r="N204" s="2">
        <v>55723062</v>
      </c>
      <c r="O204" s="2" t="s">
        <v>415</v>
      </c>
    </row>
    <row r="205" spans="1:15" x14ac:dyDescent="0.15">
      <c r="A205" s="2">
        <v>2019</v>
      </c>
      <c r="B205" s="2">
        <v>2017</v>
      </c>
      <c r="C205" s="1" t="s">
        <v>63</v>
      </c>
      <c r="D205" s="2">
        <v>4783.28</v>
      </c>
      <c r="E205" s="2">
        <v>96</v>
      </c>
      <c r="F205" s="2">
        <v>2.0069910187151912E-2</v>
      </c>
      <c r="G205" s="2">
        <v>25</v>
      </c>
      <c r="H205" s="2">
        <v>5.2265391112374772E-3</v>
      </c>
      <c r="I205" s="2">
        <v>593452.92000000004</v>
      </c>
      <c r="J205" s="2">
        <v>208906</v>
      </c>
      <c r="K205" s="2">
        <v>43.497329873300906</v>
      </c>
      <c r="L205" s="2">
        <v>167</v>
      </c>
      <c r="M205" s="2">
        <v>0</v>
      </c>
      <c r="N205" s="2">
        <v>555024</v>
      </c>
      <c r="O205" s="2" t="s">
        <v>416</v>
      </c>
    </row>
    <row r="206" spans="1:15" x14ac:dyDescent="0.15">
      <c r="A206" s="2">
        <v>2019</v>
      </c>
      <c r="B206" s="2">
        <v>2017</v>
      </c>
      <c r="C206" s="1" t="s">
        <v>64</v>
      </c>
      <c r="D206" s="2">
        <v>610.41</v>
      </c>
      <c r="E206" s="2">
        <v>132</v>
      </c>
      <c r="F206" s="2">
        <v>0.2162480955423404</v>
      </c>
      <c r="G206" s="2">
        <v>14</v>
      </c>
      <c r="H206" s="2">
        <v>2.2935404072672468E-2</v>
      </c>
      <c r="I206" s="2">
        <v>153222.71</v>
      </c>
      <c r="J206" s="2">
        <v>69395</v>
      </c>
      <c r="K206" s="2">
        <v>218.4993960900926</v>
      </c>
      <c r="L206" s="2">
        <v>110</v>
      </c>
      <c r="M206" s="2">
        <v>0</v>
      </c>
      <c r="N206" s="2">
        <v>1656043</v>
      </c>
      <c r="O206" s="2" t="s">
        <v>417</v>
      </c>
    </row>
    <row r="207" spans="1:15" x14ac:dyDescent="0.15">
      <c r="A207" s="2">
        <v>2019</v>
      </c>
      <c r="B207" s="2">
        <v>2017</v>
      </c>
      <c r="C207" s="1" t="s">
        <v>65</v>
      </c>
      <c r="D207" s="2">
        <v>1507.61</v>
      </c>
      <c r="E207" s="2">
        <v>937</v>
      </c>
      <c r="F207" s="2">
        <v>0.62151352140142346</v>
      </c>
      <c r="G207" s="2">
        <v>39</v>
      </c>
      <c r="H207" s="2">
        <v>2.5868759161852203E-2</v>
      </c>
      <c r="I207" s="2">
        <v>78354.87</v>
      </c>
      <c r="J207" s="2">
        <v>51596</v>
      </c>
      <c r="K207" s="2">
        <v>324.41077457002945</v>
      </c>
      <c r="L207" s="2">
        <v>12</v>
      </c>
      <c r="M207" s="2">
        <v>0</v>
      </c>
      <c r="N207" s="2">
        <v>12335877</v>
      </c>
      <c r="O207" s="2" t="s">
        <v>418</v>
      </c>
    </row>
    <row r="208" spans="1:15" x14ac:dyDescent="0.15">
      <c r="A208" s="2">
        <v>2019</v>
      </c>
      <c r="B208" s="2">
        <v>2017</v>
      </c>
      <c r="C208" s="1" t="s">
        <v>66</v>
      </c>
      <c r="D208" s="2">
        <v>1121.17</v>
      </c>
      <c r="E208" s="2">
        <v>94</v>
      </c>
      <c r="F208" s="2">
        <v>8.3840987539802167E-2</v>
      </c>
      <c r="G208" s="2">
        <v>4</v>
      </c>
      <c r="H208" s="2">
        <v>3.5677015974383899E-3</v>
      </c>
      <c r="I208" s="2">
        <v>139264.32999999999</v>
      </c>
      <c r="J208" s="2">
        <v>113152</v>
      </c>
      <c r="K208" s="2">
        <v>214.99371712788474</v>
      </c>
      <c r="L208" s="2">
        <v>119</v>
      </c>
      <c r="M208" s="2">
        <v>0</v>
      </c>
      <c r="N208" s="2">
        <v>2142916</v>
      </c>
      <c r="O208" s="2" t="s">
        <v>419</v>
      </c>
    </row>
    <row r="209" spans="1:15" x14ac:dyDescent="0.15">
      <c r="A209" s="2">
        <v>2019</v>
      </c>
      <c r="B209" s="2">
        <v>2017</v>
      </c>
      <c r="C209" s="1" t="s">
        <v>67</v>
      </c>
      <c r="D209" s="2">
        <v>185.1</v>
      </c>
      <c r="E209" s="2">
        <v>30</v>
      </c>
      <c r="F209" s="2">
        <v>0.16207455429497569</v>
      </c>
      <c r="G209" s="2">
        <v>0</v>
      </c>
      <c r="H209" s="2">
        <v>0</v>
      </c>
      <c r="I209" s="2">
        <v>117750.17</v>
      </c>
      <c r="J209" s="2">
        <v>78466</v>
      </c>
      <c r="K209" s="2">
        <v>201.25352740556082</v>
      </c>
      <c r="L209" s="2">
        <v>136</v>
      </c>
      <c r="M209" s="2">
        <v>0</v>
      </c>
      <c r="N209" s="2">
        <v>740242</v>
      </c>
      <c r="O209" s="2" t="s">
        <v>420</v>
      </c>
    </row>
    <row r="210" spans="1:15" x14ac:dyDescent="0.15">
      <c r="A210" s="2">
        <v>2019</v>
      </c>
      <c r="B210" s="2">
        <v>2017</v>
      </c>
      <c r="C210" s="1" t="s">
        <v>68</v>
      </c>
      <c r="D210" s="2">
        <v>877.54</v>
      </c>
      <c r="E210" s="2">
        <v>71</v>
      </c>
      <c r="F210" s="2">
        <v>8.0907992798049097E-2</v>
      </c>
      <c r="G210" s="2">
        <v>11</v>
      </c>
      <c r="H210" s="2">
        <v>1.2535041137725916E-2</v>
      </c>
      <c r="I210" s="2">
        <v>165004.04</v>
      </c>
      <c r="J210" s="2">
        <v>72684</v>
      </c>
      <c r="K210" s="2">
        <v>221.15056721569704</v>
      </c>
      <c r="L210" s="2">
        <v>103</v>
      </c>
      <c r="M210" s="2">
        <v>0</v>
      </c>
      <c r="N210" s="2">
        <v>1700314</v>
      </c>
      <c r="O210" s="2" t="s">
        <v>421</v>
      </c>
    </row>
    <row r="211" spans="1:15" x14ac:dyDescent="0.15">
      <c r="A211" s="2">
        <v>2019</v>
      </c>
      <c r="B211" s="2">
        <v>2017</v>
      </c>
      <c r="C211" s="1" t="s">
        <v>69</v>
      </c>
      <c r="D211" s="2">
        <v>1058.08</v>
      </c>
      <c r="E211" s="2">
        <v>132</v>
      </c>
      <c r="F211" s="2">
        <v>0.12475427188870408</v>
      </c>
      <c r="G211" s="2">
        <v>1</v>
      </c>
      <c r="H211" s="2">
        <v>9.4510812036897028E-4</v>
      </c>
      <c r="I211" s="2">
        <v>134231.51999999999</v>
      </c>
      <c r="J211" s="2">
        <v>82117</v>
      </c>
      <c r="K211" s="2">
        <v>228.95836984509722</v>
      </c>
      <c r="L211" s="2">
        <v>79</v>
      </c>
      <c r="M211" s="2">
        <v>0</v>
      </c>
      <c r="N211" s="2">
        <v>3254360</v>
      </c>
      <c r="O211" s="2" t="s">
        <v>422</v>
      </c>
    </row>
    <row r="212" spans="1:15" x14ac:dyDescent="0.15">
      <c r="A212" s="2">
        <v>2019</v>
      </c>
      <c r="B212" s="2">
        <v>2017</v>
      </c>
      <c r="C212" s="1" t="s">
        <v>70</v>
      </c>
      <c r="D212" s="2">
        <v>1965.12</v>
      </c>
      <c r="E212" s="2">
        <v>235</v>
      </c>
      <c r="F212" s="2">
        <v>0.11958557238234815</v>
      </c>
      <c r="G212" s="2">
        <v>8</v>
      </c>
      <c r="H212" s="2">
        <v>4.0709982087607883E-3</v>
      </c>
      <c r="I212" s="2">
        <v>125776.8</v>
      </c>
      <c r="J212" s="2">
        <v>96299</v>
      </c>
      <c r="K212" s="2">
        <v>223.92172096567319</v>
      </c>
      <c r="L212" s="2">
        <v>89</v>
      </c>
      <c r="M212" s="2">
        <v>0</v>
      </c>
      <c r="N212" s="2">
        <v>5899597</v>
      </c>
      <c r="O212" s="2" t="s">
        <v>423</v>
      </c>
    </row>
    <row r="213" spans="1:15" x14ac:dyDescent="0.15">
      <c r="A213" s="2">
        <v>2019</v>
      </c>
      <c r="B213" s="2">
        <v>2017</v>
      </c>
      <c r="C213" s="1" t="s">
        <v>71</v>
      </c>
      <c r="D213" s="2">
        <v>8092.94</v>
      </c>
      <c r="E213" s="2">
        <v>5572</v>
      </c>
      <c r="F213" s="2">
        <v>0.68850133573213201</v>
      </c>
      <c r="G213" s="2">
        <v>800</v>
      </c>
      <c r="H213" s="2">
        <v>9.88515916341898E-2</v>
      </c>
      <c r="I213" s="2">
        <v>75639.72</v>
      </c>
      <c r="J213" s="2">
        <v>48369</v>
      </c>
      <c r="K213" s="2">
        <v>351.22735748906393</v>
      </c>
      <c r="L213" s="2">
        <v>8</v>
      </c>
      <c r="M213" s="2">
        <v>0</v>
      </c>
      <c r="N213" s="2">
        <v>71282966</v>
      </c>
      <c r="O213" s="2" t="s">
        <v>424</v>
      </c>
    </row>
    <row r="214" spans="1:15" x14ac:dyDescent="0.15">
      <c r="A214" s="2">
        <v>2019</v>
      </c>
      <c r="B214" s="2">
        <v>2017</v>
      </c>
      <c r="C214" s="1" t="s">
        <v>72</v>
      </c>
      <c r="D214" s="2">
        <v>3309.45</v>
      </c>
      <c r="E214" s="2">
        <v>1472</v>
      </c>
      <c r="F214" s="2">
        <v>0.44478689812506611</v>
      </c>
      <c r="G214" s="2">
        <v>240</v>
      </c>
      <c r="H214" s="2">
        <v>7.2519602955173817E-2</v>
      </c>
      <c r="I214" s="2">
        <v>93057.91</v>
      </c>
      <c r="J214" s="2">
        <v>63120</v>
      </c>
      <c r="K214" s="2">
        <v>292.16555111175222</v>
      </c>
      <c r="L214" s="2">
        <v>22</v>
      </c>
      <c r="M214" s="2">
        <v>0</v>
      </c>
      <c r="N214" s="2">
        <v>20434984</v>
      </c>
      <c r="O214" s="2" t="s">
        <v>425</v>
      </c>
    </row>
    <row r="215" spans="1:15" x14ac:dyDescent="0.15">
      <c r="A215" s="2">
        <v>2019</v>
      </c>
      <c r="B215" s="2">
        <v>2017</v>
      </c>
      <c r="C215" s="1" t="s">
        <v>73</v>
      </c>
      <c r="D215" s="2">
        <v>2615.7199999999998</v>
      </c>
      <c r="E215" s="2">
        <v>390</v>
      </c>
      <c r="F215" s="2">
        <v>0.14909852736531434</v>
      </c>
      <c r="G215" s="2">
        <v>42</v>
      </c>
      <c r="H215" s="2">
        <v>1.6056764485495392E-2</v>
      </c>
      <c r="I215" s="2">
        <v>158092.85</v>
      </c>
      <c r="J215" s="2">
        <v>84029</v>
      </c>
      <c r="K215" s="2">
        <v>223.85195703640417</v>
      </c>
      <c r="L215" s="2">
        <v>90</v>
      </c>
      <c r="M215" s="2">
        <v>0</v>
      </c>
      <c r="N215" s="2">
        <v>5041156</v>
      </c>
      <c r="O215" s="2" t="s">
        <v>426</v>
      </c>
    </row>
    <row r="216" spans="1:15" x14ac:dyDescent="0.15">
      <c r="A216" s="2">
        <v>2019</v>
      </c>
      <c r="B216" s="2">
        <v>2017</v>
      </c>
      <c r="C216" s="1" t="s">
        <v>74</v>
      </c>
      <c r="D216" s="2">
        <v>1303.79</v>
      </c>
      <c r="E216" s="2">
        <v>32</v>
      </c>
      <c r="F216" s="2">
        <v>2.4543829911258714E-2</v>
      </c>
      <c r="G216" s="2">
        <v>13</v>
      </c>
      <c r="H216" s="2">
        <v>9.9709309014488524E-3</v>
      </c>
      <c r="I216" s="2">
        <v>252011.96</v>
      </c>
      <c r="J216" s="2">
        <v>131189</v>
      </c>
      <c r="K216" s="2">
        <v>171.6054663813868</v>
      </c>
      <c r="L216" s="2">
        <v>152</v>
      </c>
      <c r="M216" s="2">
        <v>0</v>
      </c>
      <c r="N216" s="2">
        <v>164609</v>
      </c>
      <c r="O216" s="2" t="s">
        <v>427</v>
      </c>
    </row>
    <row r="217" spans="1:15" x14ac:dyDescent="0.15">
      <c r="A217" s="2">
        <v>2019</v>
      </c>
      <c r="B217" s="2">
        <v>2017</v>
      </c>
      <c r="C217" s="1" t="s">
        <v>75</v>
      </c>
      <c r="D217" s="2">
        <v>1166.33</v>
      </c>
      <c r="E217" s="2">
        <v>476</v>
      </c>
      <c r="F217" s="2">
        <v>0.40811777112823988</v>
      </c>
      <c r="G217" s="2">
        <v>45</v>
      </c>
      <c r="H217" s="2">
        <v>3.85825623965773E-2</v>
      </c>
      <c r="I217" s="2">
        <v>120611.66</v>
      </c>
      <c r="J217" s="2">
        <v>74798</v>
      </c>
      <c r="K217" s="2">
        <v>263.45542769438646</v>
      </c>
      <c r="L217" s="2">
        <v>39</v>
      </c>
      <c r="M217" s="2">
        <v>0</v>
      </c>
      <c r="N217" s="2">
        <v>5669122</v>
      </c>
      <c r="O217" s="2" t="s">
        <v>428</v>
      </c>
    </row>
    <row r="218" spans="1:15" x14ac:dyDescent="0.15">
      <c r="A218" s="2">
        <v>2019</v>
      </c>
      <c r="B218" s="2">
        <v>2017</v>
      </c>
      <c r="C218" s="1" t="s">
        <v>76</v>
      </c>
      <c r="D218" s="2">
        <v>2752.5</v>
      </c>
      <c r="E218" s="2">
        <v>226</v>
      </c>
      <c r="F218" s="2">
        <v>8.2107175295186199E-2</v>
      </c>
      <c r="G218" s="2">
        <v>59</v>
      </c>
      <c r="H218" s="2">
        <v>2.1435059037238875E-2</v>
      </c>
      <c r="I218" s="2">
        <v>118563.98</v>
      </c>
      <c r="J218" s="2">
        <v>85545</v>
      </c>
      <c r="K218" s="2">
        <v>232.16878625611164</v>
      </c>
      <c r="L218" s="2">
        <v>71</v>
      </c>
      <c r="M218" s="2">
        <v>0</v>
      </c>
      <c r="N218" s="2">
        <v>10058741</v>
      </c>
      <c r="O218" s="2" t="s">
        <v>429</v>
      </c>
    </row>
    <row r="219" spans="1:15" x14ac:dyDescent="0.15">
      <c r="A219" s="2">
        <v>2019</v>
      </c>
      <c r="B219" s="2">
        <v>2017</v>
      </c>
      <c r="C219" s="1" t="s">
        <v>77</v>
      </c>
      <c r="D219" s="2">
        <v>5545.56</v>
      </c>
      <c r="E219" s="2">
        <v>2075</v>
      </c>
      <c r="F219" s="2">
        <v>0.3741732124438289</v>
      </c>
      <c r="G219" s="2">
        <v>104</v>
      </c>
      <c r="H219" s="2">
        <v>1.8753741732124438E-2</v>
      </c>
      <c r="I219" s="2">
        <v>92605.01</v>
      </c>
      <c r="J219" s="2">
        <v>67377</v>
      </c>
      <c r="K219" s="2">
        <v>272.06220943618359</v>
      </c>
      <c r="L219" s="2">
        <v>35</v>
      </c>
      <c r="M219" s="2">
        <v>0</v>
      </c>
      <c r="N219" s="2">
        <v>32666295</v>
      </c>
      <c r="O219" s="2" t="s">
        <v>430</v>
      </c>
    </row>
    <row r="220" spans="1:15" x14ac:dyDescent="0.15">
      <c r="A220" s="2">
        <v>2019</v>
      </c>
      <c r="B220" s="2">
        <v>2017</v>
      </c>
      <c r="C220" s="1" t="s">
        <v>78</v>
      </c>
      <c r="D220" s="2">
        <v>727.8</v>
      </c>
      <c r="E220" s="2">
        <v>77</v>
      </c>
      <c r="F220" s="2">
        <v>0.10579829623522946</v>
      </c>
      <c r="G220" s="2">
        <v>16</v>
      </c>
      <c r="H220" s="2">
        <v>2.1984061555372355E-2</v>
      </c>
      <c r="I220" s="2">
        <v>228741.8</v>
      </c>
      <c r="J220" s="2">
        <v>86376</v>
      </c>
      <c r="K220" s="2">
        <v>177.61811161383341</v>
      </c>
      <c r="L220" s="2">
        <v>147</v>
      </c>
      <c r="M220" s="2">
        <v>0</v>
      </c>
      <c r="N220" s="2">
        <v>105370</v>
      </c>
      <c r="O220" s="2" t="s">
        <v>431</v>
      </c>
    </row>
    <row r="221" spans="1:15" x14ac:dyDescent="0.15">
      <c r="A221" s="2">
        <v>2019</v>
      </c>
      <c r="B221" s="2">
        <v>2017</v>
      </c>
      <c r="C221" s="1" t="s">
        <v>79</v>
      </c>
      <c r="D221" s="2">
        <v>9978.01</v>
      </c>
      <c r="E221" s="2">
        <v>995</v>
      </c>
      <c r="F221" s="2">
        <v>9.9719282702663156E-2</v>
      </c>
      <c r="G221" s="2">
        <v>258</v>
      </c>
      <c r="H221" s="2">
        <v>2.5856859233454366E-2</v>
      </c>
      <c r="I221" s="2">
        <v>259440.6</v>
      </c>
      <c r="J221" s="2">
        <v>122306</v>
      </c>
      <c r="K221" s="2">
        <v>173.30195420535688</v>
      </c>
      <c r="L221" s="2">
        <v>151</v>
      </c>
      <c r="M221" s="2">
        <v>0</v>
      </c>
      <c r="N221" s="2">
        <v>1188828</v>
      </c>
      <c r="O221" s="2" t="s">
        <v>432</v>
      </c>
    </row>
    <row r="222" spans="1:15" x14ac:dyDescent="0.15">
      <c r="A222" s="2">
        <v>2019</v>
      </c>
      <c r="B222" s="2">
        <v>2017</v>
      </c>
      <c r="C222" s="1" t="s">
        <v>80</v>
      </c>
      <c r="D222" s="2">
        <v>4107.7299999999996</v>
      </c>
      <c r="E222" s="2">
        <v>374</v>
      </c>
      <c r="F222" s="2">
        <v>9.104785368074339E-2</v>
      </c>
      <c r="G222" s="2">
        <v>149</v>
      </c>
      <c r="H222" s="2">
        <v>3.6273075396873702E-2</v>
      </c>
      <c r="I222" s="2">
        <v>203663.01</v>
      </c>
      <c r="J222" s="2">
        <v>91712</v>
      </c>
      <c r="K222" s="2">
        <v>183.35213792864948</v>
      </c>
      <c r="L222" s="2">
        <v>145</v>
      </c>
      <c r="M222" s="2">
        <v>0</v>
      </c>
      <c r="N222" s="2">
        <v>488923</v>
      </c>
      <c r="O222" s="2" t="s">
        <v>433</v>
      </c>
    </row>
    <row r="223" spans="1:15" x14ac:dyDescent="0.15">
      <c r="A223" s="2">
        <v>2019</v>
      </c>
      <c r="B223" s="2">
        <v>2017</v>
      </c>
      <c r="C223" s="1" t="s">
        <v>81</v>
      </c>
      <c r="D223" s="2">
        <v>247.03</v>
      </c>
      <c r="E223" s="2">
        <v>41</v>
      </c>
      <c r="F223" s="2">
        <v>0.16597174432255191</v>
      </c>
      <c r="G223" s="2">
        <v>0</v>
      </c>
      <c r="H223" s="2">
        <v>0</v>
      </c>
      <c r="I223" s="2">
        <v>149520.53</v>
      </c>
      <c r="J223" s="2">
        <v>87708</v>
      </c>
      <c r="K223" s="2">
        <v>223.18460421627378</v>
      </c>
      <c r="L223" s="2">
        <v>94</v>
      </c>
      <c r="M223" s="2">
        <v>0</v>
      </c>
      <c r="N223" s="2">
        <v>546486</v>
      </c>
      <c r="O223" s="2" t="s">
        <v>434</v>
      </c>
    </row>
    <row r="224" spans="1:15" x14ac:dyDescent="0.15">
      <c r="A224" s="2">
        <v>2019</v>
      </c>
      <c r="B224" s="2">
        <v>2017</v>
      </c>
      <c r="C224" s="1" t="s">
        <v>82</v>
      </c>
      <c r="D224" s="2">
        <v>6041.48</v>
      </c>
      <c r="E224" s="2">
        <v>500</v>
      </c>
      <c r="F224" s="2">
        <v>8.2761177724663501E-2</v>
      </c>
      <c r="G224" s="2">
        <v>125</v>
      </c>
      <c r="H224" s="2">
        <v>2.0690294431165875E-2</v>
      </c>
      <c r="I224" s="2">
        <v>169159.77</v>
      </c>
      <c r="J224" s="2">
        <v>109018</v>
      </c>
      <c r="K224" s="2">
        <v>209.29089407630926</v>
      </c>
      <c r="L224" s="2">
        <v>127</v>
      </c>
      <c r="M224" s="2">
        <v>0</v>
      </c>
      <c r="N224" s="2">
        <v>3497768</v>
      </c>
      <c r="O224" s="2" t="s">
        <v>435</v>
      </c>
    </row>
    <row r="225" spans="1:15" x14ac:dyDescent="0.15">
      <c r="A225" s="2">
        <v>2019</v>
      </c>
      <c r="B225" s="2">
        <v>2017</v>
      </c>
      <c r="C225" s="1" t="s">
        <v>83</v>
      </c>
      <c r="D225" s="2">
        <v>350.66</v>
      </c>
      <c r="E225" s="2">
        <v>38</v>
      </c>
      <c r="F225" s="2">
        <v>0.10836707922203843</v>
      </c>
      <c r="G225" s="2">
        <v>2</v>
      </c>
      <c r="H225" s="2">
        <v>5.7035304853704435E-3</v>
      </c>
      <c r="I225" s="2">
        <v>256560.64000000001</v>
      </c>
      <c r="J225" s="2">
        <v>92361</v>
      </c>
      <c r="K225" s="2">
        <v>201.09149574221237</v>
      </c>
      <c r="L225" s="2">
        <v>137</v>
      </c>
      <c r="M225" s="2">
        <v>0</v>
      </c>
      <c r="N225" s="2">
        <v>77762</v>
      </c>
      <c r="O225" s="2" t="s">
        <v>436</v>
      </c>
    </row>
    <row r="226" spans="1:15" x14ac:dyDescent="0.15">
      <c r="A226" s="2">
        <v>2019</v>
      </c>
      <c r="B226" s="2">
        <v>2017</v>
      </c>
      <c r="C226" s="1" t="s">
        <v>84</v>
      </c>
      <c r="D226" s="2">
        <v>1827.28</v>
      </c>
      <c r="E226" s="2">
        <v>103</v>
      </c>
      <c r="F226" s="2">
        <v>5.636793485399063E-2</v>
      </c>
      <c r="G226" s="2">
        <v>4</v>
      </c>
      <c r="H226" s="2">
        <v>2.1890460137472091E-3</v>
      </c>
      <c r="I226" s="2">
        <v>125507.59</v>
      </c>
      <c r="J226" s="2">
        <v>102671</v>
      </c>
      <c r="K226" s="2">
        <v>207.42425468524436</v>
      </c>
      <c r="L226" s="2">
        <v>131</v>
      </c>
      <c r="M226" s="2">
        <v>0</v>
      </c>
      <c r="N226" s="2">
        <v>5034702</v>
      </c>
      <c r="O226" s="2" t="s">
        <v>437</v>
      </c>
    </row>
    <row r="227" spans="1:15" x14ac:dyDescent="0.15">
      <c r="A227" s="2">
        <v>2019</v>
      </c>
      <c r="B227" s="2">
        <v>2017</v>
      </c>
      <c r="C227" s="1" t="s">
        <v>85</v>
      </c>
      <c r="D227" s="2">
        <v>8877.61</v>
      </c>
      <c r="E227" s="2">
        <v>1323</v>
      </c>
      <c r="F227" s="2">
        <v>0.14902659612215449</v>
      </c>
      <c r="G227" s="2">
        <v>418</v>
      </c>
      <c r="H227" s="2">
        <v>4.7084744655374586E-2</v>
      </c>
      <c r="I227" s="2">
        <v>770609.82</v>
      </c>
      <c r="J227" s="2">
        <v>128153</v>
      </c>
      <c r="K227" s="2">
        <v>23.391404472085778</v>
      </c>
      <c r="L227" s="2">
        <v>169</v>
      </c>
      <c r="M227" s="2">
        <v>0</v>
      </c>
      <c r="N227" s="2">
        <v>1076113</v>
      </c>
      <c r="O227" s="2" t="s">
        <v>438</v>
      </c>
    </row>
    <row r="228" spans="1:15" x14ac:dyDescent="0.15">
      <c r="A228" s="2">
        <v>2019</v>
      </c>
      <c r="B228" s="2">
        <v>2017</v>
      </c>
      <c r="C228" s="1" t="s">
        <v>86</v>
      </c>
      <c r="D228" s="2">
        <v>1684.22</v>
      </c>
      <c r="E228" s="2">
        <v>654</v>
      </c>
      <c r="F228" s="2">
        <v>0.38831031575447389</v>
      </c>
      <c r="G228" s="2">
        <v>21</v>
      </c>
      <c r="H228" s="2">
        <v>1.2468679863675766E-2</v>
      </c>
      <c r="I228" s="2">
        <v>82114.149999999994</v>
      </c>
      <c r="J228" s="2">
        <v>59153</v>
      </c>
      <c r="K228" s="2">
        <v>288.67889595758743</v>
      </c>
      <c r="L228" s="2">
        <v>24</v>
      </c>
      <c r="M228" s="2">
        <v>0</v>
      </c>
      <c r="N228" s="2">
        <v>11317215</v>
      </c>
      <c r="O228" s="2" t="s">
        <v>439</v>
      </c>
    </row>
    <row r="229" spans="1:15" x14ac:dyDescent="0.15">
      <c r="A229" s="2">
        <v>2019</v>
      </c>
      <c r="B229" s="2">
        <v>2017</v>
      </c>
      <c r="C229" s="1" t="s">
        <v>87</v>
      </c>
      <c r="D229" s="2">
        <v>4785.9799999999996</v>
      </c>
      <c r="E229" s="2">
        <v>2160</v>
      </c>
      <c r="F229" s="2">
        <v>0.45131822531644517</v>
      </c>
      <c r="G229" s="2">
        <v>136</v>
      </c>
      <c r="H229" s="2">
        <v>2.8416332705109511E-2</v>
      </c>
      <c r="I229" s="2">
        <v>131137.32</v>
      </c>
      <c r="J229" s="2">
        <v>62137</v>
      </c>
      <c r="K229" s="2">
        <v>236.59854401982864</v>
      </c>
      <c r="L229" s="2">
        <v>63</v>
      </c>
      <c r="M229" s="2">
        <v>0</v>
      </c>
      <c r="N229" s="2">
        <v>25040045</v>
      </c>
      <c r="O229" s="2" t="s">
        <v>440</v>
      </c>
    </row>
    <row r="230" spans="1:15" x14ac:dyDescent="0.15">
      <c r="A230" s="2">
        <v>2019</v>
      </c>
      <c r="B230" s="2">
        <v>2017</v>
      </c>
      <c r="C230" s="1" t="s">
        <v>88</v>
      </c>
      <c r="D230" s="2">
        <v>3410.9</v>
      </c>
      <c r="E230" s="2">
        <v>295</v>
      </c>
      <c r="F230" s="2">
        <v>8.6487437333255146E-2</v>
      </c>
      <c r="G230" s="2">
        <v>62</v>
      </c>
      <c r="H230" s="2">
        <v>1.8177020727667186E-2</v>
      </c>
      <c r="I230" s="2">
        <v>197768.76</v>
      </c>
      <c r="J230" s="2">
        <v>99132</v>
      </c>
      <c r="K230" s="2">
        <v>182.0811947745994</v>
      </c>
      <c r="L230" s="2">
        <v>146</v>
      </c>
      <c r="M230" s="2">
        <v>0</v>
      </c>
      <c r="N230" s="2">
        <v>404378</v>
      </c>
      <c r="O230" s="2" t="s">
        <v>441</v>
      </c>
    </row>
    <row r="231" spans="1:15" x14ac:dyDescent="0.15">
      <c r="A231" s="2">
        <v>2019</v>
      </c>
      <c r="B231" s="2">
        <v>2017</v>
      </c>
      <c r="C231" s="1" t="s">
        <v>89</v>
      </c>
      <c r="D231" s="2">
        <v>1227.6099999999999</v>
      </c>
      <c r="E231" s="2">
        <v>114</v>
      </c>
      <c r="F231" s="2">
        <v>9.2863368659427681E-2</v>
      </c>
      <c r="G231" s="2">
        <v>7</v>
      </c>
      <c r="H231" s="2">
        <v>5.7021366720701201E-3</v>
      </c>
      <c r="I231" s="2">
        <v>151813.66</v>
      </c>
      <c r="J231" s="2">
        <v>99866</v>
      </c>
      <c r="K231" s="2">
        <v>216.84506739331732</v>
      </c>
      <c r="L231" s="2">
        <v>116</v>
      </c>
      <c r="M231" s="2">
        <v>0</v>
      </c>
      <c r="N231" s="2">
        <v>2174105</v>
      </c>
      <c r="O231" s="2" t="s">
        <v>442</v>
      </c>
    </row>
    <row r="232" spans="1:15" x14ac:dyDescent="0.15">
      <c r="A232" s="2">
        <v>2019</v>
      </c>
      <c r="B232" s="2">
        <v>2017</v>
      </c>
      <c r="C232" s="1" t="s">
        <v>90</v>
      </c>
      <c r="D232" s="2">
        <v>6305.23</v>
      </c>
      <c r="E232" s="2">
        <v>2574</v>
      </c>
      <c r="F232" s="2">
        <v>0.40823253077207339</v>
      </c>
      <c r="G232" s="2">
        <v>381</v>
      </c>
      <c r="H232" s="2">
        <v>6.0426027282113423E-2</v>
      </c>
      <c r="I232" s="2">
        <v>90219.92</v>
      </c>
      <c r="J232" s="2">
        <v>70791</v>
      </c>
      <c r="K232" s="2">
        <v>284.49778722286788</v>
      </c>
      <c r="L232" s="2">
        <v>27</v>
      </c>
      <c r="M232" s="2">
        <v>0</v>
      </c>
      <c r="N232" s="2">
        <v>37684356</v>
      </c>
      <c r="O232" s="2" t="s">
        <v>443</v>
      </c>
    </row>
    <row r="233" spans="1:15" x14ac:dyDescent="0.15">
      <c r="A233" s="2">
        <v>2019</v>
      </c>
      <c r="B233" s="2">
        <v>2017</v>
      </c>
      <c r="C233" s="1" t="s">
        <v>91</v>
      </c>
      <c r="D233" s="2">
        <v>149.30000000000001</v>
      </c>
      <c r="E233" s="2">
        <v>38</v>
      </c>
      <c r="F233" s="2">
        <v>0.25452109845947757</v>
      </c>
      <c r="G233" s="2">
        <v>0</v>
      </c>
      <c r="H233" s="2">
        <v>0</v>
      </c>
      <c r="I233" s="2">
        <v>102899.42</v>
      </c>
      <c r="J233" s="2">
        <v>76625</v>
      </c>
      <c r="K233" s="2">
        <v>254.31112094860242</v>
      </c>
      <c r="L233" s="2">
        <v>46</v>
      </c>
      <c r="M233" s="2">
        <v>0</v>
      </c>
      <c r="N233" s="2">
        <v>731642</v>
      </c>
      <c r="O233" s="2" t="s">
        <v>444</v>
      </c>
    </row>
    <row r="234" spans="1:15" x14ac:dyDescent="0.15">
      <c r="A234" s="2">
        <v>2019</v>
      </c>
      <c r="B234" s="2">
        <v>2017</v>
      </c>
      <c r="C234" s="1" t="s">
        <v>92</v>
      </c>
      <c r="D234" s="2">
        <v>20503.59</v>
      </c>
      <c r="E234" s="2">
        <v>17315</v>
      </c>
      <c r="F234" s="2">
        <v>0.84448625826013879</v>
      </c>
      <c r="G234" s="2">
        <v>4108</v>
      </c>
      <c r="H234" s="2">
        <v>0.20035515731635289</v>
      </c>
      <c r="I234" s="2">
        <v>54901.98</v>
      </c>
      <c r="J234" s="2">
        <v>30630</v>
      </c>
      <c r="K234" s="2">
        <v>490.47579487884548</v>
      </c>
      <c r="L234" s="2">
        <v>1</v>
      </c>
      <c r="M234" s="2">
        <v>1937.307499999999</v>
      </c>
      <c r="N234" s="2">
        <v>232625613</v>
      </c>
      <c r="O234" s="2" t="s">
        <v>445</v>
      </c>
    </row>
    <row r="235" spans="1:15" x14ac:dyDescent="0.15">
      <c r="A235" s="2">
        <v>2019</v>
      </c>
      <c r="B235" s="2">
        <v>2017</v>
      </c>
      <c r="C235" s="1" t="s">
        <v>93</v>
      </c>
      <c r="D235" s="2">
        <v>258.39</v>
      </c>
      <c r="E235" s="2">
        <v>21</v>
      </c>
      <c r="F235" s="2">
        <v>8.1272495065598513E-2</v>
      </c>
      <c r="G235" s="2">
        <v>0</v>
      </c>
      <c r="H235" s="2">
        <v>0</v>
      </c>
      <c r="I235" s="2">
        <v>132860.42000000001</v>
      </c>
      <c r="J235" s="2">
        <v>91964</v>
      </c>
      <c r="K235" s="2">
        <v>219.4613443455377</v>
      </c>
      <c r="L235" s="2">
        <v>109</v>
      </c>
      <c r="M235" s="2">
        <v>0</v>
      </c>
      <c r="N235" s="2">
        <v>719061</v>
      </c>
      <c r="O235" s="2" t="s">
        <v>446</v>
      </c>
    </row>
    <row r="236" spans="1:15" x14ac:dyDescent="0.15">
      <c r="A236" s="2">
        <v>2019</v>
      </c>
      <c r="B236" s="2">
        <v>2017</v>
      </c>
      <c r="C236" s="1" t="s">
        <v>94</v>
      </c>
      <c r="D236" s="2">
        <v>807.85</v>
      </c>
      <c r="E236" s="2">
        <v>70</v>
      </c>
      <c r="F236" s="2">
        <v>8.6649749334653706E-2</v>
      </c>
      <c r="G236" s="2">
        <v>5</v>
      </c>
      <c r="H236" s="2">
        <v>6.1892678096181217E-3</v>
      </c>
      <c r="I236" s="2">
        <v>139117.06</v>
      </c>
      <c r="J236" s="2">
        <v>91875</v>
      </c>
      <c r="K236" s="2">
        <v>209.72707158344167</v>
      </c>
      <c r="L236" s="2">
        <v>125</v>
      </c>
      <c r="M236" s="2">
        <v>0</v>
      </c>
      <c r="N236" s="2">
        <v>2105400</v>
      </c>
      <c r="O236" s="2" t="s">
        <v>447</v>
      </c>
    </row>
    <row r="237" spans="1:15" x14ac:dyDescent="0.15">
      <c r="A237" s="2">
        <v>2019</v>
      </c>
      <c r="B237" s="2">
        <v>2017</v>
      </c>
      <c r="C237" s="1" t="s">
        <v>95</v>
      </c>
      <c r="D237" s="2">
        <v>1501.79</v>
      </c>
      <c r="E237" s="2">
        <v>131</v>
      </c>
      <c r="F237" s="2">
        <v>8.7229239773869857E-2</v>
      </c>
      <c r="G237" s="2">
        <v>4</v>
      </c>
      <c r="H237" s="2">
        <v>2.6634882373700718E-3</v>
      </c>
      <c r="I237" s="2">
        <v>114702.58</v>
      </c>
      <c r="J237" s="2">
        <v>105104</v>
      </c>
      <c r="K237" s="2">
        <v>228.66864328727956</v>
      </c>
      <c r="L237" s="2">
        <v>80</v>
      </c>
      <c r="M237" s="2">
        <v>0</v>
      </c>
      <c r="N237" s="2">
        <v>4839379</v>
      </c>
      <c r="O237" s="2" t="s">
        <v>448</v>
      </c>
    </row>
    <row r="238" spans="1:15" x14ac:dyDescent="0.15">
      <c r="A238" s="2">
        <v>2019</v>
      </c>
      <c r="B238" s="2">
        <v>2017</v>
      </c>
      <c r="C238" s="1" t="s">
        <v>96</v>
      </c>
      <c r="D238" s="2">
        <v>274.56</v>
      </c>
      <c r="E238" s="2">
        <v>49</v>
      </c>
      <c r="F238" s="2">
        <v>0.17846736596736595</v>
      </c>
      <c r="G238" s="2">
        <v>1</v>
      </c>
      <c r="H238" s="2">
        <v>3.642191142191142E-3</v>
      </c>
      <c r="I238" s="2">
        <v>291671.28999999998</v>
      </c>
      <c r="J238" s="2">
        <v>60714</v>
      </c>
      <c r="K238" s="2">
        <v>187.18074655240972</v>
      </c>
      <c r="L238" s="2">
        <v>143</v>
      </c>
      <c r="M238" s="2">
        <v>0</v>
      </c>
      <c r="N238" s="2">
        <v>35047</v>
      </c>
      <c r="O238" s="2" t="s">
        <v>449</v>
      </c>
    </row>
    <row r="239" spans="1:15" x14ac:dyDescent="0.15">
      <c r="A239" s="2">
        <v>2019</v>
      </c>
      <c r="B239" s="2">
        <v>2017</v>
      </c>
      <c r="C239" s="1" t="s">
        <v>97</v>
      </c>
      <c r="D239" s="2">
        <v>2333.15</v>
      </c>
      <c r="E239" s="2">
        <v>947</v>
      </c>
      <c r="F239" s="2">
        <v>0.40588903413839655</v>
      </c>
      <c r="G239" s="2">
        <v>50</v>
      </c>
      <c r="H239" s="2">
        <v>2.1430255234339841E-2</v>
      </c>
      <c r="I239" s="2">
        <v>97072.639999999999</v>
      </c>
      <c r="J239" s="2">
        <v>55764</v>
      </c>
      <c r="K239" s="2">
        <v>293.70251101929875</v>
      </c>
      <c r="L239" s="2">
        <v>21</v>
      </c>
      <c r="M239" s="2">
        <v>0</v>
      </c>
      <c r="N239" s="2">
        <v>15574402</v>
      </c>
      <c r="O239" s="2" t="s">
        <v>450</v>
      </c>
    </row>
    <row r="240" spans="1:15" x14ac:dyDescent="0.15">
      <c r="A240" s="2">
        <v>2019</v>
      </c>
      <c r="B240" s="2">
        <v>2017</v>
      </c>
      <c r="C240" s="1" t="s">
        <v>98</v>
      </c>
      <c r="D240" s="2">
        <v>853.9</v>
      </c>
      <c r="E240" s="2">
        <v>37</v>
      </c>
      <c r="F240" s="2">
        <v>4.3330600772924228E-2</v>
      </c>
      <c r="G240" s="2">
        <v>4</v>
      </c>
      <c r="H240" s="2">
        <v>4.6843892727485657E-3</v>
      </c>
      <c r="I240" s="2">
        <v>160292.19</v>
      </c>
      <c r="J240" s="2">
        <v>112137</v>
      </c>
      <c r="K240" s="2">
        <v>188.38656115849309</v>
      </c>
      <c r="L240" s="2">
        <v>142</v>
      </c>
      <c r="M240" s="2">
        <v>0</v>
      </c>
      <c r="N240" s="2">
        <v>831180</v>
      </c>
      <c r="O240" s="2" t="s">
        <v>451</v>
      </c>
    </row>
    <row r="241" spans="1:15" x14ac:dyDescent="0.15">
      <c r="A241" s="2">
        <v>2019</v>
      </c>
      <c r="B241" s="2">
        <v>2017</v>
      </c>
      <c r="C241" s="1" t="s">
        <v>99</v>
      </c>
      <c r="D241" s="2">
        <v>963.23</v>
      </c>
      <c r="E241" s="2">
        <v>191</v>
      </c>
      <c r="F241" s="2">
        <v>0.19829116618045534</v>
      </c>
      <c r="G241" s="2">
        <v>8</v>
      </c>
      <c r="H241" s="2">
        <v>8.305389159390799E-3</v>
      </c>
      <c r="I241" s="2">
        <v>120185.25</v>
      </c>
      <c r="J241" s="2">
        <v>89375</v>
      </c>
      <c r="K241" s="2">
        <v>233.48346265873474</v>
      </c>
      <c r="L241" s="2">
        <v>68</v>
      </c>
      <c r="M241" s="2">
        <v>0</v>
      </c>
      <c r="N241" s="2">
        <v>3436049</v>
      </c>
      <c r="O241" s="2" t="s">
        <v>452</v>
      </c>
    </row>
    <row r="242" spans="1:15" x14ac:dyDescent="0.15">
      <c r="A242" s="2">
        <v>2019</v>
      </c>
      <c r="B242" s="2">
        <v>2017</v>
      </c>
      <c r="C242" s="1" t="s">
        <v>100</v>
      </c>
      <c r="D242" s="2">
        <v>2395.5500000000002</v>
      </c>
      <c r="E242" s="2">
        <v>508</v>
      </c>
      <c r="F242" s="2">
        <v>0.21205986099225646</v>
      </c>
      <c r="G242" s="2">
        <v>28</v>
      </c>
      <c r="H242" s="2">
        <v>1.1688338794848782E-2</v>
      </c>
      <c r="I242" s="2">
        <v>103766.98</v>
      </c>
      <c r="J242" s="2">
        <v>84825</v>
      </c>
      <c r="K242" s="2">
        <v>241.29307159798293</v>
      </c>
      <c r="L242" s="2">
        <v>55</v>
      </c>
      <c r="M242" s="2">
        <v>0</v>
      </c>
      <c r="N242" s="2">
        <v>10815296</v>
      </c>
      <c r="O242" s="2" t="s">
        <v>453</v>
      </c>
    </row>
    <row r="243" spans="1:15" x14ac:dyDescent="0.15">
      <c r="A243" s="2">
        <v>2019</v>
      </c>
      <c r="B243" s="2">
        <v>2017</v>
      </c>
      <c r="C243" s="1" t="s">
        <v>101</v>
      </c>
      <c r="D243" s="2">
        <v>553.54</v>
      </c>
      <c r="E243" s="2">
        <v>120</v>
      </c>
      <c r="F243" s="2">
        <v>0.21678650142717781</v>
      </c>
      <c r="G243" s="2">
        <v>6</v>
      </c>
      <c r="H243" s="2">
        <v>1.0839325071358891E-2</v>
      </c>
      <c r="I243" s="2">
        <v>124323.32</v>
      </c>
      <c r="J243" s="2">
        <v>81200</v>
      </c>
      <c r="K243" s="2">
        <v>231.44289711582618</v>
      </c>
      <c r="L243" s="2">
        <v>75</v>
      </c>
      <c r="M243" s="2">
        <v>0</v>
      </c>
      <c r="N243" s="2">
        <v>2028095</v>
      </c>
      <c r="O243" s="2" t="s">
        <v>454</v>
      </c>
    </row>
    <row r="244" spans="1:15" x14ac:dyDescent="0.15">
      <c r="A244" s="2">
        <v>2019</v>
      </c>
      <c r="B244" s="2">
        <v>2017</v>
      </c>
      <c r="C244" s="1" t="s">
        <v>102</v>
      </c>
      <c r="D244" s="2">
        <v>902</v>
      </c>
      <c r="E244" s="2">
        <v>102</v>
      </c>
      <c r="F244" s="2">
        <v>0.1130820399113082</v>
      </c>
      <c r="G244" s="2">
        <v>2</v>
      </c>
      <c r="H244" s="2">
        <v>2.2172949002217295E-3</v>
      </c>
      <c r="I244" s="2">
        <v>176901.3</v>
      </c>
      <c r="J244" s="2">
        <v>82361</v>
      </c>
      <c r="K244" s="2">
        <v>207.13101128255985</v>
      </c>
      <c r="L244" s="2">
        <v>132</v>
      </c>
      <c r="M244" s="2">
        <v>0</v>
      </c>
      <c r="N244" s="2">
        <v>983477</v>
      </c>
      <c r="O244" s="2" t="s">
        <v>455</v>
      </c>
    </row>
    <row r="245" spans="1:15" x14ac:dyDescent="0.15">
      <c r="A245" s="2">
        <v>2019</v>
      </c>
      <c r="B245" s="2">
        <v>2017</v>
      </c>
      <c r="C245" s="1" t="s">
        <v>103</v>
      </c>
      <c r="D245" s="2">
        <v>262.3</v>
      </c>
      <c r="E245" s="2">
        <v>25</v>
      </c>
      <c r="F245" s="2">
        <v>9.5310712924132665E-2</v>
      </c>
      <c r="G245" s="2">
        <v>5</v>
      </c>
      <c r="H245" s="2">
        <v>1.9062142584826535E-2</v>
      </c>
      <c r="I245" s="2">
        <v>299977.83</v>
      </c>
      <c r="J245" s="2">
        <v>81650</v>
      </c>
      <c r="K245" s="2">
        <v>142.95029545183326</v>
      </c>
      <c r="L245" s="2">
        <v>158</v>
      </c>
      <c r="M245" s="2">
        <v>0</v>
      </c>
      <c r="N245" s="2">
        <v>57181</v>
      </c>
      <c r="O245" s="2" t="s">
        <v>456</v>
      </c>
    </row>
    <row r="246" spans="1:15" x14ac:dyDescent="0.15">
      <c r="A246" s="2">
        <v>2019</v>
      </c>
      <c r="B246" s="2">
        <v>2017</v>
      </c>
      <c r="C246" s="1" t="s">
        <v>104</v>
      </c>
      <c r="D246" s="2">
        <v>2831.95</v>
      </c>
      <c r="E246" s="2">
        <v>125</v>
      </c>
      <c r="F246" s="2">
        <v>4.4139197372834976E-2</v>
      </c>
      <c r="G246" s="2">
        <v>28</v>
      </c>
      <c r="H246" s="2">
        <v>9.8871802115150353E-3</v>
      </c>
      <c r="I246" s="2">
        <v>228762.54</v>
      </c>
      <c r="J246" s="2">
        <v>107183</v>
      </c>
      <c r="K246" s="2">
        <v>174.30632494208467</v>
      </c>
      <c r="L246" s="2">
        <v>150</v>
      </c>
      <c r="M246" s="2">
        <v>0</v>
      </c>
      <c r="N246" s="2">
        <v>331188</v>
      </c>
      <c r="O246" s="2" t="s">
        <v>457</v>
      </c>
    </row>
    <row r="247" spans="1:15" x14ac:dyDescent="0.15">
      <c r="A247" s="2">
        <v>2019</v>
      </c>
      <c r="B247" s="2">
        <v>2017</v>
      </c>
      <c r="C247" s="1" t="s">
        <v>105</v>
      </c>
      <c r="D247" s="2">
        <v>7496.9</v>
      </c>
      <c r="E247" s="2">
        <v>4025</v>
      </c>
      <c r="F247" s="2">
        <v>0.53688858061332023</v>
      </c>
      <c r="G247" s="2">
        <v>459</v>
      </c>
      <c r="H247" s="2">
        <v>6.1225306460003473E-2</v>
      </c>
      <c r="I247" s="2">
        <v>95047.22</v>
      </c>
      <c r="J247" s="2">
        <v>63158</v>
      </c>
      <c r="K247" s="2">
        <v>288.83689744091612</v>
      </c>
      <c r="L247" s="2">
        <v>23</v>
      </c>
      <c r="M247" s="2">
        <v>0</v>
      </c>
      <c r="N247" s="2">
        <v>46551931</v>
      </c>
      <c r="O247" s="2" t="s">
        <v>458</v>
      </c>
    </row>
    <row r="248" spans="1:15" x14ac:dyDescent="0.15">
      <c r="A248" s="2">
        <v>2019</v>
      </c>
      <c r="B248" s="2">
        <v>2017</v>
      </c>
      <c r="C248" s="1" t="s">
        <v>106</v>
      </c>
      <c r="D248" s="2">
        <v>1722.17</v>
      </c>
      <c r="E248" s="2">
        <v>368</v>
      </c>
      <c r="F248" s="2">
        <v>0.21368389880209271</v>
      </c>
      <c r="G248" s="2">
        <v>66</v>
      </c>
      <c r="H248" s="2">
        <v>3.8323742719940539E-2</v>
      </c>
      <c r="I248" s="2">
        <v>108459.9</v>
      </c>
      <c r="J248" s="2">
        <v>60263</v>
      </c>
      <c r="K248" s="2">
        <v>267.10485420448759</v>
      </c>
      <c r="L248" s="2">
        <v>37</v>
      </c>
      <c r="M248" s="2">
        <v>0</v>
      </c>
      <c r="N248" s="2">
        <v>8858878</v>
      </c>
      <c r="O248" s="2" t="s">
        <v>459</v>
      </c>
    </row>
    <row r="249" spans="1:15" x14ac:dyDescent="0.15">
      <c r="A249" s="2">
        <v>2019</v>
      </c>
      <c r="B249" s="2">
        <v>2017</v>
      </c>
      <c r="C249" s="1" t="s">
        <v>107</v>
      </c>
      <c r="D249" s="2">
        <v>1036.67</v>
      </c>
      <c r="E249" s="2">
        <v>112</v>
      </c>
      <c r="F249" s="2">
        <v>0.10803823781917099</v>
      </c>
      <c r="G249" s="2">
        <v>6</v>
      </c>
      <c r="H249" s="2">
        <v>5.7877627403127314E-3</v>
      </c>
      <c r="I249" s="2">
        <v>130291.93</v>
      </c>
      <c r="J249" s="2">
        <v>108698</v>
      </c>
      <c r="K249" s="2">
        <v>223.36141840906024</v>
      </c>
      <c r="L249" s="2">
        <v>93</v>
      </c>
      <c r="M249" s="2">
        <v>0</v>
      </c>
      <c r="N249" s="2">
        <v>2494332</v>
      </c>
      <c r="O249" s="2" t="s">
        <v>460</v>
      </c>
    </row>
    <row r="250" spans="1:15" x14ac:dyDescent="0.15">
      <c r="A250" s="2">
        <v>2019</v>
      </c>
      <c r="B250" s="2">
        <v>2017</v>
      </c>
      <c r="C250" s="1" t="s">
        <v>108</v>
      </c>
      <c r="D250" s="2">
        <v>8780.7000000000007</v>
      </c>
      <c r="E250" s="2">
        <v>6378</v>
      </c>
      <c r="F250" s="2">
        <v>0.72636577949366221</v>
      </c>
      <c r="G250" s="2">
        <v>1217</v>
      </c>
      <c r="H250" s="2">
        <v>0.13859942829159405</v>
      </c>
      <c r="I250" s="2">
        <v>75986.929999999993</v>
      </c>
      <c r="J250" s="2">
        <v>54588</v>
      </c>
      <c r="K250" s="2">
        <v>346.11010064125509</v>
      </c>
      <c r="L250" s="2">
        <v>9</v>
      </c>
      <c r="M250" s="2">
        <v>0</v>
      </c>
      <c r="N250" s="2">
        <v>76147547</v>
      </c>
      <c r="O250" s="2" t="s">
        <v>461</v>
      </c>
    </row>
    <row r="251" spans="1:15" x14ac:dyDescent="0.15">
      <c r="A251" s="2">
        <v>2019</v>
      </c>
      <c r="B251" s="2">
        <v>2017</v>
      </c>
      <c r="C251" s="1" t="s">
        <v>109</v>
      </c>
      <c r="D251" s="2">
        <v>1204.3699999999999</v>
      </c>
      <c r="E251" s="2">
        <v>84</v>
      </c>
      <c r="F251" s="2">
        <v>6.9746008286490038E-2</v>
      </c>
      <c r="G251" s="2">
        <v>17</v>
      </c>
      <c r="H251" s="2">
        <v>1.4115263581789651E-2</v>
      </c>
      <c r="I251" s="2">
        <v>178746.32</v>
      </c>
      <c r="J251" s="2">
        <v>97756</v>
      </c>
      <c r="K251" s="2">
        <v>213.18053403058749</v>
      </c>
      <c r="L251" s="2">
        <v>122</v>
      </c>
      <c r="M251" s="2">
        <v>0</v>
      </c>
      <c r="N251" s="2">
        <v>723085</v>
      </c>
      <c r="O251" s="2" t="s">
        <v>462</v>
      </c>
    </row>
    <row r="252" spans="1:15" x14ac:dyDescent="0.15">
      <c r="A252" s="2">
        <v>2019</v>
      </c>
      <c r="B252" s="2">
        <v>2017</v>
      </c>
      <c r="C252" s="1" t="s">
        <v>110</v>
      </c>
      <c r="D252" s="2">
        <v>583.34</v>
      </c>
      <c r="E252" s="2">
        <v>61</v>
      </c>
      <c r="F252" s="2">
        <v>0.10457023348304591</v>
      </c>
      <c r="G252" s="2">
        <v>0</v>
      </c>
      <c r="H252" s="2">
        <v>0</v>
      </c>
      <c r="I252" s="2">
        <v>133330.54999999999</v>
      </c>
      <c r="J252" s="2">
        <v>102426</v>
      </c>
      <c r="K252" s="2">
        <v>236.70040039319878</v>
      </c>
      <c r="L252" s="2">
        <v>62</v>
      </c>
      <c r="M252" s="2">
        <v>0</v>
      </c>
      <c r="N252" s="2">
        <v>1482276</v>
      </c>
      <c r="O252" s="2" t="s">
        <v>463</v>
      </c>
    </row>
    <row r="253" spans="1:15" x14ac:dyDescent="0.15">
      <c r="A253" s="2">
        <v>2019</v>
      </c>
      <c r="B253" s="2">
        <v>2017</v>
      </c>
      <c r="C253" s="1" t="s">
        <v>111</v>
      </c>
      <c r="D253" s="2">
        <v>4853.6400000000003</v>
      </c>
      <c r="E253" s="2">
        <v>2204</v>
      </c>
      <c r="F253" s="2">
        <v>0.4540921864827222</v>
      </c>
      <c r="G253" s="2">
        <v>180</v>
      </c>
      <c r="H253" s="2">
        <v>3.7085568769006351E-2</v>
      </c>
      <c r="I253" s="2">
        <v>102352.38</v>
      </c>
      <c r="J253" s="2">
        <v>63691</v>
      </c>
      <c r="K253" s="2">
        <v>280.9857891454522</v>
      </c>
      <c r="L253" s="2">
        <v>29</v>
      </c>
      <c r="M253" s="2">
        <v>0</v>
      </c>
      <c r="N253" s="2">
        <v>27508044</v>
      </c>
      <c r="O253" s="2" t="s">
        <v>464</v>
      </c>
    </row>
    <row r="254" spans="1:15" x14ac:dyDescent="0.15">
      <c r="A254" s="2">
        <v>2019</v>
      </c>
      <c r="B254" s="2">
        <v>2017</v>
      </c>
      <c r="C254" s="1" t="s">
        <v>112</v>
      </c>
      <c r="D254" s="2">
        <v>5822.32</v>
      </c>
      <c r="E254" s="2">
        <v>1076</v>
      </c>
      <c r="F254" s="2">
        <v>0.1848060566921777</v>
      </c>
      <c r="G254" s="2">
        <v>148</v>
      </c>
      <c r="H254" s="2">
        <v>2.5419420437214034E-2</v>
      </c>
      <c r="I254" s="2">
        <v>173924.54</v>
      </c>
      <c r="J254" s="2">
        <v>80247</v>
      </c>
      <c r="K254" s="2">
        <v>221.42824215825448</v>
      </c>
      <c r="L254" s="2">
        <v>101</v>
      </c>
      <c r="M254" s="2">
        <v>0</v>
      </c>
      <c r="N254" s="2">
        <v>7729132</v>
      </c>
      <c r="O254" s="2" t="s">
        <v>465</v>
      </c>
    </row>
    <row r="255" spans="1:15" x14ac:dyDescent="0.15">
      <c r="A255" s="2">
        <v>2019</v>
      </c>
      <c r="B255" s="2">
        <v>2017</v>
      </c>
      <c r="C255" s="1" t="s">
        <v>113</v>
      </c>
      <c r="D255" s="2">
        <v>3207.55</v>
      </c>
      <c r="E255" s="2">
        <v>253</v>
      </c>
      <c r="F255" s="2">
        <v>7.8876400991410883E-2</v>
      </c>
      <c r="G255" s="2">
        <v>27</v>
      </c>
      <c r="H255" s="2">
        <v>8.4176396314944429E-3</v>
      </c>
      <c r="I255" s="2">
        <v>156288.34</v>
      </c>
      <c r="J255" s="2">
        <v>110558</v>
      </c>
      <c r="K255" s="2">
        <v>220.02101510663744</v>
      </c>
      <c r="L255" s="2">
        <v>107</v>
      </c>
      <c r="M255" s="2">
        <v>0</v>
      </c>
      <c r="N255" s="2">
        <v>3579472</v>
      </c>
      <c r="O255" s="2" t="s">
        <v>466</v>
      </c>
    </row>
    <row r="256" spans="1:15" x14ac:dyDescent="0.15">
      <c r="A256" s="2">
        <v>2019</v>
      </c>
      <c r="B256" s="2">
        <v>2017</v>
      </c>
      <c r="C256" s="1" t="s">
        <v>114</v>
      </c>
      <c r="D256" s="2">
        <v>2373.9299999999998</v>
      </c>
      <c r="E256" s="2">
        <v>876</v>
      </c>
      <c r="F256" s="2">
        <v>0.36900835323703735</v>
      </c>
      <c r="G256" s="2">
        <v>91</v>
      </c>
      <c r="H256" s="2">
        <v>3.8333059525765295E-2</v>
      </c>
      <c r="I256" s="2">
        <v>94604.72</v>
      </c>
      <c r="J256" s="2">
        <v>70036</v>
      </c>
      <c r="K256" s="2">
        <v>266.10336984741417</v>
      </c>
      <c r="L256" s="2">
        <v>38</v>
      </c>
      <c r="M256" s="2">
        <v>0</v>
      </c>
      <c r="N256" s="2">
        <v>13543718</v>
      </c>
      <c r="O256" s="2" t="s">
        <v>467</v>
      </c>
    </row>
    <row r="257" spans="1:15" x14ac:dyDescent="0.15">
      <c r="A257" s="2">
        <v>2019</v>
      </c>
      <c r="B257" s="2">
        <v>2017</v>
      </c>
      <c r="C257" s="1" t="s">
        <v>115</v>
      </c>
      <c r="D257" s="2">
        <v>261.45</v>
      </c>
      <c r="E257" s="2">
        <v>31</v>
      </c>
      <c r="F257" s="2">
        <v>0.11856951615987761</v>
      </c>
      <c r="G257" s="2">
        <v>3</v>
      </c>
      <c r="H257" s="2">
        <v>1.1474469305794608E-2</v>
      </c>
      <c r="I257" s="2">
        <v>191054.75</v>
      </c>
      <c r="J257" s="2">
        <v>83750</v>
      </c>
      <c r="K257" s="2">
        <v>214.90548223699065</v>
      </c>
      <c r="L257" s="2">
        <v>120</v>
      </c>
      <c r="M257" s="2">
        <v>0</v>
      </c>
      <c r="N257" s="2">
        <v>129447</v>
      </c>
      <c r="O257" s="2" t="s">
        <v>468</v>
      </c>
    </row>
    <row r="258" spans="1:15" x14ac:dyDescent="0.15">
      <c r="A258" s="2">
        <v>2019</v>
      </c>
      <c r="B258" s="2">
        <v>2017</v>
      </c>
      <c r="C258" s="1" t="s">
        <v>116</v>
      </c>
      <c r="D258" s="2">
        <v>4504.12</v>
      </c>
      <c r="E258" s="2">
        <v>2145</v>
      </c>
      <c r="F258" s="2">
        <v>0.47623065104837348</v>
      </c>
      <c r="G258" s="2">
        <v>256</v>
      </c>
      <c r="H258" s="2">
        <v>5.6836851593652038E-2</v>
      </c>
      <c r="I258" s="2">
        <v>72147.02</v>
      </c>
      <c r="J258" s="2">
        <v>58078</v>
      </c>
      <c r="K258" s="2">
        <v>319.99446529149969</v>
      </c>
      <c r="L258" s="2">
        <v>13</v>
      </c>
      <c r="M258" s="2">
        <v>0</v>
      </c>
      <c r="N258" s="2">
        <v>36029877</v>
      </c>
      <c r="O258" s="2" t="s">
        <v>469</v>
      </c>
    </row>
    <row r="259" spans="1:15" x14ac:dyDescent="0.15">
      <c r="A259" s="2">
        <v>2019</v>
      </c>
      <c r="B259" s="2">
        <v>2017</v>
      </c>
      <c r="C259" s="1" t="s">
        <v>117</v>
      </c>
      <c r="D259" s="2">
        <v>11426.14</v>
      </c>
      <c r="E259" s="2">
        <v>8805</v>
      </c>
      <c r="F259" s="2">
        <v>0.77060144545752107</v>
      </c>
      <c r="G259" s="2">
        <v>1663</v>
      </c>
      <c r="H259" s="2">
        <v>0.14554346437204516</v>
      </c>
      <c r="I259" s="2">
        <v>49934.559999999998</v>
      </c>
      <c r="J259" s="2">
        <v>40457</v>
      </c>
      <c r="K259" s="2">
        <v>416.16969353887447</v>
      </c>
      <c r="L259" s="2">
        <v>2</v>
      </c>
      <c r="M259" s="2">
        <v>235.39499999999981</v>
      </c>
      <c r="N259" s="2">
        <v>124963337</v>
      </c>
      <c r="O259" s="2" t="s">
        <v>470</v>
      </c>
    </row>
    <row r="260" spans="1:15" x14ac:dyDescent="0.15">
      <c r="A260" s="2">
        <v>2019</v>
      </c>
      <c r="B260" s="2">
        <v>2017</v>
      </c>
      <c r="C260" s="1" t="s">
        <v>118</v>
      </c>
      <c r="D260" s="2">
        <v>4278.07</v>
      </c>
      <c r="E260" s="2">
        <v>4</v>
      </c>
      <c r="F260" s="2">
        <v>9.3500106356370983E-4</v>
      </c>
      <c r="G260" s="2">
        <v>49</v>
      </c>
      <c r="H260" s="2">
        <v>1.1453763028655447E-2</v>
      </c>
      <c r="I260" s="2">
        <v>588016.9</v>
      </c>
      <c r="J260" s="2">
        <v>168311</v>
      </c>
      <c r="K260" s="2">
        <v>41.628211540342221</v>
      </c>
      <c r="L260" s="2">
        <v>168</v>
      </c>
      <c r="M260" s="2">
        <v>0</v>
      </c>
      <c r="N260" s="2">
        <v>494033</v>
      </c>
      <c r="O260" s="2" t="s">
        <v>471</v>
      </c>
    </row>
    <row r="261" spans="1:15" x14ac:dyDescent="0.15">
      <c r="A261" s="2">
        <v>2019</v>
      </c>
      <c r="B261" s="2">
        <v>2017</v>
      </c>
      <c r="C261" s="1" t="s">
        <v>119</v>
      </c>
      <c r="D261" s="2">
        <v>2249</v>
      </c>
      <c r="E261" s="2">
        <v>178</v>
      </c>
      <c r="F261" s="2">
        <v>7.9146287238772789E-2</v>
      </c>
      <c r="G261" s="2">
        <v>43</v>
      </c>
      <c r="H261" s="2">
        <v>1.9119608714984436E-2</v>
      </c>
      <c r="I261" s="2">
        <v>164412.72</v>
      </c>
      <c r="J261" s="2">
        <v>101273</v>
      </c>
      <c r="K261" s="2">
        <v>216.45265051084482</v>
      </c>
      <c r="L261" s="2">
        <v>117</v>
      </c>
      <c r="M261" s="2">
        <v>0</v>
      </c>
      <c r="N261" s="2">
        <v>2350018</v>
      </c>
      <c r="O261" s="2" t="s">
        <v>472</v>
      </c>
    </row>
    <row r="262" spans="1:15" x14ac:dyDescent="0.15">
      <c r="A262" s="2">
        <v>2019</v>
      </c>
      <c r="B262" s="2">
        <v>2017</v>
      </c>
      <c r="C262" s="1" t="s">
        <v>120</v>
      </c>
      <c r="D262" s="2">
        <v>983.66</v>
      </c>
      <c r="E262" s="2">
        <v>98</v>
      </c>
      <c r="F262" s="2">
        <v>9.9627920216334917E-2</v>
      </c>
      <c r="G262" s="2">
        <v>2</v>
      </c>
      <c r="H262" s="2">
        <v>2.0332228615578553E-3</v>
      </c>
      <c r="I262" s="2">
        <v>137188.19</v>
      </c>
      <c r="J262" s="2">
        <v>87596</v>
      </c>
      <c r="K262" s="2">
        <v>227.20606452492771</v>
      </c>
      <c r="L262" s="2">
        <v>84</v>
      </c>
      <c r="M262" s="2">
        <v>0</v>
      </c>
      <c r="N262" s="2">
        <v>2719698</v>
      </c>
      <c r="O262" s="2" t="s">
        <v>473</v>
      </c>
    </row>
    <row r="263" spans="1:15" x14ac:dyDescent="0.15">
      <c r="A263" s="2">
        <v>2019</v>
      </c>
      <c r="B263" s="2">
        <v>2017</v>
      </c>
      <c r="C263" s="1" t="s">
        <v>121</v>
      </c>
      <c r="D263" s="2">
        <v>18962.47</v>
      </c>
      <c r="E263" s="2">
        <v>11176</v>
      </c>
      <c r="F263" s="2">
        <v>0.58937469643986251</v>
      </c>
      <c r="G263" s="2">
        <v>3364</v>
      </c>
      <c r="H263" s="2">
        <v>0.17740304928630077</v>
      </c>
      <c r="I263" s="2">
        <v>75927.95</v>
      </c>
      <c r="J263" s="2">
        <v>37192</v>
      </c>
      <c r="K263" s="2">
        <v>389.18601706925409</v>
      </c>
      <c r="L263" s="2">
        <v>5</v>
      </c>
      <c r="M263" s="2">
        <v>0</v>
      </c>
      <c r="N263" s="2">
        <v>174904067</v>
      </c>
      <c r="O263" s="2" t="s">
        <v>474</v>
      </c>
    </row>
    <row r="264" spans="1:15" x14ac:dyDescent="0.15">
      <c r="A264" s="2">
        <v>2019</v>
      </c>
      <c r="B264" s="2">
        <v>2017</v>
      </c>
      <c r="C264" s="1" t="s">
        <v>122</v>
      </c>
      <c r="D264" s="2">
        <v>4213.6000000000004</v>
      </c>
      <c r="E264" s="2">
        <v>884</v>
      </c>
      <c r="F264" s="2">
        <v>0.20979684830074044</v>
      </c>
      <c r="G264" s="2">
        <v>222</v>
      </c>
      <c r="H264" s="2">
        <v>5.2686538826656533E-2</v>
      </c>
      <c r="I264" s="2">
        <v>124497.47</v>
      </c>
      <c r="J264" s="2">
        <v>79960</v>
      </c>
      <c r="K264" s="2">
        <v>249.09415480069222</v>
      </c>
      <c r="L264" s="2">
        <v>49</v>
      </c>
      <c r="M264" s="2">
        <v>0</v>
      </c>
      <c r="N264" s="2">
        <v>15639015</v>
      </c>
      <c r="O264" s="2" t="s">
        <v>475</v>
      </c>
    </row>
    <row r="265" spans="1:15" x14ac:dyDescent="0.15">
      <c r="A265" s="2">
        <v>2019</v>
      </c>
      <c r="B265" s="2">
        <v>2017</v>
      </c>
      <c r="C265" s="1" t="s">
        <v>123</v>
      </c>
      <c r="D265" s="2">
        <v>3687.73</v>
      </c>
      <c r="E265" s="2">
        <v>3088</v>
      </c>
      <c r="F265" s="2">
        <v>0.8373714995403676</v>
      </c>
      <c r="G265" s="2">
        <v>897</v>
      </c>
      <c r="H265" s="2">
        <v>0.24323906576674539</v>
      </c>
      <c r="I265" s="2">
        <v>67894.95</v>
      </c>
      <c r="J265" s="2">
        <v>36250</v>
      </c>
      <c r="K265" s="2">
        <v>360.60655129961924</v>
      </c>
      <c r="L265" s="2">
        <v>6</v>
      </c>
      <c r="M265" s="2">
        <v>322.20249999999982</v>
      </c>
      <c r="N265" s="2">
        <v>37818206</v>
      </c>
      <c r="O265" s="2" t="s">
        <v>476</v>
      </c>
    </row>
    <row r="266" spans="1:15" x14ac:dyDescent="0.15">
      <c r="A266" s="2">
        <v>2019</v>
      </c>
      <c r="B266" s="2">
        <v>2017</v>
      </c>
      <c r="C266" s="1" t="s">
        <v>124</v>
      </c>
      <c r="D266" s="2">
        <v>4046.75</v>
      </c>
      <c r="E266" s="2">
        <v>972</v>
      </c>
      <c r="F266" s="2">
        <v>0.24019274726632484</v>
      </c>
      <c r="G266" s="2">
        <v>134</v>
      </c>
      <c r="H266" s="2">
        <v>3.3112991907085935E-2</v>
      </c>
      <c r="I266" s="2">
        <v>150875.16</v>
      </c>
      <c r="J266" s="2">
        <v>78343</v>
      </c>
      <c r="K266" s="2">
        <v>222.63946199414619</v>
      </c>
      <c r="L266" s="2">
        <v>96</v>
      </c>
      <c r="M266" s="2">
        <v>0</v>
      </c>
      <c r="N266" s="2">
        <v>10201642</v>
      </c>
      <c r="O266" s="2" t="s">
        <v>477</v>
      </c>
    </row>
    <row r="267" spans="1:15" x14ac:dyDescent="0.15">
      <c r="A267" s="2">
        <v>2019</v>
      </c>
      <c r="B267" s="2">
        <v>2017</v>
      </c>
      <c r="C267" s="1" t="s">
        <v>125</v>
      </c>
      <c r="D267" s="2">
        <v>4455.32</v>
      </c>
      <c r="E267" s="2">
        <v>341</v>
      </c>
      <c r="F267" s="2">
        <v>7.6537712218202061E-2</v>
      </c>
      <c r="G267" s="2">
        <v>16</v>
      </c>
      <c r="H267" s="2">
        <v>3.5912123034933519E-3</v>
      </c>
      <c r="I267" s="2">
        <v>162770.44</v>
      </c>
      <c r="J267" s="2">
        <v>111022</v>
      </c>
      <c r="K267" s="2">
        <v>218.40424684914387</v>
      </c>
      <c r="L267" s="2">
        <v>111</v>
      </c>
      <c r="M267" s="2">
        <v>0</v>
      </c>
      <c r="N267" s="2">
        <v>3580730</v>
      </c>
      <c r="O267" s="2" t="s">
        <v>478</v>
      </c>
    </row>
    <row r="268" spans="1:15" x14ac:dyDescent="0.15">
      <c r="A268" s="2">
        <v>2019</v>
      </c>
      <c r="B268" s="2">
        <v>2017</v>
      </c>
      <c r="C268" s="1" t="s">
        <v>126</v>
      </c>
      <c r="D268" s="2">
        <v>186.53</v>
      </c>
      <c r="E268" s="2">
        <v>41</v>
      </c>
      <c r="F268" s="2">
        <v>0.21980378491395486</v>
      </c>
      <c r="G268" s="2">
        <v>0</v>
      </c>
      <c r="H268" s="2">
        <v>0</v>
      </c>
      <c r="I268" s="2">
        <v>239482.41</v>
      </c>
      <c r="J268" s="2">
        <v>72875</v>
      </c>
      <c r="K268" s="2">
        <v>210.30373638173828</v>
      </c>
      <c r="L268" s="2">
        <v>124</v>
      </c>
      <c r="M268" s="2">
        <v>0</v>
      </c>
      <c r="N268" s="2">
        <v>26976</v>
      </c>
      <c r="O268" s="2" t="s">
        <v>479</v>
      </c>
    </row>
    <row r="269" spans="1:15" x14ac:dyDescent="0.15">
      <c r="A269" s="2">
        <v>2019</v>
      </c>
      <c r="B269" s="2">
        <v>2017</v>
      </c>
      <c r="C269" s="1" t="s">
        <v>127</v>
      </c>
      <c r="D269" s="2">
        <v>1834.28</v>
      </c>
      <c r="E269" s="2">
        <v>284</v>
      </c>
      <c r="F269" s="2">
        <v>0.15482914276991516</v>
      </c>
      <c r="G269" s="2">
        <v>13</v>
      </c>
      <c r="H269" s="2">
        <v>7.0872494929890752E-3</v>
      </c>
      <c r="I269" s="2">
        <v>126645.73</v>
      </c>
      <c r="J269" s="2">
        <v>84697</v>
      </c>
      <c r="K269" s="2">
        <v>232.49086186134491</v>
      </c>
      <c r="L269" s="2">
        <v>70</v>
      </c>
      <c r="M269" s="2">
        <v>0</v>
      </c>
      <c r="N269" s="2">
        <v>6190180</v>
      </c>
      <c r="O269" s="2" t="s">
        <v>480</v>
      </c>
    </row>
    <row r="270" spans="1:15" x14ac:dyDescent="0.15">
      <c r="A270" s="2">
        <v>2019</v>
      </c>
      <c r="B270" s="2">
        <v>2017</v>
      </c>
      <c r="C270" s="1" t="s">
        <v>128</v>
      </c>
      <c r="D270" s="2">
        <v>381.8</v>
      </c>
      <c r="E270" s="2">
        <v>91</v>
      </c>
      <c r="F270" s="2">
        <v>0.23834468308014667</v>
      </c>
      <c r="G270" s="2">
        <v>17</v>
      </c>
      <c r="H270" s="2">
        <v>4.4525929806181246E-2</v>
      </c>
      <c r="I270" s="2">
        <v>131579</v>
      </c>
      <c r="J270" s="2">
        <v>69231</v>
      </c>
      <c r="K270" s="2">
        <v>239.53318066556434</v>
      </c>
      <c r="L270" s="2">
        <v>57</v>
      </c>
      <c r="M270" s="2">
        <v>0</v>
      </c>
      <c r="N270" s="2">
        <v>1438668</v>
      </c>
      <c r="O270" s="2" t="s">
        <v>481</v>
      </c>
    </row>
    <row r="271" spans="1:15" x14ac:dyDescent="0.15">
      <c r="A271" s="2">
        <v>2019</v>
      </c>
      <c r="B271" s="2">
        <v>2017</v>
      </c>
      <c r="C271" s="1" t="s">
        <v>129</v>
      </c>
      <c r="D271" s="2">
        <v>3199.47</v>
      </c>
      <c r="E271" s="2">
        <v>420</v>
      </c>
      <c r="F271" s="2">
        <v>0.13127174188224924</v>
      </c>
      <c r="G271" s="2">
        <v>79</v>
      </c>
      <c r="H271" s="2">
        <v>2.4691589544518312E-2</v>
      </c>
      <c r="I271" s="2">
        <v>167529.93</v>
      </c>
      <c r="J271" s="2">
        <v>86340</v>
      </c>
      <c r="K271" s="2">
        <v>231.76041677914839</v>
      </c>
      <c r="L271" s="2">
        <v>73</v>
      </c>
      <c r="M271" s="2">
        <v>0</v>
      </c>
      <c r="N271" s="2">
        <v>4496164</v>
      </c>
      <c r="O271" s="2" t="s">
        <v>482</v>
      </c>
    </row>
    <row r="272" spans="1:15" x14ac:dyDescent="0.15">
      <c r="A272" s="2">
        <v>2019</v>
      </c>
      <c r="B272" s="2">
        <v>2017</v>
      </c>
      <c r="C272" s="1" t="s">
        <v>130</v>
      </c>
      <c r="D272" s="2">
        <v>778.44</v>
      </c>
      <c r="E272" s="2">
        <v>73</v>
      </c>
      <c r="F272" s="2">
        <v>9.3777298186115812E-2</v>
      </c>
      <c r="G272" s="2">
        <v>3</v>
      </c>
      <c r="H272" s="2">
        <v>3.8538615692924306E-3</v>
      </c>
      <c r="I272" s="2">
        <v>139759.74</v>
      </c>
      <c r="J272" s="2">
        <v>75954</v>
      </c>
      <c r="K272" s="2">
        <v>220.32526207757792</v>
      </c>
      <c r="L272" s="2">
        <v>106</v>
      </c>
      <c r="M272" s="2">
        <v>0</v>
      </c>
      <c r="N272" s="2">
        <v>2331244</v>
      </c>
      <c r="O272" s="2" t="s">
        <v>483</v>
      </c>
    </row>
    <row r="273" spans="1:15" x14ac:dyDescent="0.15">
      <c r="A273" s="2">
        <v>2019</v>
      </c>
      <c r="B273" s="2">
        <v>2017</v>
      </c>
      <c r="C273" s="1" t="s">
        <v>131</v>
      </c>
      <c r="D273" s="2">
        <v>11847.56</v>
      </c>
      <c r="E273" s="2">
        <v>5963</v>
      </c>
      <c r="F273" s="2">
        <v>0.50331038627362934</v>
      </c>
      <c r="G273" s="2">
        <v>1784</v>
      </c>
      <c r="H273" s="2">
        <v>0.15057952861179855</v>
      </c>
      <c r="I273" s="2">
        <v>204143.2</v>
      </c>
      <c r="J273" s="2">
        <v>76987</v>
      </c>
      <c r="K273" s="2">
        <v>216.86953070095581</v>
      </c>
      <c r="L273" s="2">
        <v>115</v>
      </c>
      <c r="M273" s="2">
        <v>0</v>
      </c>
      <c r="N273" s="2">
        <v>16024429</v>
      </c>
      <c r="O273" s="2" t="s">
        <v>484</v>
      </c>
    </row>
    <row r="274" spans="1:15" x14ac:dyDescent="0.15">
      <c r="A274" s="2">
        <v>2019</v>
      </c>
      <c r="B274" s="2">
        <v>2017</v>
      </c>
      <c r="C274" s="1" t="s">
        <v>132</v>
      </c>
      <c r="D274" s="2">
        <v>5295.98</v>
      </c>
      <c r="E274" s="2">
        <v>3717</v>
      </c>
      <c r="F274" s="2">
        <v>0.70185310367486287</v>
      </c>
      <c r="G274" s="2">
        <v>769</v>
      </c>
      <c r="H274" s="2">
        <v>0.14520447584771848</v>
      </c>
      <c r="I274" s="2">
        <v>66433.16</v>
      </c>
      <c r="J274" s="2">
        <v>50078</v>
      </c>
      <c r="K274" s="2">
        <v>326.89782761852621</v>
      </c>
      <c r="L274" s="2">
        <v>11</v>
      </c>
      <c r="M274" s="2">
        <v>0</v>
      </c>
      <c r="N274" s="2">
        <v>48642752</v>
      </c>
      <c r="O274" s="2" t="s">
        <v>485</v>
      </c>
    </row>
    <row r="275" spans="1:15" x14ac:dyDescent="0.15">
      <c r="A275" s="2">
        <v>2019</v>
      </c>
      <c r="B275" s="2">
        <v>2017</v>
      </c>
      <c r="C275" s="1" t="s">
        <v>133</v>
      </c>
      <c r="D275" s="2">
        <v>1030.53</v>
      </c>
      <c r="E275" s="2">
        <v>70</v>
      </c>
      <c r="F275" s="2">
        <v>6.7926212725490764E-2</v>
      </c>
      <c r="G275" s="2">
        <v>10</v>
      </c>
      <c r="H275" s="2">
        <v>9.7037446750701094E-3</v>
      </c>
      <c r="I275" s="2">
        <v>299150.03000000003</v>
      </c>
      <c r="J275" s="2">
        <v>87025</v>
      </c>
      <c r="K275" s="2">
        <v>175.62480793298397</v>
      </c>
      <c r="L275" s="2">
        <v>149</v>
      </c>
      <c r="M275" s="2">
        <v>0</v>
      </c>
      <c r="N275" s="2">
        <v>223662</v>
      </c>
      <c r="O275" s="2" t="s">
        <v>486</v>
      </c>
    </row>
    <row r="276" spans="1:15" x14ac:dyDescent="0.15">
      <c r="A276" s="2">
        <v>2019</v>
      </c>
      <c r="B276" s="2">
        <v>2017</v>
      </c>
      <c r="C276" s="1" t="s">
        <v>134</v>
      </c>
      <c r="D276" s="2">
        <v>1250.27</v>
      </c>
      <c r="E276" s="2">
        <v>185</v>
      </c>
      <c r="F276" s="2">
        <v>0.14796803890359683</v>
      </c>
      <c r="G276" s="2">
        <v>51</v>
      </c>
      <c r="H276" s="2">
        <v>4.079118910315372E-2</v>
      </c>
      <c r="I276" s="2">
        <v>314314.73</v>
      </c>
      <c r="J276" s="2">
        <v>71796</v>
      </c>
      <c r="K276" s="2">
        <v>187.09752729331314</v>
      </c>
      <c r="L276" s="2">
        <v>144</v>
      </c>
      <c r="M276" s="2">
        <v>0</v>
      </c>
      <c r="N276" s="2">
        <v>151372</v>
      </c>
      <c r="O276" s="2" t="s">
        <v>487</v>
      </c>
    </row>
    <row r="277" spans="1:15" x14ac:dyDescent="0.15">
      <c r="A277" s="2">
        <v>2019</v>
      </c>
      <c r="B277" s="2">
        <v>2017</v>
      </c>
      <c r="C277" s="1" t="s">
        <v>135</v>
      </c>
      <c r="D277" s="2">
        <v>2290.11</v>
      </c>
      <c r="E277" s="2">
        <v>123</v>
      </c>
      <c r="F277" s="2">
        <v>5.3709210474606021E-2</v>
      </c>
      <c r="G277" s="2">
        <v>86</v>
      </c>
      <c r="H277" s="2">
        <v>3.7552781307448109E-2</v>
      </c>
      <c r="I277" s="2">
        <v>205051.51</v>
      </c>
      <c r="J277" s="2">
        <v>107047</v>
      </c>
      <c r="K277" s="2">
        <v>209.56575932676759</v>
      </c>
      <c r="L277" s="2">
        <v>126</v>
      </c>
      <c r="M277" s="2">
        <v>0</v>
      </c>
      <c r="N277" s="2">
        <v>321178</v>
      </c>
      <c r="O277" s="2" t="s">
        <v>488</v>
      </c>
    </row>
    <row r="278" spans="1:15" x14ac:dyDescent="0.15">
      <c r="A278" s="2">
        <v>2019</v>
      </c>
      <c r="B278" s="2">
        <v>2017</v>
      </c>
      <c r="C278" s="1" t="s">
        <v>136</v>
      </c>
      <c r="D278" s="2">
        <v>1924.86</v>
      </c>
      <c r="E278" s="2">
        <v>173</v>
      </c>
      <c r="F278" s="2">
        <v>8.9876666354955684E-2</v>
      </c>
      <c r="G278" s="2">
        <v>43</v>
      </c>
      <c r="H278" s="2">
        <v>2.2339287013081473E-2</v>
      </c>
      <c r="I278" s="2">
        <v>160509.5</v>
      </c>
      <c r="J278" s="2">
        <v>97296</v>
      </c>
      <c r="K278" s="2">
        <v>214.2460462924617</v>
      </c>
      <c r="L278" s="2">
        <v>121</v>
      </c>
      <c r="M278" s="2">
        <v>0</v>
      </c>
      <c r="N278" s="2">
        <v>2611080</v>
      </c>
      <c r="O278" s="2" t="s">
        <v>489</v>
      </c>
    </row>
    <row r="279" spans="1:15" x14ac:dyDescent="0.15">
      <c r="A279" s="2">
        <v>2019</v>
      </c>
      <c r="B279" s="2">
        <v>2017</v>
      </c>
      <c r="C279" s="1" t="s">
        <v>137</v>
      </c>
      <c r="D279" s="2">
        <v>2245.12</v>
      </c>
      <c r="E279" s="2">
        <v>1017</v>
      </c>
      <c r="F279" s="2">
        <v>0.45298246864310149</v>
      </c>
      <c r="G279" s="2">
        <v>38</v>
      </c>
      <c r="H279" s="2">
        <v>1.6925598631698974E-2</v>
      </c>
      <c r="I279" s="2">
        <v>88043.71</v>
      </c>
      <c r="J279" s="2">
        <v>60673</v>
      </c>
      <c r="K279" s="2">
        <v>297.07958910896031</v>
      </c>
      <c r="L279" s="2">
        <v>20</v>
      </c>
      <c r="M279" s="2">
        <v>0</v>
      </c>
      <c r="N279" s="2">
        <v>14559376</v>
      </c>
      <c r="O279" s="2" t="s">
        <v>490</v>
      </c>
    </row>
    <row r="280" spans="1:15" x14ac:dyDescent="0.15">
      <c r="A280" s="2">
        <v>2019</v>
      </c>
      <c r="B280" s="2">
        <v>2017</v>
      </c>
      <c r="C280" s="1" t="s">
        <v>138</v>
      </c>
      <c r="D280" s="2">
        <v>2397.19</v>
      </c>
      <c r="E280" s="2">
        <v>541</v>
      </c>
      <c r="F280" s="2">
        <v>0.22568090138870928</v>
      </c>
      <c r="G280" s="2">
        <v>120</v>
      </c>
      <c r="H280" s="2">
        <v>5.0058610289547341E-2</v>
      </c>
      <c r="I280" s="2">
        <v>109454.35</v>
      </c>
      <c r="J280" s="2">
        <v>58500</v>
      </c>
      <c r="K280" s="2">
        <v>263.26100444554379</v>
      </c>
      <c r="L280" s="2">
        <v>40</v>
      </c>
      <c r="M280" s="2">
        <v>0</v>
      </c>
      <c r="N280" s="2">
        <v>12397413</v>
      </c>
      <c r="O280" s="2" t="s">
        <v>491</v>
      </c>
    </row>
    <row r="281" spans="1:15" x14ac:dyDescent="0.15">
      <c r="A281" s="2">
        <v>2019</v>
      </c>
      <c r="B281" s="2">
        <v>2017</v>
      </c>
      <c r="C281" s="1" t="s">
        <v>139</v>
      </c>
      <c r="D281" s="2">
        <v>1610.68</v>
      </c>
      <c r="E281" s="2">
        <v>511</v>
      </c>
      <c r="F281" s="2">
        <v>0.31725730747262026</v>
      </c>
      <c r="G281" s="2">
        <v>20</v>
      </c>
      <c r="H281" s="2">
        <v>1.2417115752353042E-2</v>
      </c>
      <c r="I281" s="2">
        <v>87714.38</v>
      </c>
      <c r="J281" s="2">
        <v>70167</v>
      </c>
      <c r="K281" s="2">
        <v>300.85895325392619</v>
      </c>
      <c r="L281" s="2">
        <v>19</v>
      </c>
      <c r="M281" s="2">
        <v>0</v>
      </c>
      <c r="N281" s="2">
        <v>10175991</v>
      </c>
      <c r="O281" s="2" t="s">
        <v>492</v>
      </c>
    </row>
    <row r="282" spans="1:15" x14ac:dyDescent="0.15">
      <c r="A282" s="2">
        <v>2019</v>
      </c>
      <c r="B282" s="2">
        <v>2017</v>
      </c>
      <c r="C282" s="1" t="s">
        <v>140</v>
      </c>
      <c r="D282" s="2">
        <v>584.96</v>
      </c>
      <c r="E282" s="2">
        <v>74</v>
      </c>
      <c r="F282" s="2">
        <v>0.12650437636761488</v>
      </c>
      <c r="G282" s="2">
        <v>4</v>
      </c>
      <c r="H282" s="2">
        <v>6.8380743982494529E-3</v>
      </c>
      <c r="I282" s="2">
        <v>117387.77</v>
      </c>
      <c r="J282" s="2">
        <v>91053</v>
      </c>
      <c r="K282" s="2">
        <v>223.77517142104676</v>
      </c>
      <c r="L282" s="2">
        <v>91</v>
      </c>
      <c r="M282" s="2">
        <v>0</v>
      </c>
      <c r="N282" s="2">
        <v>2087693</v>
      </c>
      <c r="O282" s="2" t="s">
        <v>493</v>
      </c>
    </row>
    <row r="283" spans="1:15" x14ac:dyDescent="0.15">
      <c r="A283" s="2">
        <v>2019</v>
      </c>
      <c r="B283" s="2">
        <v>2017</v>
      </c>
      <c r="C283" s="1" t="s">
        <v>141</v>
      </c>
      <c r="D283" s="2">
        <v>1367.89</v>
      </c>
      <c r="E283" s="2">
        <v>253</v>
      </c>
      <c r="F283" s="2">
        <v>0.18495639269239483</v>
      </c>
      <c r="G283" s="2">
        <v>15</v>
      </c>
      <c r="H283" s="2">
        <v>1.096579403314594E-2</v>
      </c>
      <c r="I283" s="2">
        <v>123540.55</v>
      </c>
      <c r="J283" s="2">
        <v>90417</v>
      </c>
      <c r="K283" s="2">
        <v>238.45026313562315</v>
      </c>
      <c r="L283" s="2">
        <v>58</v>
      </c>
      <c r="M283" s="2">
        <v>0</v>
      </c>
      <c r="N283" s="2">
        <v>4599392</v>
      </c>
      <c r="O283" s="2" t="s">
        <v>494</v>
      </c>
    </row>
    <row r="284" spans="1:15" x14ac:dyDescent="0.15">
      <c r="A284" s="2">
        <v>2019</v>
      </c>
      <c r="B284" s="2">
        <v>2017</v>
      </c>
      <c r="C284" s="1" t="s">
        <v>142</v>
      </c>
      <c r="D284" s="2">
        <v>675.69</v>
      </c>
      <c r="E284" s="2">
        <v>159</v>
      </c>
      <c r="F284" s="2">
        <v>0.23531501132175997</v>
      </c>
      <c r="G284" s="2">
        <v>6</v>
      </c>
      <c r="H284" s="2">
        <v>8.8798117479909414E-3</v>
      </c>
      <c r="I284" s="2">
        <v>116870.68</v>
      </c>
      <c r="J284" s="2">
        <v>69275</v>
      </c>
      <c r="K284" s="2">
        <v>240.78008560722361</v>
      </c>
      <c r="L284" s="2">
        <v>56</v>
      </c>
      <c r="M284" s="2">
        <v>0</v>
      </c>
      <c r="N284" s="2">
        <v>2999445</v>
      </c>
      <c r="O284" s="2" t="s">
        <v>495</v>
      </c>
    </row>
    <row r="285" spans="1:15" x14ac:dyDescent="0.15">
      <c r="A285" s="2">
        <v>2019</v>
      </c>
      <c r="B285" s="2">
        <v>2017</v>
      </c>
      <c r="C285" s="1" t="s">
        <v>143</v>
      </c>
      <c r="D285" s="2">
        <v>1371.68</v>
      </c>
      <c r="E285" s="2">
        <v>186</v>
      </c>
      <c r="F285" s="2">
        <v>0.13560013997433804</v>
      </c>
      <c r="G285" s="2">
        <v>20</v>
      </c>
      <c r="H285" s="2">
        <v>1.4580660212294412E-2</v>
      </c>
      <c r="I285" s="2">
        <v>122649.23</v>
      </c>
      <c r="J285" s="2">
        <v>102397</v>
      </c>
      <c r="K285" s="2">
        <v>231.02815271819742</v>
      </c>
      <c r="L285" s="2">
        <v>76</v>
      </c>
      <c r="M285" s="2">
        <v>0</v>
      </c>
      <c r="N285" s="2">
        <v>4206310</v>
      </c>
      <c r="O285" s="2" t="s">
        <v>496</v>
      </c>
    </row>
    <row r="286" spans="1:15" x14ac:dyDescent="0.15">
      <c r="A286" s="2">
        <v>2019</v>
      </c>
      <c r="B286" s="2">
        <v>2017</v>
      </c>
      <c r="C286" s="1" t="s">
        <v>144</v>
      </c>
      <c r="D286" s="2">
        <v>1143.53</v>
      </c>
      <c r="E286" s="2">
        <v>669</v>
      </c>
      <c r="F286" s="2">
        <v>0.5850305632558831</v>
      </c>
      <c r="G286" s="2">
        <v>44</v>
      </c>
      <c r="H286" s="2">
        <v>3.8477346462270343E-2</v>
      </c>
      <c r="I286" s="2">
        <v>93342.19</v>
      </c>
      <c r="J286" s="2">
        <v>51621</v>
      </c>
      <c r="K286" s="2">
        <v>275.20354355693041</v>
      </c>
      <c r="L286" s="2">
        <v>33</v>
      </c>
      <c r="M286" s="2">
        <v>0</v>
      </c>
      <c r="N286" s="2">
        <v>8340282</v>
      </c>
      <c r="O286" s="2" t="s">
        <v>497</v>
      </c>
    </row>
    <row r="287" spans="1:15" x14ac:dyDescent="0.15">
      <c r="A287" s="2">
        <v>2019</v>
      </c>
      <c r="B287" s="2">
        <v>2017</v>
      </c>
      <c r="C287" s="1" t="s">
        <v>145</v>
      </c>
      <c r="D287" s="2">
        <v>1393.38</v>
      </c>
      <c r="E287" s="2">
        <v>49</v>
      </c>
      <c r="F287" s="2">
        <v>3.5166286296631211E-2</v>
      </c>
      <c r="G287" s="2">
        <v>7</v>
      </c>
      <c r="H287" s="2">
        <v>5.0237551852330298E-3</v>
      </c>
      <c r="I287" s="2">
        <v>255607.97</v>
      </c>
      <c r="J287" s="2">
        <v>121270</v>
      </c>
      <c r="K287" s="2">
        <v>176.5803100797288</v>
      </c>
      <c r="L287" s="2">
        <v>148</v>
      </c>
      <c r="M287" s="2">
        <v>0</v>
      </c>
      <c r="N287" s="2">
        <v>178002</v>
      </c>
      <c r="O287" s="2" t="s">
        <v>498</v>
      </c>
    </row>
    <row r="288" spans="1:15" x14ac:dyDescent="0.15">
      <c r="A288" s="2">
        <v>2019</v>
      </c>
      <c r="B288" s="2">
        <v>2017</v>
      </c>
      <c r="C288" s="1" t="s">
        <v>146</v>
      </c>
      <c r="D288" s="2">
        <v>4900.83</v>
      </c>
      <c r="E288" s="2">
        <v>85</v>
      </c>
      <c r="F288" s="2">
        <v>1.7344000914130873E-2</v>
      </c>
      <c r="G288" s="2">
        <v>53</v>
      </c>
      <c r="H288" s="2">
        <v>1.0814494687634544E-2</v>
      </c>
      <c r="I288" s="2">
        <v>286379.81</v>
      </c>
      <c r="J288" s="2">
        <v>145902</v>
      </c>
      <c r="K288" s="2">
        <v>136.35786730849145</v>
      </c>
      <c r="L288" s="2">
        <v>160</v>
      </c>
      <c r="M288" s="2">
        <v>0</v>
      </c>
      <c r="N288" s="2">
        <v>568676</v>
      </c>
      <c r="O288" s="2" t="s">
        <v>499</v>
      </c>
    </row>
    <row r="289" spans="1:15" x14ac:dyDescent="0.15">
      <c r="A289" s="2">
        <v>2019</v>
      </c>
      <c r="B289" s="2">
        <v>2017</v>
      </c>
      <c r="C289" s="1" t="s">
        <v>147</v>
      </c>
      <c r="D289" s="2">
        <v>2838.72</v>
      </c>
      <c r="E289" s="2">
        <v>398</v>
      </c>
      <c r="F289" s="2">
        <v>0.14020403562168865</v>
      </c>
      <c r="G289" s="2">
        <v>220</v>
      </c>
      <c r="H289" s="2">
        <v>7.7499718182842972E-2</v>
      </c>
      <c r="I289" s="2">
        <v>151415.5</v>
      </c>
      <c r="J289" s="2">
        <v>81576</v>
      </c>
      <c r="K289" s="2">
        <v>221.44986690755781</v>
      </c>
      <c r="L289" s="2">
        <v>100</v>
      </c>
      <c r="M289" s="2">
        <v>0</v>
      </c>
      <c r="N289" s="2">
        <v>6625817</v>
      </c>
      <c r="O289" s="2" t="s">
        <v>500</v>
      </c>
    </row>
    <row r="290" spans="1:15" x14ac:dyDescent="0.15">
      <c r="A290" s="2">
        <v>2019</v>
      </c>
      <c r="B290" s="2">
        <v>2017</v>
      </c>
      <c r="C290" s="1" t="s">
        <v>148</v>
      </c>
      <c r="D290" s="2">
        <v>219.19</v>
      </c>
      <c r="E290" s="2">
        <v>15</v>
      </c>
      <c r="F290" s="2">
        <v>6.8433778913271598E-2</v>
      </c>
      <c r="G290" s="2">
        <v>1</v>
      </c>
      <c r="H290" s="2">
        <v>4.5622519275514391E-3</v>
      </c>
      <c r="I290" s="2">
        <v>443328.49</v>
      </c>
      <c r="J290" s="2">
        <v>96875</v>
      </c>
      <c r="K290" s="2">
        <v>110.72820744082085</v>
      </c>
      <c r="L290" s="2">
        <v>164</v>
      </c>
      <c r="M290" s="2">
        <v>0</v>
      </c>
      <c r="N290" s="2">
        <v>47398</v>
      </c>
      <c r="O290" s="2" t="s">
        <v>501</v>
      </c>
    </row>
    <row r="291" spans="1:15" x14ac:dyDescent="0.15">
      <c r="A291" s="2">
        <v>2019</v>
      </c>
      <c r="B291" s="2">
        <v>2017</v>
      </c>
      <c r="C291" s="1" t="s">
        <v>149</v>
      </c>
      <c r="D291" s="2">
        <v>612.11</v>
      </c>
      <c r="E291" s="2">
        <v>70</v>
      </c>
      <c r="F291" s="2">
        <v>0.11435853032951593</v>
      </c>
      <c r="G291" s="2">
        <v>0</v>
      </c>
      <c r="H291" s="2">
        <v>0</v>
      </c>
      <c r="I291" s="2">
        <v>121779.08</v>
      </c>
      <c r="J291" s="2">
        <v>105326</v>
      </c>
      <c r="K291" s="2">
        <v>241.67807459054256</v>
      </c>
      <c r="L291" s="2">
        <v>54</v>
      </c>
      <c r="M291" s="2">
        <v>0</v>
      </c>
      <c r="N291" s="2">
        <v>1767366</v>
      </c>
      <c r="O291" s="2" t="s">
        <v>502</v>
      </c>
    </row>
    <row r="292" spans="1:15" x14ac:dyDescent="0.15">
      <c r="A292" s="2">
        <v>2019</v>
      </c>
      <c r="B292" s="2">
        <v>2017</v>
      </c>
      <c r="C292" s="1" t="s">
        <v>150</v>
      </c>
      <c r="D292" s="2">
        <v>352.58</v>
      </c>
      <c r="E292" s="2">
        <v>58</v>
      </c>
      <c r="F292" s="2">
        <v>0.16450167337909127</v>
      </c>
      <c r="G292" s="2">
        <v>17</v>
      </c>
      <c r="H292" s="2">
        <v>4.8216007714561235E-2</v>
      </c>
      <c r="I292" s="2">
        <v>460854.81</v>
      </c>
      <c r="J292" s="2">
        <v>82794</v>
      </c>
      <c r="K292" s="2">
        <v>129.0615270536816</v>
      </c>
      <c r="L292" s="2">
        <v>163</v>
      </c>
      <c r="M292" s="2">
        <v>0</v>
      </c>
      <c r="N292" s="2">
        <v>45057</v>
      </c>
      <c r="O292" s="2" t="s">
        <v>503</v>
      </c>
    </row>
    <row r="293" spans="1:15" x14ac:dyDescent="0.15">
      <c r="A293" s="2">
        <v>2019</v>
      </c>
      <c r="B293" s="2">
        <v>2017</v>
      </c>
      <c r="C293" s="1" t="s">
        <v>151</v>
      </c>
      <c r="D293" s="2">
        <v>204.97</v>
      </c>
      <c r="E293" s="2">
        <v>56</v>
      </c>
      <c r="F293" s="2">
        <v>0.27321071376298972</v>
      </c>
      <c r="G293" s="2">
        <v>0</v>
      </c>
      <c r="H293" s="2">
        <v>0</v>
      </c>
      <c r="I293" s="2">
        <v>92250.16</v>
      </c>
      <c r="J293" s="2">
        <v>79896</v>
      </c>
      <c r="K293" s="2">
        <v>267.47072589801644</v>
      </c>
      <c r="L293" s="2">
        <v>36</v>
      </c>
      <c r="M293" s="2">
        <v>0</v>
      </c>
      <c r="N293" s="2">
        <v>1092392</v>
      </c>
      <c r="O293" s="2" t="s">
        <v>504</v>
      </c>
    </row>
    <row r="294" spans="1:15" x14ac:dyDescent="0.15">
      <c r="A294" s="2">
        <v>2019</v>
      </c>
      <c r="B294" s="2">
        <v>2017</v>
      </c>
      <c r="C294" s="1" t="s">
        <v>152</v>
      </c>
      <c r="D294" s="2">
        <v>2276.46</v>
      </c>
      <c r="E294" s="2">
        <v>661</v>
      </c>
      <c r="F294" s="2">
        <v>0.29036310763202516</v>
      </c>
      <c r="G294" s="2">
        <v>63</v>
      </c>
      <c r="H294" s="2">
        <v>2.7674547323475924E-2</v>
      </c>
      <c r="I294" s="2">
        <v>103551.62</v>
      </c>
      <c r="J294" s="2">
        <v>76991</v>
      </c>
      <c r="K294" s="2">
        <v>272.26198821762478</v>
      </c>
      <c r="L294" s="2">
        <v>34</v>
      </c>
      <c r="M294" s="2">
        <v>0</v>
      </c>
      <c r="N294" s="2">
        <v>11161666</v>
      </c>
      <c r="O294" s="2" t="s">
        <v>505</v>
      </c>
    </row>
    <row r="295" spans="1:15" x14ac:dyDescent="0.15">
      <c r="A295" s="2">
        <v>2019</v>
      </c>
      <c r="B295" s="2">
        <v>2017</v>
      </c>
      <c r="C295" s="1" t="s">
        <v>153</v>
      </c>
      <c r="D295" s="2">
        <v>197</v>
      </c>
      <c r="E295" s="2">
        <v>57</v>
      </c>
      <c r="F295" s="2">
        <v>0.28934010152284262</v>
      </c>
      <c r="G295" s="2">
        <v>1</v>
      </c>
      <c r="H295" s="2">
        <v>5.076142131979695E-3</v>
      </c>
      <c r="I295" s="2">
        <v>369347.11</v>
      </c>
      <c r="J295" s="2">
        <v>74625</v>
      </c>
      <c r="K295" s="2">
        <v>140.98939719058859</v>
      </c>
      <c r="L295" s="2">
        <v>159</v>
      </c>
      <c r="M295" s="2">
        <v>0</v>
      </c>
      <c r="N295" s="2">
        <v>26631</v>
      </c>
      <c r="O295" s="2" t="s">
        <v>506</v>
      </c>
    </row>
    <row r="296" spans="1:15" x14ac:dyDescent="0.15">
      <c r="A296" s="2">
        <v>2019</v>
      </c>
      <c r="B296" s="2">
        <v>2017</v>
      </c>
      <c r="C296" s="1" t="s">
        <v>154</v>
      </c>
      <c r="D296" s="2">
        <v>4940.4799999999996</v>
      </c>
      <c r="E296" s="2">
        <v>1081</v>
      </c>
      <c r="F296" s="2">
        <v>0.21880465056026946</v>
      </c>
      <c r="G296" s="2">
        <v>224</v>
      </c>
      <c r="H296" s="2">
        <v>4.5339724075393488E-2</v>
      </c>
      <c r="I296" s="2">
        <v>162766.10999999999</v>
      </c>
      <c r="J296" s="2">
        <v>86870</v>
      </c>
      <c r="K296" s="2">
        <v>220.58054534883843</v>
      </c>
      <c r="L296" s="2">
        <v>105</v>
      </c>
      <c r="M296" s="2">
        <v>0</v>
      </c>
      <c r="N296" s="2">
        <v>8175531</v>
      </c>
      <c r="O296" s="2" t="s">
        <v>507</v>
      </c>
    </row>
    <row r="297" spans="1:15" x14ac:dyDescent="0.15">
      <c r="A297" s="2">
        <v>2019</v>
      </c>
      <c r="B297" s="2">
        <v>2017</v>
      </c>
      <c r="C297" s="1" t="s">
        <v>155</v>
      </c>
      <c r="D297" s="2">
        <v>441.49</v>
      </c>
      <c r="E297" s="2">
        <v>36</v>
      </c>
      <c r="F297" s="2">
        <v>8.1542050782577175E-2</v>
      </c>
      <c r="G297" s="2">
        <v>4</v>
      </c>
      <c r="H297" s="2">
        <v>9.0602278647307979E-3</v>
      </c>
      <c r="I297" s="2">
        <v>268738.64</v>
      </c>
      <c r="J297" s="2">
        <v>108398</v>
      </c>
      <c r="K297" s="2">
        <v>158.97830407235233</v>
      </c>
      <c r="L297" s="2">
        <v>155</v>
      </c>
      <c r="M297" s="2">
        <v>0</v>
      </c>
      <c r="N297" s="2">
        <v>52196</v>
      </c>
      <c r="O297" s="2" t="s">
        <v>508</v>
      </c>
    </row>
    <row r="298" spans="1:15" x14ac:dyDescent="0.15">
      <c r="A298" s="2">
        <v>2019</v>
      </c>
      <c r="B298" s="2">
        <v>2017</v>
      </c>
      <c r="C298" s="1" t="s">
        <v>156</v>
      </c>
      <c r="D298" s="2">
        <v>4114.7700000000004</v>
      </c>
      <c r="E298" s="2">
        <v>293</v>
      </c>
      <c r="F298" s="2">
        <v>7.1206896132712152E-2</v>
      </c>
      <c r="G298" s="2">
        <v>62</v>
      </c>
      <c r="H298" s="2">
        <v>1.5067670854021002E-2</v>
      </c>
      <c r="I298" s="2">
        <v>147352.35</v>
      </c>
      <c r="J298" s="2">
        <v>113355</v>
      </c>
      <c r="K298" s="2">
        <v>206.78128828824597</v>
      </c>
      <c r="L298" s="2">
        <v>133</v>
      </c>
      <c r="M298" s="2">
        <v>0</v>
      </c>
      <c r="N298" s="2">
        <v>5894668</v>
      </c>
      <c r="O298" s="2" t="s">
        <v>509</v>
      </c>
    </row>
    <row r="299" spans="1:15" x14ac:dyDescent="0.15">
      <c r="A299" s="2">
        <v>2019</v>
      </c>
      <c r="B299" s="2">
        <v>2017</v>
      </c>
      <c r="C299" s="1" t="s">
        <v>157</v>
      </c>
      <c r="D299" s="2">
        <v>1439.85</v>
      </c>
      <c r="E299" s="2">
        <v>115</v>
      </c>
      <c r="F299" s="2">
        <v>7.9869430843490644E-2</v>
      </c>
      <c r="G299" s="2">
        <v>3</v>
      </c>
      <c r="H299" s="2">
        <v>2.0835503698301908E-3</v>
      </c>
      <c r="I299" s="2">
        <v>106519.86</v>
      </c>
      <c r="J299" s="2">
        <v>95605</v>
      </c>
      <c r="K299" s="2">
        <v>230.24780279240755</v>
      </c>
      <c r="L299" s="2">
        <v>77</v>
      </c>
      <c r="M299" s="2">
        <v>0</v>
      </c>
      <c r="N299" s="2">
        <v>5570093</v>
      </c>
      <c r="O299" s="2" t="s">
        <v>510</v>
      </c>
    </row>
    <row r="300" spans="1:15" x14ac:dyDescent="0.15">
      <c r="A300" s="2">
        <v>2019</v>
      </c>
      <c r="B300" s="2">
        <v>2017</v>
      </c>
      <c r="C300" s="1" t="s">
        <v>158</v>
      </c>
      <c r="D300" s="2">
        <v>2452.21</v>
      </c>
      <c r="E300" s="2">
        <v>129</v>
      </c>
      <c r="F300" s="2">
        <v>5.2605608818168101E-2</v>
      </c>
      <c r="G300" s="2">
        <v>26</v>
      </c>
      <c r="H300" s="2">
        <v>1.0602680847072641E-2</v>
      </c>
      <c r="I300" s="2">
        <v>160996.73000000001</v>
      </c>
      <c r="J300" s="2">
        <v>84058</v>
      </c>
      <c r="K300" s="2">
        <v>222.18954250479533</v>
      </c>
      <c r="L300" s="2">
        <v>98</v>
      </c>
      <c r="M300" s="2">
        <v>0</v>
      </c>
      <c r="N300" s="2">
        <v>4511810</v>
      </c>
      <c r="O300" s="2" t="s">
        <v>511</v>
      </c>
    </row>
    <row r="301" spans="1:15" x14ac:dyDescent="0.15">
      <c r="A301" s="2">
        <v>2019</v>
      </c>
      <c r="B301" s="2">
        <v>2017</v>
      </c>
      <c r="C301" s="1" t="s">
        <v>159</v>
      </c>
      <c r="D301" s="2">
        <v>6526.69</v>
      </c>
      <c r="E301" s="2">
        <v>953</v>
      </c>
      <c r="F301" s="2">
        <v>0.1460158211896076</v>
      </c>
      <c r="G301" s="2">
        <v>107</v>
      </c>
      <c r="H301" s="2">
        <v>1.6394221266828976E-2</v>
      </c>
      <c r="I301" s="2">
        <v>127296.45</v>
      </c>
      <c r="J301" s="2">
        <v>82704</v>
      </c>
      <c r="K301" s="2">
        <v>229.86539993654605</v>
      </c>
      <c r="L301" s="2">
        <v>78</v>
      </c>
      <c r="M301" s="2">
        <v>0</v>
      </c>
      <c r="N301" s="2">
        <v>22228207</v>
      </c>
      <c r="O301" s="2" t="s">
        <v>512</v>
      </c>
    </row>
    <row r="302" spans="1:15" x14ac:dyDescent="0.15">
      <c r="A302" s="2">
        <v>2019</v>
      </c>
      <c r="B302" s="2">
        <v>2017</v>
      </c>
      <c r="C302" s="1" t="s">
        <v>160</v>
      </c>
      <c r="D302" s="2">
        <v>4386.4799999999996</v>
      </c>
      <c r="E302" s="2">
        <v>472</v>
      </c>
      <c r="F302" s="2">
        <v>0.10760336306104212</v>
      </c>
      <c r="G302" s="2">
        <v>211</v>
      </c>
      <c r="H302" s="2">
        <v>4.8102350859915016E-2</v>
      </c>
      <c r="I302" s="2">
        <v>143607.46</v>
      </c>
      <c r="J302" s="2">
        <v>97389</v>
      </c>
      <c r="K302" s="2">
        <v>234.46400371758025</v>
      </c>
      <c r="L302" s="2">
        <v>65</v>
      </c>
      <c r="M302" s="2">
        <v>0</v>
      </c>
      <c r="N302" s="2">
        <v>9426263</v>
      </c>
      <c r="O302" s="2" t="s">
        <v>513</v>
      </c>
    </row>
    <row r="303" spans="1:15" x14ac:dyDescent="0.15">
      <c r="A303" s="2">
        <v>2019</v>
      </c>
      <c r="B303" s="2">
        <v>2017</v>
      </c>
      <c r="C303" s="1" t="s">
        <v>161</v>
      </c>
      <c r="D303" s="2">
        <v>460.8</v>
      </c>
      <c r="E303" s="2">
        <v>220</v>
      </c>
      <c r="F303" s="2">
        <v>0.47743055555555552</v>
      </c>
      <c r="G303" s="2">
        <v>5</v>
      </c>
      <c r="H303" s="2">
        <v>1.0850694444444444E-2</v>
      </c>
      <c r="I303" s="2">
        <v>83103.7</v>
      </c>
      <c r="J303" s="2">
        <v>64063</v>
      </c>
      <c r="K303" s="2">
        <v>311.46528590230724</v>
      </c>
      <c r="L303" s="2">
        <v>14</v>
      </c>
      <c r="M303" s="2">
        <v>0</v>
      </c>
      <c r="N303" s="2">
        <v>3308403</v>
      </c>
      <c r="O303" s="2" t="s">
        <v>514</v>
      </c>
    </row>
    <row r="304" spans="1:15" x14ac:dyDescent="0.15">
      <c r="A304" s="2">
        <v>2019</v>
      </c>
      <c r="B304" s="2">
        <v>2017</v>
      </c>
      <c r="C304" s="1" t="s">
        <v>162</v>
      </c>
      <c r="D304" s="2">
        <v>1556.67</v>
      </c>
      <c r="E304" s="2">
        <v>543</v>
      </c>
      <c r="F304" s="2">
        <v>0.34882152286611806</v>
      </c>
      <c r="G304" s="2">
        <v>3</v>
      </c>
      <c r="H304" s="2">
        <v>1.9271907340669505E-3</v>
      </c>
      <c r="I304" s="2">
        <v>92933.3</v>
      </c>
      <c r="J304" s="2">
        <v>62371</v>
      </c>
      <c r="K304" s="2">
        <v>285.94277919372996</v>
      </c>
      <c r="L304" s="2">
        <v>26</v>
      </c>
      <c r="M304" s="2">
        <v>0</v>
      </c>
      <c r="N304" s="2">
        <v>9331211</v>
      </c>
      <c r="O304" s="2" t="s">
        <v>515</v>
      </c>
    </row>
    <row r="305" spans="1:15" x14ac:dyDescent="0.15">
      <c r="A305" s="2">
        <v>2019</v>
      </c>
      <c r="B305" s="2">
        <v>2017</v>
      </c>
      <c r="C305" s="1" t="s">
        <v>163</v>
      </c>
      <c r="D305" s="2">
        <v>15587.84</v>
      </c>
      <c r="E305" s="2">
        <v>8189</v>
      </c>
      <c r="F305" s="2">
        <v>0.5253453974380029</v>
      </c>
      <c r="G305" s="2">
        <v>2098</v>
      </c>
      <c r="H305" s="2">
        <v>0.13459209229758581</v>
      </c>
      <c r="I305" s="2">
        <v>249689.47</v>
      </c>
      <c r="J305" s="2">
        <v>79359</v>
      </c>
      <c r="K305" s="2">
        <v>218.14536878126304</v>
      </c>
      <c r="L305" s="2">
        <v>113</v>
      </c>
      <c r="M305" s="2">
        <v>0</v>
      </c>
      <c r="N305" s="2">
        <v>21159024</v>
      </c>
      <c r="O305" s="2" t="s">
        <v>516</v>
      </c>
    </row>
    <row r="306" spans="1:15" x14ac:dyDescent="0.15">
      <c r="A306" s="2">
        <v>2019</v>
      </c>
      <c r="B306" s="2">
        <v>2017</v>
      </c>
      <c r="C306" s="1" t="s">
        <v>164</v>
      </c>
      <c r="D306" s="2">
        <v>531.29</v>
      </c>
      <c r="E306" s="2">
        <v>161</v>
      </c>
      <c r="F306" s="2">
        <v>0.30303600670067199</v>
      </c>
      <c r="G306" s="2">
        <v>0</v>
      </c>
      <c r="H306" s="2">
        <v>0</v>
      </c>
      <c r="I306" s="2">
        <v>87732.2</v>
      </c>
      <c r="J306" s="2">
        <v>72220</v>
      </c>
      <c r="K306" s="2">
        <v>303.31011438393699</v>
      </c>
      <c r="L306" s="2">
        <v>17</v>
      </c>
      <c r="M306" s="2">
        <v>0</v>
      </c>
      <c r="N306" s="2">
        <v>3300056</v>
      </c>
      <c r="O306" s="2" t="s">
        <v>517</v>
      </c>
    </row>
    <row r="307" spans="1:15" x14ac:dyDescent="0.15">
      <c r="A307" s="2">
        <v>2019</v>
      </c>
      <c r="B307" s="2">
        <v>2017</v>
      </c>
      <c r="C307" s="1" t="s">
        <v>165</v>
      </c>
      <c r="D307" s="2">
        <v>2198.08</v>
      </c>
      <c r="E307" s="2">
        <v>438</v>
      </c>
      <c r="F307" s="2">
        <v>0.19926481292764595</v>
      </c>
      <c r="G307" s="2">
        <v>15</v>
      </c>
      <c r="H307" s="2">
        <v>6.8241374290289713E-3</v>
      </c>
      <c r="I307" s="2">
        <v>211802.97</v>
      </c>
      <c r="J307" s="2">
        <v>77295</v>
      </c>
      <c r="K307" s="2">
        <v>209.03615075568842</v>
      </c>
      <c r="L307" s="2">
        <v>128</v>
      </c>
      <c r="M307" s="2">
        <v>0</v>
      </c>
      <c r="N307" s="2">
        <v>268732</v>
      </c>
      <c r="O307" s="2" t="s">
        <v>518</v>
      </c>
    </row>
    <row r="308" spans="1:15" x14ac:dyDescent="0.15">
      <c r="A308" s="2">
        <v>2019</v>
      </c>
      <c r="B308" s="2">
        <v>2017</v>
      </c>
      <c r="C308" s="1" t="s">
        <v>166</v>
      </c>
      <c r="D308" s="2">
        <v>7125.91</v>
      </c>
      <c r="E308" s="2">
        <v>3280</v>
      </c>
      <c r="F308" s="2">
        <v>0.46029208901038604</v>
      </c>
      <c r="G308" s="2">
        <v>364</v>
      </c>
      <c r="H308" s="2">
        <v>5.1081195243835524E-2</v>
      </c>
      <c r="I308" s="2">
        <v>123967.39</v>
      </c>
      <c r="J308" s="2">
        <v>66886</v>
      </c>
      <c r="K308" s="2">
        <v>279.70853543103243</v>
      </c>
      <c r="L308" s="2">
        <v>30</v>
      </c>
      <c r="M308" s="2">
        <v>0</v>
      </c>
      <c r="N308" s="2">
        <v>31839538</v>
      </c>
      <c r="O308" s="2" t="s">
        <v>519</v>
      </c>
    </row>
    <row r="309" spans="1:15" x14ac:dyDescent="0.15">
      <c r="A309" s="2">
        <v>2019</v>
      </c>
      <c r="B309" s="2">
        <v>2017</v>
      </c>
      <c r="C309" s="1" t="s">
        <v>167</v>
      </c>
      <c r="D309" s="2">
        <v>2146.91</v>
      </c>
      <c r="E309" s="2">
        <v>179</v>
      </c>
      <c r="F309" s="2">
        <v>8.337564220204853E-2</v>
      </c>
      <c r="G309" s="2">
        <v>20</v>
      </c>
      <c r="H309" s="2">
        <v>9.3157142125193885E-3</v>
      </c>
      <c r="I309" s="2">
        <v>126039.6</v>
      </c>
      <c r="J309" s="2">
        <v>99707</v>
      </c>
      <c r="K309" s="2">
        <v>224.84158030695627</v>
      </c>
      <c r="L309" s="2">
        <v>87</v>
      </c>
      <c r="M309" s="2">
        <v>0</v>
      </c>
      <c r="N309" s="2">
        <v>6121318</v>
      </c>
      <c r="O309" s="2" t="s">
        <v>520</v>
      </c>
    </row>
    <row r="310" spans="1:15" x14ac:dyDescent="0.15">
      <c r="A310" s="2">
        <v>2019</v>
      </c>
      <c r="B310" s="2">
        <v>2017</v>
      </c>
      <c r="C310" s="1" t="s">
        <v>168</v>
      </c>
      <c r="D310" s="2">
        <v>983.61</v>
      </c>
      <c r="E310" s="2">
        <v>195</v>
      </c>
      <c r="F310" s="2">
        <v>0.19824930612742855</v>
      </c>
      <c r="G310" s="2">
        <v>14</v>
      </c>
      <c r="H310" s="2">
        <v>1.4233283516841024E-2</v>
      </c>
      <c r="I310" s="2">
        <v>98908.05</v>
      </c>
      <c r="J310" s="2">
        <v>67191</v>
      </c>
      <c r="K310" s="2">
        <v>255.13456865561227</v>
      </c>
      <c r="L310" s="2">
        <v>44</v>
      </c>
      <c r="M310" s="2">
        <v>0</v>
      </c>
      <c r="N310" s="2">
        <v>5228855</v>
      </c>
      <c r="O310" s="2" t="s">
        <v>521</v>
      </c>
    </row>
    <row r="311" spans="1:15" x14ac:dyDescent="0.15">
      <c r="A311" s="2">
        <v>2019</v>
      </c>
      <c r="B311" s="2">
        <v>2017</v>
      </c>
      <c r="C311" s="1" t="s">
        <v>169</v>
      </c>
      <c r="D311" s="2">
        <v>1043</v>
      </c>
      <c r="E311" s="2">
        <v>399</v>
      </c>
      <c r="F311" s="2">
        <v>0.3825503355704698</v>
      </c>
      <c r="G311" s="2">
        <v>5</v>
      </c>
      <c r="H311" s="2">
        <v>4.7938638542665392E-3</v>
      </c>
      <c r="I311" s="2">
        <v>93638.14</v>
      </c>
      <c r="J311" s="2">
        <v>69924</v>
      </c>
      <c r="K311" s="2">
        <v>250.7764350117676</v>
      </c>
      <c r="L311" s="2">
        <v>47</v>
      </c>
      <c r="M311" s="2">
        <v>0</v>
      </c>
      <c r="N311" s="2">
        <v>7534704</v>
      </c>
      <c r="O311" s="2" t="s">
        <v>522</v>
      </c>
    </row>
    <row r="312" spans="1:15" x14ac:dyDescent="0.15">
      <c r="A312" s="2">
        <v>2019</v>
      </c>
      <c r="B312" s="2">
        <v>2017</v>
      </c>
      <c r="C312" s="1" t="s">
        <v>170</v>
      </c>
      <c r="D312" s="2">
        <v>2552.61</v>
      </c>
      <c r="E312" s="2">
        <v>207</v>
      </c>
      <c r="F312" s="2">
        <v>8.1093469037573307E-2</v>
      </c>
      <c r="G312" s="2">
        <v>11</v>
      </c>
      <c r="H312" s="2">
        <v>4.3093147797744272E-3</v>
      </c>
      <c r="I312" s="2">
        <v>121965.18</v>
      </c>
      <c r="J312" s="2">
        <v>110593</v>
      </c>
      <c r="K312" s="2">
        <v>216.23936178687032</v>
      </c>
      <c r="L312" s="2">
        <v>118</v>
      </c>
      <c r="M312" s="2">
        <v>0</v>
      </c>
      <c r="N312" s="2">
        <v>6849801</v>
      </c>
      <c r="O312" s="2" t="s">
        <v>523</v>
      </c>
    </row>
    <row r="313" spans="1:15" x14ac:dyDescent="0.15">
      <c r="A313" s="2">
        <v>2019</v>
      </c>
      <c r="B313" s="2">
        <v>2017</v>
      </c>
      <c r="C313" s="1" t="s">
        <v>171</v>
      </c>
      <c r="D313" s="2">
        <v>4351.45</v>
      </c>
      <c r="E313" s="2">
        <v>2256</v>
      </c>
      <c r="F313" s="2">
        <v>0.5184478736972733</v>
      </c>
      <c r="G313" s="2">
        <v>393</v>
      </c>
      <c r="H313" s="2">
        <v>9.0314722678647347E-2</v>
      </c>
      <c r="I313" s="2">
        <v>80561.94</v>
      </c>
      <c r="J313" s="2">
        <v>56264</v>
      </c>
      <c r="K313" s="2">
        <v>302.81153524981949</v>
      </c>
      <c r="L313" s="2">
        <v>18</v>
      </c>
      <c r="M313" s="2">
        <v>0</v>
      </c>
      <c r="N313" s="2">
        <v>33137841</v>
      </c>
      <c r="O313" s="2" t="s">
        <v>524</v>
      </c>
    </row>
    <row r="314" spans="1:15" x14ac:dyDescent="0.15">
      <c r="A314" s="2">
        <v>2019</v>
      </c>
      <c r="B314" s="2">
        <v>2017</v>
      </c>
      <c r="C314" s="1" t="s">
        <v>172</v>
      </c>
      <c r="D314" s="2">
        <v>6576.26</v>
      </c>
      <c r="E314" s="2">
        <v>625</v>
      </c>
      <c r="F314" s="2">
        <v>9.503882145778908E-2</v>
      </c>
      <c r="G314" s="2">
        <v>141</v>
      </c>
      <c r="H314" s="2">
        <v>2.1440758120877215E-2</v>
      </c>
      <c r="I314" s="2">
        <v>181882.43</v>
      </c>
      <c r="J314" s="2">
        <v>111312</v>
      </c>
      <c r="K314" s="2">
        <v>217.6285489845896</v>
      </c>
      <c r="L314" s="2">
        <v>114</v>
      </c>
      <c r="M314" s="2">
        <v>0</v>
      </c>
      <c r="N314" s="2">
        <v>781961</v>
      </c>
      <c r="O314" s="2" t="s">
        <v>525</v>
      </c>
    </row>
    <row r="315" spans="1:15" x14ac:dyDescent="0.15">
      <c r="A315" s="2">
        <v>2019</v>
      </c>
      <c r="B315" s="2">
        <v>2017</v>
      </c>
      <c r="C315" s="1" t="s">
        <v>173</v>
      </c>
      <c r="D315" s="2">
        <v>90</v>
      </c>
      <c r="E315" s="2">
        <v>7</v>
      </c>
      <c r="F315" s="2">
        <v>7.7777777777777779E-2</v>
      </c>
      <c r="G315" s="2">
        <v>0</v>
      </c>
      <c r="H315" s="2">
        <v>0</v>
      </c>
      <c r="I315" s="2">
        <v>149210.91</v>
      </c>
      <c r="J315" s="2">
        <v>95865</v>
      </c>
      <c r="K315" s="2">
        <v>227.71497425918034</v>
      </c>
      <c r="L315" s="2">
        <v>82</v>
      </c>
      <c r="M315" s="2">
        <v>0</v>
      </c>
      <c r="N315" s="2">
        <v>171790</v>
      </c>
      <c r="O315" s="2" t="s">
        <v>526</v>
      </c>
    </row>
    <row r="316" spans="1:15" x14ac:dyDescent="0.15">
      <c r="A316" s="2">
        <v>2019</v>
      </c>
      <c r="B316" s="2">
        <v>2017</v>
      </c>
      <c r="C316" s="1" t="s">
        <v>174</v>
      </c>
      <c r="D316" s="2">
        <v>3411.33</v>
      </c>
      <c r="E316" s="2">
        <v>1485</v>
      </c>
      <c r="F316" s="2">
        <v>0.43531408570850666</v>
      </c>
      <c r="G316" s="2">
        <v>98</v>
      </c>
      <c r="H316" s="2">
        <v>2.8727798248776869E-2</v>
      </c>
      <c r="I316" s="2">
        <v>87279.77</v>
      </c>
      <c r="J316" s="2">
        <v>59961</v>
      </c>
      <c r="K316" s="2">
        <v>283.13078146263609</v>
      </c>
      <c r="L316" s="2">
        <v>28</v>
      </c>
      <c r="M316" s="2">
        <v>0</v>
      </c>
      <c r="N316" s="2">
        <v>22271854</v>
      </c>
      <c r="O316" s="2" t="s">
        <v>527</v>
      </c>
    </row>
    <row r="317" spans="1:15" x14ac:dyDescent="0.15">
      <c r="A317" s="2">
        <v>2019</v>
      </c>
      <c r="B317" s="2">
        <v>2017</v>
      </c>
      <c r="C317" s="1" t="s">
        <v>175</v>
      </c>
      <c r="D317" s="2">
        <v>368.62</v>
      </c>
      <c r="E317" s="2">
        <v>74</v>
      </c>
      <c r="F317" s="2">
        <v>0.20074873853833217</v>
      </c>
      <c r="G317" s="2">
        <v>0</v>
      </c>
      <c r="H317" s="2">
        <v>0</v>
      </c>
      <c r="I317" s="2">
        <v>109594.11</v>
      </c>
      <c r="J317" s="2">
        <v>76012</v>
      </c>
      <c r="K317" s="2">
        <v>259.85952291865129</v>
      </c>
      <c r="L317" s="2">
        <v>42</v>
      </c>
      <c r="M317" s="2">
        <v>0</v>
      </c>
      <c r="N317" s="2">
        <v>1662681</v>
      </c>
      <c r="O317" s="2" t="s">
        <v>528</v>
      </c>
    </row>
    <row r="318" spans="1:15" x14ac:dyDescent="0.15">
      <c r="A318" s="2">
        <v>2019</v>
      </c>
      <c r="B318" s="2">
        <v>2017</v>
      </c>
      <c r="C318" s="1" t="s">
        <v>176</v>
      </c>
      <c r="D318" s="2">
        <v>5939</v>
      </c>
      <c r="E318" s="2">
        <v>1313</v>
      </c>
      <c r="F318" s="2">
        <v>0.22108099006566762</v>
      </c>
      <c r="G318" s="2">
        <v>328</v>
      </c>
      <c r="H318" s="2">
        <v>5.5228152887691534E-2</v>
      </c>
      <c r="I318" s="2">
        <v>135253.56</v>
      </c>
      <c r="J318" s="2">
        <v>74060</v>
      </c>
      <c r="K318" s="2">
        <v>231.67023831954708</v>
      </c>
      <c r="L318" s="2">
        <v>74</v>
      </c>
      <c r="M318" s="2">
        <v>0</v>
      </c>
      <c r="N318" s="2">
        <v>20240876</v>
      </c>
      <c r="O318" s="2" t="s">
        <v>529</v>
      </c>
    </row>
    <row r="319" spans="1:15" x14ac:dyDescent="0.15">
      <c r="A319" s="2">
        <v>2019</v>
      </c>
      <c r="B319" s="2">
        <v>2017</v>
      </c>
      <c r="C319" s="1" t="s">
        <v>177</v>
      </c>
      <c r="D319" s="2">
        <v>138.41</v>
      </c>
      <c r="E319" s="2">
        <v>8</v>
      </c>
      <c r="F319" s="2">
        <v>5.7799291958673504E-2</v>
      </c>
      <c r="G319" s="2">
        <v>0</v>
      </c>
      <c r="H319" s="2">
        <v>0</v>
      </c>
      <c r="I319" s="2">
        <v>378073.05</v>
      </c>
      <c r="J319" s="2">
        <v>90865</v>
      </c>
      <c r="K319" s="2">
        <v>158.60610497706691</v>
      </c>
      <c r="L319" s="2">
        <v>156</v>
      </c>
      <c r="M319" s="2">
        <v>0</v>
      </c>
      <c r="N319" s="2">
        <v>30428</v>
      </c>
      <c r="O319" s="2" t="s">
        <v>530</v>
      </c>
    </row>
    <row r="320" spans="1:15" x14ac:dyDescent="0.15">
      <c r="A320" s="2">
        <v>2019</v>
      </c>
      <c r="B320" s="2">
        <v>2017</v>
      </c>
      <c r="C320" s="1" t="s">
        <v>178</v>
      </c>
      <c r="D320" s="2">
        <v>275.77999999999997</v>
      </c>
      <c r="E320" s="2">
        <v>40</v>
      </c>
      <c r="F320" s="2">
        <v>0.14504315033722534</v>
      </c>
      <c r="G320" s="2">
        <v>11</v>
      </c>
      <c r="H320" s="2">
        <v>3.9886866342736971E-2</v>
      </c>
      <c r="I320" s="2">
        <v>490174.13</v>
      </c>
      <c r="J320" s="2">
        <v>81354</v>
      </c>
      <c r="K320" s="2">
        <v>129.98329043510034</v>
      </c>
      <c r="L320" s="2">
        <v>162</v>
      </c>
      <c r="M320" s="2">
        <v>0</v>
      </c>
      <c r="N320" s="2">
        <v>60557</v>
      </c>
      <c r="O320" s="2" t="s">
        <v>531</v>
      </c>
    </row>
    <row r="321" spans="1:15" x14ac:dyDescent="0.15">
      <c r="A321" s="2">
        <v>2019</v>
      </c>
      <c r="B321" s="2">
        <v>2017</v>
      </c>
      <c r="C321" s="1" t="s">
        <v>179</v>
      </c>
      <c r="D321" s="2">
        <v>18426.87</v>
      </c>
      <c r="E321" s="2">
        <v>13452</v>
      </c>
      <c r="F321" s="2">
        <v>0.73002088797500608</v>
      </c>
      <c r="G321" s="2">
        <v>2604</v>
      </c>
      <c r="H321" s="2">
        <v>0.14131537260533125</v>
      </c>
      <c r="I321" s="2">
        <v>52282.93</v>
      </c>
      <c r="J321" s="2">
        <v>40467</v>
      </c>
      <c r="K321" s="2">
        <v>402.68181951801034</v>
      </c>
      <c r="L321" s="2">
        <v>3</v>
      </c>
      <c r="M321" s="2">
        <v>0</v>
      </c>
      <c r="N321" s="2">
        <v>196903581</v>
      </c>
      <c r="O321" s="2" t="s">
        <v>532</v>
      </c>
    </row>
    <row r="322" spans="1:15" x14ac:dyDescent="0.15">
      <c r="A322" s="2">
        <v>2019</v>
      </c>
      <c r="B322" s="2">
        <v>2017</v>
      </c>
      <c r="C322" s="1" t="s">
        <v>180</v>
      </c>
      <c r="D322" s="2">
        <v>2800.24</v>
      </c>
      <c r="E322" s="2">
        <v>595</v>
      </c>
      <c r="F322" s="2">
        <v>0.21248178727537642</v>
      </c>
      <c r="G322" s="2">
        <v>58</v>
      </c>
      <c r="H322" s="2">
        <v>2.0712510356255178E-2</v>
      </c>
      <c r="I322" s="2">
        <v>238114.1</v>
      </c>
      <c r="J322" s="2">
        <v>75956</v>
      </c>
      <c r="K322" s="2">
        <v>220.94062236969006</v>
      </c>
      <c r="L322" s="2">
        <v>104</v>
      </c>
      <c r="M322" s="2">
        <v>0</v>
      </c>
      <c r="N322" s="2">
        <v>344302</v>
      </c>
      <c r="O322" s="2" t="s">
        <v>533</v>
      </c>
    </row>
    <row r="323" spans="1:15" x14ac:dyDescent="0.15">
      <c r="A323" s="2">
        <v>2019</v>
      </c>
      <c r="B323" s="2">
        <v>2017</v>
      </c>
      <c r="C323" s="1" t="s">
        <v>181</v>
      </c>
      <c r="D323" s="2">
        <v>2805.18</v>
      </c>
      <c r="E323" s="2">
        <v>739</v>
      </c>
      <c r="F323" s="2">
        <v>0.26344120519895337</v>
      </c>
      <c r="G323" s="2">
        <v>77</v>
      </c>
      <c r="H323" s="2">
        <v>2.744921894495184E-2</v>
      </c>
      <c r="I323" s="2">
        <v>116875.86</v>
      </c>
      <c r="J323" s="2">
        <v>78722</v>
      </c>
      <c r="K323" s="2">
        <v>236.48455696059608</v>
      </c>
      <c r="L323" s="2">
        <v>64</v>
      </c>
      <c r="M323" s="2">
        <v>0</v>
      </c>
      <c r="N323" s="2">
        <v>11681763</v>
      </c>
      <c r="O323" s="2" t="s">
        <v>534</v>
      </c>
    </row>
    <row r="324" spans="1:15" x14ac:dyDescent="0.15">
      <c r="A324" s="2">
        <v>2019</v>
      </c>
      <c r="B324" s="2">
        <v>2017</v>
      </c>
      <c r="C324" s="1" t="s">
        <v>182</v>
      </c>
      <c r="D324" s="2">
        <v>742.26</v>
      </c>
      <c r="E324" s="2">
        <v>137</v>
      </c>
      <c r="F324" s="2">
        <v>0.18457144396842076</v>
      </c>
      <c r="G324" s="2">
        <v>69</v>
      </c>
      <c r="H324" s="2">
        <v>9.2959340392854251E-2</v>
      </c>
      <c r="I324" s="2">
        <v>259814.09</v>
      </c>
      <c r="J324" s="2">
        <v>78346</v>
      </c>
      <c r="K324" s="2">
        <v>204.48422680006027</v>
      </c>
      <c r="L324" s="2">
        <v>135</v>
      </c>
      <c r="M324" s="2">
        <v>0</v>
      </c>
      <c r="N324" s="2">
        <v>91475</v>
      </c>
      <c r="O324" s="2" t="s">
        <v>535</v>
      </c>
    </row>
    <row r="325" spans="1:15" x14ac:dyDescent="0.15">
      <c r="A325" s="2">
        <v>2019</v>
      </c>
      <c r="B325" s="2">
        <v>2017</v>
      </c>
      <c r="C325" s="1" t="s">
        <v>183</v>
      </c>
      <c r="D325" s="2">
        <v>10007.85</v>
      </c>
      <c r="E325" s="2">
        <v>2018</v>
      </c>
      <c r="F325" s="2">
        <v>0.20164171125666353</v>
      </c>
      <c r="G325" s="2">
        <v>573</v>
      </c>
      <c r="H325" s="2">
        <v>5.7255054781996134E-2</v>
      </c>
      <c r="I325" s="2">
        <v>146605.10999999999</v>
      </c>
      <c r="J325" s="2">
        <v>86569</v>
      </c>
      <c r="K325" s="2">
        <v>222.4127320726532</v>
      </c>
      <c r="L325" s="2">
        <v>97</v>
      </c>
      <c r="M325" s="2">
        <v>0</v>
      </c>
      <c r="N325" s="2">
        <v>24319476</v>
      </c>
      <c r="O325" s="2" t="s">
        <v>536</v>
      </c>
    </row>
    <row r="326" spans="1:15" x14ac:dyDescent="0.15">
      <c r="A326" s="2">
        <v>2019</v>
      </c>
      <c r="B326" s="2">
        <v>2017</v>
      </c>
      <c r="C326" s="1" t="s">
        <v>184</v>
      </c>
      <c r="D326" s="2">
        <v>6952.01</v>
      </c>
      <c r="E326" s="2">
        <v>4384</v>
      </c>
      <c r="F326" s="2">
        <v>0.63060898934265053</v>
      </c>
      <c r="G326" s="2">
        <v>838</v>
      </c>
      <c r="H326" s="2">
        <v>0.12054067816358147</v>
      </c>
      <c r="I326" s="2">
        <v>70194.59</v>
      </c>
      <c r="J326" s="2">
        <v>50846</v>
      </c>
      <c r="K326" s="2">
        <v>311.06056394251897</v>
      </c>
      <c r="L326" s="2">
        <v>15</v>
      </c>
      <c r="M326" s="2">
        <v>0</v>
      </c>
      <c r="N326" s="2">
        <v>60944335</v>
      </c>
      <c r="O326" s="2" t="s">
        <v>537</v>
      </c>
    </row>
    <row r="327" spans="1:15" x14ac:dyDescent="0.15">
      <c r="A327" s="2">
        <v>2019</v>
      </c>
      <c r="B327" s="2">
        <v>2017</v>
      </c>
      <c r="C327" s="1" t="s">
        <v>185</v>
      </c>
      <c r="D327" s="2">
        <v>2310.86</v>
      </c>
      <c r="E327" s="2">
        <v>49</v>
      </c>
      <c r="F327" s="2">
        <v>2.1204226997741101E-2</v>
      </c>
      <c r="G327" s="2">
        <v>18</v>
      </c>
      <c r="H327" s="2">
        <v>7.7893078767212204E-3</v>
      </c>
      <c r="I327" s="2">
        <v>335450.87</v>
      </c>
      <c r="J327" s="2">
        <v>217171</v>
      </c>
      <c r="K327" s="2">
        <v>110.49630038351826</v>
      </c>
      <c r="L327" s="2">
        <v>165</v>
      </c>
      <c r="M327" s="2">
        <v>0</v>
      </c>
      <c r="N327" s="2">
        <v>268332</v>
      </c>
      <c r="O327" s="2" t="s">
        <v>538</v>
      </c>
    </row>
    <row r="328" spans="1:15" x14ac:dyDescent="0.15">
      <c r="A328" s="2">
        <v>2019</v>
      </c>
      <c r="B328" s="2">
        <v>2017</v>
      </c>
      <c r="C328" s="1" t="s">
        <v>186</v>
      </c>
      <c r="D328" s="2">
        <v>5588.43</v>
      </c>
      <c r="E328" s="2">
        <v>178</v>
      </c>
      <c r="F328" s="2">
        <v>3.185152180487185E-2</v>
      </c>
      <c r="G328" s="2">
        <v>56</v>
      </c>
      <c r="H328" s="2">
        <v>1.0020703489173166E-2</v>
      </c>
      <c r="I328" s="2">
        <v>576291.61</v>
      </c>
      <c r="J328" s="2">
        <v>162907</v>
      </c>
      <c r="K328" s="2">
        <v>60.355788058475099</v>
      </c>
      <c r="L328" s="2">
        <v>166</v>
      </c>
      <c r="M328" s="2">
        <v>0</v>
      </c>
      <c r="N328" s="2">
        <v>651189</v>
      </c>
      <c r="O328" s="2" t="s">
        <v>539</v>
      </c>
    </row>
    <row r="329" spans="1:15" x14ac:dyDescent="0.15">
      <c r="A329" s="2">
        <v>2019</v>
      </c>
      <c r="B329" s="2">
        <v>2017</v>
      </c>
      <c r="C329" s="1" t="s">
        <v>187</v>
      </c>
      <c r="D329" s="2">
        <v>3869.7</v>
      </c>
      <c r="E329" s="2">
        <v>733</v>
      </c>
      <c r="F329" s="2">
        <v>0.18942036850401842</v>
      </c>
      <c r="G329" s="2">
        <v>303</v>
      </c>
      <c r="H329" s="2">
        <v>7.8300643460733399E-2</v>
      </c>
      <c r="I329" s="2">
        <v>119245</v>
      </c>
      <c r="J329" s="2">
        <v>77195</v>
      </c>
      <c r="K329" s="2">
        <v>247.57193211911547</v>
      </c>
      <c r="L329" s="2">
        <v>51</v>
      </c>
      <c r="M329" s="2">
        <v>0</v>
      </c>
      <c r="N329" s="2">
        <v>15659195</v>
      </c>
      <c r="O329" s="2" t="s">
        <v>540</v>
      </c>
    </row>
    <row r="330" spans="1:15" x14ac:dyDescent="0.15">
      <c r="A330" s="2">
        <v>2019</v>
      </c>
      <c r="B330" s="2">
        <v>2017</v>
      </c>
      <c r="C330" s="1" t="s">
        <v>188</v>
      </c>
      <c r="D330" s="2">
        <v>662.11</v>
      </c>
      <c r="E330" s="2">
        <v>143</v>
      </c>
      <c r="F330" s="2">
        <v>0.21597619730860432</v>
      </c>
      <c r="G330" s="2">
        <v>5</v>
      </c>
      <c r="H330" s="2">
        <v>7.5516152905106401E-3</v>
      </c>
      <c r="I330" s="2">
        <v>104401.63</v>
      </c>
      <c r="J330" s="2">
        <v>73526</v>
      </c>
      <c r="K330" s="2">
        <v>227.93069935403838</v>
      </c>
      <c r="L330" s="2">
        <v>81</v>
      </c>
      <c r="M330" s="2">
        <v>0</v>
      </c>
      <c r="N330" s="2">
        <v>3227492</v>
      </c>
      <c r="O330" s="2" t="s">
        <v>541</v>
      </c>
    </row>
    <row r="331" spans="1:15" x14ac:dyDescent="0.15">
      <c r="A331" s="2">
        <v>2019</v>
      </c>
      <c r="B331" s="2">
        <v>2017</v>
      </c>
      <c r="C331" s="1" t="s">
        <v>189</v>
      </c>
      <c r="D331" s="2">
        <v>4035.65</v>
      </c>
      <c r="E331" s="2">
        <v>93</v>
      </c>
      <c r="F331" s="2">
        <v>2.3044614869971381E-2</v>
      </c>
      <c r="G331" s="2">
        <v>25</v>
      </c>
      <c r="H331" s="2">
        <v>6.1947889435406932E-3</v>
      </c>
      <c r="I331" s="2">
        <v>354966.54</v>
      </c>
      <c r="J331" s="2">
        <v>172095</v>
      </c>
      <c r="K331" s="2">
        <v>134.00307949956596</v>
      </c>
      <c r="L331" s="2">
        <v>161</v>
      </c>
      <c r="M331" s="2">
        <v>0</v>
      </c>
      <c r="N331" s="2">
        <v>468756</v>
      </c>
      <c r="O331" s="2" t="s">
        <v>542</v>
      </c>
    </row>
    <row r="332" spans="1:15" x14ac:dyDescent="0.15">
      <c r="A332" s="2">
        <v>2019</v>
      </c>
      <c r="B332" s="2">
        <v>2017</v>
      </c>
      <c r="C332" s="1" t="s">
        <v>190</v>
      </c>
      <c r="D332" s="2">
        <v>1137.9000000000001</v>
      </c>
      <c r="E332" s="2">
        <v>555</v>
      </c>
      <c r="F332" s="2">
        <v>0.48774057474294752</v>
      </c>
      <c r="G332" s="2">
        <v>52</v>
      </c>
      <c r="H332" s="2">
        <v>4.5698216011951835E-2</v>
      </c>
      <c r="I332" s="2">
        <v>89972.69</v>
      </c>
      <c r="J332" s="2">
        <v>52757</v>
      </c>
      <c r="K332" s="2">
        <v>287.36778847916821</v>
      </c>
      <c r="L332" s="2">
        <v>25</v>
      </c>
      <c r="M332" s="2">
        <v>0</v>
      </c>
      <c r="N332" s="2">
        <v>8024957</v>
      </c>
      <c r="O332" s="2" t="s">
        <v>543</v>
      </c>
    </row>
    <row r="333" spans="1:15" x14ac:dyDescent="0.15">
      <c r="A333" s="2">
        <v>2019</v>
      </c>
      <c r="B333" s="2">
        <v>2017</v>
      </c>
      <c r="C333" s="1" t="s">
        <v>191</v>
      </c>
      <c r="D333" s="2">
        <v>3312.16</v>
      </c>
      <c r="E333" s="2">
        <v>2768</v>
      </c>
      <c r="F333" s="2">
        <v>0.83570841988309752</v>
      </c>
      <c r="G333" s="2">
        <v>883</v>
      </c>
      <c r="H333" s="2">
        <v>0.26659340128496212</v>
      </c>
      <c r="I333" s="2">
        <v>51288.05</v>
      </c>
      <c r="J333" s="2">
        <v>41398</v>
      </c>
      <c r="K333" s="2">
        <v>355.2474776648902</v>
      </c>
      <c r="L333" s="2">
        <v>7</v>
      </c>
      <c r="M333" s="2">
        <v>283.88000000000028</v>
      </c>
      <c r="N333" s="2">
        <v>36526792</v>
      </c>
      <c r="O333" s="2" t="s">
        <v>544</v>
      </c>
    </row>
    <row r="334" spans="1:15" x14ac:dyDescent="0.15">
      <c r="A334" s="2">
        <v>2019</v>
      </c>
      <c r="B334" s="2">
        <v>2017</v>
      </c>
      <c r="C334" s="1" t="s">
        <v>192</v>
      </c>
      <c r="D334" s="2">
        <v>3954.38</v>
      </c>
      <c r="E334" s="2">
        <v>1431</v>
      </c>
      <c r="F334" s="2">
        <v>0.36187720957520519</v>
      </c>
      <c r="G334" s="2">
        <v>124</v>
      </c>
      <c r="H334" s="2">
        <v>3.1357633813644613E-2</v>
      </c>
      <c r="I334" s="2">
        <v>146437.13</v>
      </c>
      <c r="J334" s="2">
        <v>81982</v>
      </c>
      <c r="K334" s="2">
        <v>256.56342788476485</v>
      </c>
      <c r="L334" s="2">
        <v>43</v>
      </c>
      <c r="M334" s="2">
        <v>0</v>
      </c>
      <c r="N334" s="2">
        <v>12130392</v>
      </c>
      <c r="O334" s="2" t="s">
        <v>545</v>
      </c>
    </row>
    <row r="335" spans="1:15" x14ac:dyDescent="0.15">
      <c r="A335" s="2">
        <v>2019</v>
      </c>
      <c r="B335" s="2">
        <v>2017</v>
      </c>
      <c r="C335" s="1" t="s">
        <v>193</v>
      </c>
      <c r="D335" s="2">
        <v>1612.24</v>
      </c>
      <c r="E335" s="2">
        <v>598</v>
      </c>
      <c r="F335" s="2">
        <v>0.37091251922790652</v>
      </c>
      <c r="G335" s="2">
        <v>66</v>
      </c>
      <c r="H335" s="2">
        <v>4.0936833225822457E-2</v>
      </c>
      <c r="I335" s="2">
        <v>142085.95000000001</v>
      </c>
      <c r="J335" s="2">
        <v>68944</v>
      </c>
      <c r="K335" s="2">
        <v>246.90997703725645</v>
      </c>
      <c r="L335" s="2">
        <v>52</v>
      </c>
      <c r="M335" s="2">
        <v>0</v>
      </c>
      <c r="N335" s="2">
        <v>5453896</v>
      </c>
      <c r="O335" s="2" t="s">
        <v>546</v>
      </c>
    </row>
    <row r="336" spans="1:15" x14ac:dyDescent="0.15">
      <c r="A336" s="2">
        <v>2019</v>
      </c>
      <c r="B336" s="2">
        <v>2017</v>
      </c>
      <c r="C336" s="1" t="s">
        <v>194</v>
      </c>
      <c r="D336" s="2">
        <v>2469.9699999999998</v>
      </c>
      <c r="E336" s="2">
        <v>563</v>
      </c>
      <c r="F336" s="2">
        <v>0.2279379911496901</v>
      </c>
      <c r="G336" s="2">
        <v>52</v>
      </c>
      <c r="H336" s="2">
        <v>2.1052887282031769E-2</v>
      </c>
      <c r="I336" s="2">
        <v>109907.29</v>
      </c>
      <c r="J336" s="2">
        <v>80323</v>
      </c>
      <c r="K336" s="2">
        <v>227.18784407300831</v>
      </c>
      <c r="L336" s="2">
        <v>85</v>
      </c>
      <c r="M336" s="2">
        <v>0</v>
      </c>
      <c r="N336" s="2">
        <v>10864970</v>
      </c>
      <c r="O336" s="2" t="s">
        <v>547</v>
      </c>
    </row>
    <row r="337" spans="1:15" x14ac:dyDescent="0.15">
      <c r="A337" s="2">
        <v>2019</v>
      </c>
      <c r="B337" s="2">
        <v>2017</v>
      </c>
      <c r="C337" s="1" t="s">
        <v>195</v>
      </c>
      <c r="D337" s="2">
        <v>1521.84</v>
      </c>
      <c r="E337" s="2">
        <v>90</v>
      </c>
      <c r="F337" s="2">
        <v>5.9138937076170954E-2</v>
      </c>
      <c r="G337" s="2">
        <v>21</v>
      </c>
      <c r="H337" s="2">
        <v>1.3799085317773222E-2</v>
      </c>
      <c r="I337" s="2">
        <v>184869.8</v>
      </c>
      <c r="J337" s="2">
        <v>133412</v>
      </c>
      <c r="K337" s="2">
        <v>189.90648789552557</v>
      </c>
      <c r="L337" s="2">
        <v>141</v>
      </c>
      <c r="M337" s="2">
        <v>0</v>
      </c>
      <c r="N337" s="2">
        <v>210203</v>
      </c>
      <c r="O337" s="2" t="s">
        <v>548</v>
      </c>
    </row>
    <row r="338" spans="1:15" x14ac:dyDescent="0.15">
      <c r="A338" s="2">
        <v>2019</v>
      </c>
      <c r="B338" s="2">
        <v>2017</v>
      </c>
      <c r="C338" s="1" t="s">
        <v>196</v>
      </c>
      <c r="D338" s="2">
        <v>1136.02</v>
      </c>
      <c r="E338" s="2">
        <v>79</v>
      </c>
      <c r="F338" s="2">
        <v>6.9541029207232263E-2</v>
      </c>
      <c r="G338" s="2">
        <v>21</v>
      </c>
      <c r="H338" s="2">
        <v>1.8485590042428831E-2</v>
      </c>
      <c r="I338" s="2">
        <v>162579.07999999999</v>
      </c>
      <c r="J338" s="2">
        <v>80350</v>
      </c>
      <c r="K338" s="2">
        <v>210.79962088787397</v>
      </c>
      <c r="L338" s="2">
        <v>123</v>
      </c>
      <c r="M338" s="2">
        <v>0</v>
      </c>
      <c r="N338" s="2">
        <v>2154347</v>
      </c>
      <c r="O338" s="2" t="s">
        <v>549</v>
      </c>
    </row>
    <row r="339" spans="1:15" x14ac:dyDescent="0.15">
      <c r="A339" s="2">
        <v>2019</v>
      </c>
      <c r="B339" s="2">
        <v>2017</v>
      </c>
      <c r="C339" s="1" t="s">
        <v>197</v>
      </c>
      <c r="D339" s="2">
        <v>1313.18</v>
      </c>
      <c r="E339" s="2">
        <v>94</v>
      </c>
      <c r="F339" s="2">
        <v>7.1581961345740866E-2</v>
      </c>
      <c r="G339" s="2">
        <v>4</v>
      </c>
      <c r="H339" s="2">
        <v>3.0460409083293985E-3</v>
      </c>
      <c r="I339" s="2">
        <v>127356.88</v>
      </c>
      <c r="J339" s="2">
        <v>78594</v>
      </c>
      <c r="K339" s="2">
        <v>219.7269293629617</v>
      </c>
      <c r="L339" s="2">
        <v>108</v>
      </c>
      <c r="M339" s="2">
        <v>0</v>
      </c>
      <c r="N339" s="2">
        <v>4537741</v>
      </c>
      <c r="O339" s="2" t="s">
        <v>550</v>
      </c>
    </row>
    <row r="340" spans="1:15" x14ac:dyDescent="0.15">
      <c r="A340" s="2">
        <v>2020</v>
      </c>
      <c r="B340" s="2">
        <v>2018</v>
      </c>
      <c r="C340" s="1" t="s">
        <v>28</v>
      </c>
      <c r="D340" s="2">
        <v>412.02</v>
      </c>
      <c r="E340" s="2">
        <v>73</v>
      </c>
      <c r="F340" s="2">
        <v>0.17717586524925974</v>
      </c>
      <c r="G340" s="2">
        <v>4</v>
      </c>
      <c r="H340" s="2">
        <v>9.7082665890005342E-3</v>
      </c>
      <c r="I340" s="2">
        <v>112654.55</v>
      </c>
      <c r="J340" s="2">
        <v>100724</v>
      </c>
      <c r="K340" s="2">
        <v>232.93016543140752</v>
      </c>
      <c r="L340" s="2">
        <v>69</v>
      </c>
      <c r="M340" s="2">
        <v>0</v>
      </c>
      <c r="N340" s="2">
        <v>1522797</v>
      </c>
      <c r="O340" s="2" t="s">
        <v>551</v>
      </c>
    </row>
    <row r="341" spans="1:15" x14ac:dyDescent="0.15">
      <c r="A341" s="2">
        <v>2020</v>
      </c>
      <c r="B341" s="2">
        <v>2018</v>
      </c>
      <c r="C341" s="1" t="s">
        <v>30</v>
      </c>
      <c r="D341" s="2">
        <v>2476.8000000000002</v>
      </c>
      <c r="E341" s="2">
        <v>1474</v>
      </c>
      <c r="F341" s="2">
        <v>0.59512273901808777</v>
      </c>
      <c r="G341" s="2">
        <v>108</v>
      </c>
      <c r="H341" s="2">
        <v>4.3604651162790692E-2</v>
      </c>
      <c r="I341" s="2">
        <v>73386.929999999993</v>
      </c>
      <c r="J341" s="2">
        <v>43386</v>
      </c>
      <c r="K341" s="2">
        <v>345.87379546229533</v>
      </c>
      <c r="L341" s="2">
        <v>10</v>
      </c>
      <c r="M341" s="2">
        <v>0</v>
      </c>
      <c r="N341" s="2">
        <v>22152857</v>
      </c>
      <c r="O341" s="2" t="s">
        <v>552</v>
      </c>
    </row>
    <row r="342" spans="1:15" x14ac:dyDescent="0.15">
      <c r="A342" s="2">
        <v>2020</v>
      </c>
      <c r="B342" s="2">
        <v>2018</v>
      </c>
      <c r="C342" s="1" t="s">
        <v>32</v>
      </c>
      <c r="D342" s="2">
        <v>567.77</v>
      </c>
      <c r="E342" s="2">
        <v>209</v>
      </c>
      <c r="F342" s="2">
        <v>0.36810680381140254</v>
      </c>
      <c r="G342" s="2">
        <v>10</v>
      </c>
      <c r="H342" s="2">
        <v>1.7612765732602991E-2</v>
      </c>
      <c r="I342" s="2">
        <v>101504.37</v>
      </c>
      <c r="J342" s="2">
        <v>78313</v>
      </c>
      <c r="K342" s="2">
        <v>248.11378942053898</v>
      </c>
      <c r="L342" s="2">
        <v>50</v>
      </c>
      <c r="M342" s="2">
        <v>0</v>
      </c>
      <c r="N342" s="2">
        <v>2950025</v>
      </c>
      <c r="O342" s="2" t="s">
        <v>553</v>
      </c>
    </row>
    <row r="343" spans="1:15" x14ac:dyDescent="0.15">
      <c r="A343" s="2">
        <v>2020</v>
      </c>
      <c r="B343" s="2">
        <v>2018</v>
      </c>
      <c r="C343" s="1" t="s">
        <v>33</v>
      </c>
      <c r="D343" s="2">
        <v>3170.02</v>
      </c>
      <c r="E343" s="2">
        <v>237</v>
      </c>
      <c r="F343" s="2">
        <v>7.4762935249619883E-2</v>
      </c>
      <c r="G343" s="2">
        <v>106</v>
      </c>
      <c r="H343" s="2">
        <v>3.343827483738273E-2</v>
      </c>
      <c r="I343" s="2">
        <v>202304.36</v>
      </c>
      <c r="J343" s="2">
        <v>124608</v>
      </c>
      <c r="K343" s="2">
        <v>168.23820689420663</v>
      </c>
      <c r="L343" s="2">
        <v>153</v>
      </c>
      <c r="M343" s="2">
        <v>0</v>
      </c>
      <c r="N343" s="2">
        <v>375372</v>
      </c>
      <c r="O343" s="2" t="s">
        <v>554</v>
      </c>
    </row>
    <row r="344" spans="1:15" x14ac:dyDescent="0.15">
      <c r="A344" s="2">
        <v>2020</v>
      </c>
      <c r="B344" s="2">
        <v>2018</v>
      </c>
      <c r="C344" s="1" t="s">
        <v>34</v>
      </c>
      <c r="D344" s="2">
        <v>522.42999999999995</v>
      </c>
      <c r="E344" s="2">
        <v>82</v>
      </c>
      <c r="F344" s="2">
        <v>0.15695882701988784</v>
      </c>
      <c r="G344" s="2">
        <v>2</v>
      </c>
      <c r="H344" s="2">
        <v>3.8282640736558011E-3</v>
      </c>
      <c r="I344" s="2">
        <v>138369.42000000001</v>
      </c>
      <c r="J344" s="2">
        <v>104899</v>
      </c>
      <c r="K344" s="2">
        <v>227.61582267336615</v>
      </c>
      <c r="L344" s="2">
        <v>83</v>
      </c>
      <c r="M344" s="2">
        <v>0</v>
      </c>
      <c r="N344" s="2">
        <v>1230758</v>
      </c>
      <c r="O344" s="2" t="s">
        <v>555</v>
      </c>
    </row>
    <row r="345" spans="1:15" x14ac:dyDescent="0.15">
      <c r="A345" s="2">
        <v>2020</v>
      </c>
      <c r="B345" s="2">
        <v>2018</v>
      </c>
      <c r="C345" s="1" t="s">
        <v>35</v>
      </c>
      <c r="D345" s="2">
        <v>827.43</v>
      </c>
      <c r="E345" s="2">
        <v>188</v>
      </c>
      <c r="F345" s="2">
        <v>0.22720955246969535</v>
      </c>
      <c r="G345" s="2">
        <v>12</v>
      </c>
      <c r="H345" s="2">
        <v>1.4502737391682681E-2</v>
      </c>
      <c r="I345" s="2">
        <v>109010.91</v>
      </c>
      <c r="J345" s="2">
        <v>84570</v>
      </c>
      <c r="K345" s="2">
        <v>254.85118593356643</v>
      </c>
      <c r="L345" s="2">
        <v>45</v>
      </c>
      <c r="M345" s="2">
        <v>0</v>
      </c>
      <c r="N345" s="2">
        <v>3747080</v>
      </c>
      <c r="O345" s="2" t="s">
        <v>556</v>
      </c>
    </row>
    <row r="346" spans="1:15" x14ac:dyDescent="0.15">
      <c r="A346" s="2">
        <v>2020</v>
      </c>
      <c r="B346" s="2">
        <v>2018</v>
      </c>
      <c r="C346" s="1" t="s">
        <v>36</v>
      </c>
      <c r="D346" s="2">
        <v>2834.72</v>
      </c>
      <c r="E346" s="2">
        <v>504</v>
      </c>
      <c r="F346" s="2">
        <v>0.17779533781114185</v>
      </c>
      <c r="G346" s="2">
        <v>74</v>
      </c>
      <c r="H346" s="2">
        <v>2.6104871027826382E-2</v>
      </c>
      <c r="I346" s="2">
        <v>157659.85</v>
      </c>
      <c r="J346" s="2">
        <v>93750</v>
      </c>
      <c r="K346" s="2">
        <v>226.93368644871452</v>
      </c>
      <c r="L346" s="2">
        <v>86</v>
      </c>
      <c r="M346" s="2">
        <v>0</v>
      </c>
      <c r="N346" s="2">
        <v>5169320</v>
      </c>
      <c r="O346" s="2" t="s">
        <v>557</v>
      </c>
    </row>
    <row r="347" spans="1:15" x14ac:dyDescent="0.15">
      <c r="A347" s="2">
        <v>2020</v>
      </c>
      <c r="B347" s="2">
        <v>2018</v>
      </c>
      <c r="C347" s="1" t="s">
        <v>37</v>
      </c>
      <c r="D347" s="2">
        <v>765.09</v>
      </c>
      <c r="E347" s="2">
        <v>93</v>
      </c>
      <c r="F347" s="2">
        <v>0.1215543269419284</v>
      </c>
      <c r="G347" s="2">
        <v>9</v>
      </c>
      <c r="H347" s="2">
        <v>1.1763321962122103E-2</v>
      </c>
      <c r="I347" s="2">
        <v>151337.43</v>
      </c>
      <c r="J347" s="2">
        <v>106058</v>
      </c>
      <c r="K347" s="2">
        <v>221.33626868766842</v>
      </c>
      <c r="L347" s="2">
        <v>102</v>
      </c>
      <c r="M347" s="2">
        <v>0</v>
      </c>
      <c r="N347" s="2">
        <v>1305676</v>
      </c>
      <c r="O347" s="2" t="s">
        <v>558</v>
      </c>
    </row>
    <row r="348" spans="1:15" x14ac:dyDescent="0.15">
      <c r="A348" s="2">
        <v>2020</v>
      </c>
      <c r="B348" s="2">
        <v>2018</v>
      </c>
      <c r="C348" s="1" t="s">
        <v>38</v>
      </c>
      <c r="D348" s="2">
        <v>3056.38</v>
      </c>
      <c r="E348" s="2">
        <v>882</v>
      </c>
      <c r="F348" s="2">
        <v>0.28857668221883404</v>
      </c>
      <c r="G348" s="2">
        <v>189</v>
      </c>
      <c r="H348" s="2">
        <v>6.1837860475464433E-2</v>
      </c>
      <c r="I348" s="2">
        <v>144854.62</v>
      </c>
      <c r="J348" s="2">
        <v>94292</v>
      </c>
      <c r="K348" s="2">
        <v>233.53107681353217</v>
      </c>
      <c r="L348" s="2">
        <v>67</v>
      </c>
      <c r="M348" s="2">
        <v>0</v>
      </c>
      <c r="N348" s="2">
        <v>7597107</v>
      </c>
      <c r="O348" s="2" t="s">
        <v>559</v>
      </c>
    </row>
    <row r="349" spans="1:15" x14ac:dyDescent="0.15">
      <c r="A349" s="2">
        <v>2020</v>
      </c>
      <c r="B349" s="2">
        <v>2018</v>
      </c>
      <c r="C349" s="1" t="s">
        <v>39</v>
      </c>
      <c r="D349" s="2">
        <v>358.64</v>
      </c>
      <c r="E349" s="2">
        <v>94</v>
      </c>
      <c r="F349" s="2">
        <v>0.26210127146999779</v>
      </c>
      <c r="G349" s="2">
        <v>0</v>
      </c>
      <c r="H349" s="2">
        <v>0</v>
      </c>
      <c r="I349" s="2">
        <v>146983.35999999999</v>
      </c>
      <c r="J349" s="2">
        <v>87056</v>
      </c>
      <c r="K349" s="2">
        <v>205.32740614031175</v>
      </c>
      <c r="L349" s="2">
        <v>134</v>
      </c>
      <c r="M349" s="2">
        <v>0</v>
      </c>
      <c r="N349" s="2">
        <v>963995</v>
      </c>
      <c r="O349" s="2" t="s">
        <v>560</v>
      </c>
    </row>
    <row r="350" spans="1:15" x14ac:dyDescent="0.15">
      <c r="A350" s="2">
        <v>2020</v>
      </c>
      <c r="B350" s="2">
        <v>2018</v>
      </c>
      <c r="C350" s="1" t="s">
        <v>40</v>
      </c>
      <c r="D350" s="2">
        <v>2332.46</v>
      </c>
      <c r="E350" s="2">
        <v>1312</v>
      </c>
      <c r="F350" s="2">
        <v>0.56249624859590308</v>
      </c>
      <c r="G350" s="2">
        <v>57</v>
      </c>
      <c r="H350" s="2">
        <v>2.4437718117352493E-2</v>
      </c>
      <c r="I350" s="2">
        <v>144093.60999999999</v>
      </c>
      <c r="J350" s="2">
        <v>74107</v>
      </c>
      <c r="K350" s="2">
        <v>278.01560307242596</v>
      </c>
      <c r="L350" s="2">
        <v>31</v>
      </c>
      <c r="M350" s="2">
        <v>0</v>
      </c>
      <c r="N350" s="2">
        <v>8002923</v>
      </c>
      <c r="O350" s="2" t="s">
        <v>561</v>
      </c>
    </row>
    <row r="351" spans="1:15" x14ac:dyDescent="0.15">
      <c r="A351" s="2">
        <v>2020</v>
      </c>
      <c r="B351" s="2">
        <v>2018</v>
      </c>
      <c r="C351" s="1" t="s">
        <v>41</v>
      </c>
      <c r="D351" s="2">
        <v>717.18</v>
      </c>
      <c r="E351" s="2">
        <v>118</v>
      </c>
      <c r="F351" s="2">
        <v>0.16453331102373184</v>
      </c>
      <c r="G351" s="2">
        <v>7</v>
      </c>
      <c r="H351" s="2">
        <v>9.7604506539501947E-3</v>
      </c>
      <c r="I351" s="2">
        <v>126263.85</v>
      </c>
      <c r="J351" s="2">
        <v>91087</v>
      </c>
      <c r="K351" s="2">
        <v>224.12241786718985</v>
      </c>
      <c r="L351" s="2">
        <v>88</v>
      </c>
      <c r="M351" s="2">
        <v>0</v>
      </c>
      <c r="N351" s="2">
        <v>2397143</v>
      </c>
      <c r="O351" s="2" t="s">
        <v>562</v>
      </c>
    </row>
    <row r="352" spans="1:15" x14ac:dyDescent="0.15">
      <c r="A352" s="2">
        <v>2020</v>
      </c>
      <c r="B352" s="2">
        <v>2018</v>
      </c>
      <c r="C352" s="1" t="s">
        <v>42</v>
      </c>
      <c r="D352" s="2">
        <v>281.52999999999997</v>
      </c>
      <c r="E352" s="2">
        <v>94</v>
      </c>
      <c r="F352" s="2">
        <v>0.33388981636060105</v>
      </c>
      <c r="G352" s="2">
        <v>5</v>
      </c>
      <c r="H352" s="2">
        <v>1.7760096614925586E-2</v>
      </c>
      <c r="I352" s="2">
        <v>126727.13</v>
      </c>
      <c r="J352" s="2">
        <v>84698</v>
      </c>
      <c r="K352" s="2">
        <v>246.29863862934687</v>
      </c>
      <c r="L352" s="2">
        <v>53</v>
      </c>
      <c r="M352" s="2">
        <v>0</v>
      </c>
      <c r="N352" s="2">
        <v>1042704</v>
      </c>
      <c r="O352" s="2" t="s">
        <v>563</v>
      </c>
    </row>
    <row r="353" spans="1:15" x14ac:dyDescent="0.15">
      <c r="A353" s="2">
        <v>2020</v>
      </c>
      <c r="B353" s="2">
        <v>2018</v>
      </c>
      <c r="C353" s="1" t="s">
        <v>43</v>
      </c>
      <c r="D353" s="2">
        <v>2898.68</v>
      </c>
      <c r="E353" s="2">
        <v>977</v>
      </c>
      <c r="F353" s="2">
        <v>0.33704996757144634</v>
      </c>
      <c r="G353" s="2">
        <v>121</v>
      </c>
      <c r="H353" s="2">
        <v>4.1743138256033784E-2</v>
      </c>
      <c r="I353" s="2">
        <v>183946.49</v>
      </c>
      <c r="J353" s="2">
        <v>71619</v>
      </c>
      <c r="K353" s="2">
        <v>222.85510570848723</v>
      </c>
      <c r="L353" s="2">
        <v>95</v>
      </c>
      <c r="M353" s="2">
        <v>0</v>
      </c>
      <c r="N353" s="2">
        <v>4044750</v>
      </c>
      <c r="O353" s="2" t="s">
        <v>564</v>
      </c>
    </row>
    <row r="354" spans="1:15" x14ac:dyDescent="0.15">
      <c r="A354" s="2">
        <v>2020</v>
      </c>
      <c r="B354" s="2">
        <v>2018</v>
      </c>
      <c r="C354" s="1" t="s">
        <v>1</v>
      </c>
      <c r="D354" s="2">
        <v>20334.939999999999</v>
      </c>
      <c r="E354" s="2">
        <v>14984</v>
      </c>
      <c r="F354" s="2">
        <v>0.73685980878232249</v>
      </c>
      <c r="G354" s="2">
        <v>3657</v>
      </c>
      <c r="H354" s="2">
        <v>0.17983824884656657</v>
      </c>
      <c r="I354" s="2">
        <v>61436.35</v>
      </c>
      <c r="J354" s="2">
        <v>43137</v>
      </c>
      <c r="K354" s="2">
        <v>397.81711319548151</v>
      </c>
      <c r="L354" s="2">
        <v>4</v>
      </c>
      <c r="M354" s="2">
        <v>0</v>
      </c>
      <c r="N354" s="2">
        <v>207930131</v>
      </c>
      <c r="O354" s="2" t="s">
        <v>565</v>
      </c>
    </row>
    <row r="355" spans="1:15" x14ac:dyDescent="0.15">
      <c r="A355" s="2">
        <v>2020</v>
      </c>
      <c r="B355" s="2">
        <v>2018</v>
      </c>
      <c r="C355" s="1" t="s">
        <v>44</v>
      </c>
      <c r="D355" s="2">
        <v>112.56</v>
      </c>
      <c r="E355" s="2">
        <v>17</v>
      </c>
      <c r="F355" s="2">
        <v>0.15103056147832267</v>
      </c>
      <c r="G355" s="2">
        <v>1</v>
      </c>
      <c r="H355" s="2">
        <v>8.8841506751954503E-3</v>
      </c>
      <c r="I355" s="2">
        <v>320111.93</v>
      </c>
      <c r="J355" s="2">
        <v>103393</v>
      </c>
      <c r="K355" s="2">
        <v>150.0220998260566</v>
      </c>
      <c r="L355" s="2">
        <v>157</v>
      </c>
      <c r="M355" s="2">
        <v>0</v>
      </c>
      <c r="N355" s="2">
        <v>24778</v>
      </c>
      <c r="O355" s="2" t="s">
        <v>566</v>
      </c>
    </row>
    <row r="356" spans="1:15" x14ac:dyDescent="0.15">
      <c r="A356" s="2">
        <v>2020</v>
      </c>
      <c r="B356" s="2">
        <v>2018</v>
      </c>
      <c r="C356" s="1" t="s">
        <v>45</v>
      </c>
      <c r="D356" s="2">
        <v>8161.56</v>
      </c>
      <c r="E356" s="2">
        <v>3836</v>
      </c>
      <c r="F356" s="2">
        <v>0.47000818470978584</v>
      </c>
      <c r="G356" s="2">
        <v>386</v>
      </c>
      <c r="H356" s="2">
        <v>4.7294879900411195E-2</v>
      </c>
      <c r="I356" s="2">
        <v>94974.080000000002</v>
      </c>
      <c r="J356" s="2">
        <v>61551</v>
      </c>
      <c r="K356" s="2">
        <v>306.66985383575292</v>
      </c>
      <c r="L356" s="2">
        <v>16</v>
      </c>
      <c r="M356" s="2">
        <v>0</v>
      </c>
      <c r="N356" s="2">
        <v>54440835</v>
      </c>
      <c r="O356" s="2" t="s">
        <v>567</v>
      </c>
    </row>
    <row r="357" spans="1:15" x14ac:dyDescent="0.15">
      <c r="A357" s="2">
        <v>2020</v>
      </c>
      <c r="B357" s="2">
        <v>2018</v>
      </c>
      <c r="C357" s="1" t="s">
        <v>46</v>
      </c>
      <c r="D357" s="2">
        <v>2665.28</v>
      </c>
      <c r="E357" s="2">
        <v>505</v>
      </c>
      <c r="F357" s="2">
        <v>0.18947352623364147</v>
      </c>
      <c r="G357" s="2">
        <v>112</v>
      </c>
      <c r="H357" s="2">
        <v>4.2021851362708605E-2</v>
      </c>
      <c r="I357" s="2">
        <v>188735.87</v>
      </c>
      <c r="J357" s="2">
        <v>106278</v>
      </c>
      <c r="K357" s="2">
        <v>196.94139952463658</v>
      </c>
      <c r="L357" s="2">
        <v>140</v>
      </c>
      <c r="M357" s="2">
        <v>0</v>
      </c>
      <c r="N357" s="2">
        <v>326570</v>
      </c>
      <c r="O357" s="2" t="s">
        <v>568</v>
      </c>
    </row>
    <row r="358" spans="1:15" x14ac:dyDescent="0.15">
      <c r="A358" s="2">
        <v>2020</v>
      </c>
      <c r="B358" s="2">
        <v>2018</v>
      </c>
      <c r="C358" s="1" t="s">
        <v>47</v>
      </c>
      <c r="D358" s="2">
        <v>1220.96</v>
      </c>
      <c r="E358" s="2">
        <v>387</v>
      </c>
      <c r="F358" s="2">
        <v>0.31696370069453544</v>
      </c>
      <c r="G358" s="2">
        <v>11</v>
      </c>
      <c r="H358" s="2">
        <v>9.0093041541082428E-3</v>
      </c>
      <c r="I358" s="2">
        <v>97126.44</v>
      </c>
      <c r="J358" s="2">
        <v>74375</v>
      </c>
      <c r="K358" s="2">
        <v>261.80863813688472</v>
      </c>
      <c r="L358" s="2">
        <v>41</v>
      </c>
      <c r="M358" s="2">
        <v>0</v>
      </c>
      <c r="N358" s="2">
        <v>6657378</v>
      </c>
      <c r="O358" s="2" t="s">
        <v>569</v>
      </c>
    </row>
    <row r="359" spans="1:15" x14ac:dyDescent="0.15">
      <c r="A359" s="2">
        <v>2020</v>
      </c>
      <c r="B359" s="2">
        <v>2018</v>
      </c>
      <c r="C359" s="1" t="s">
        <v>48</v>
      </c>
      <c r="D359" s="2">
        <v>1542.55</v>
      </c>
      <c r="E359" s="2">
        <v>149</v>
      </c>
      <c r="F359" s="2">
        <v>9.6593303296489588E-2</v>
      </c>
      <c r="G359" s="2">
        <v>27</v>
      </c>
      <c r="H359" s="2">
        <v>1.750348448996791E-2</v>
      </c>
      <c r="I359" s="2">
        <v>136597.79</v>
      </c>
      <c r="J359" s="2">
        <v>117069</v>
      </c>
      <c r="K359" s="2">
        <v>218.23193314650044</v>
      </c>
      <c r="L359" s="2">
        <v>112</v>
      </c>
      <c r="M359" s="2">
        <v>0</v>
      </c>
      <c r="N359" s="2">
        <v>3216402</v>
      </c>
      <c r="O359" s="2" t="s">
        <v>570</v>
      </c>
    </row>
    <row r="360" spans="1:15" x14ac:dyDescent="0.15">
      <c r="A360" s="2">
        <v>2020</v>
      </c>
      <c r="B360" s="2">
        <v>2018</v>
      </c>
      <c r="C360" s="1" t="s">
        <v>49</v>
      </c>
      <c r="D360" s="2">
        <v>105.2</v>
      </c>
      <c r="E360" s="2">
        <v>36</v>
      </c>
      <c r="F360" s="2">
        <v>0.34220532319391633</v>
      </c>
      <c r="G360" s="2">
        <v>3</v>
      </c>
      <c r="H360" s="2">
        <v>2.8517110266159697E-2</v>
      </c>
      <c r="I360" s="2">
        <v>202560.85</v>
      </c>
      <c r="J360" s="2">
        <v>72174</v>
      </c>
      <c r="K360" s="2">
        <v>197.24909036796655</v>
      </c>
      <c r="L360" s="2">
        <v>139</v>
      </c>
      <c r="M360" s="2">
        <v>0</v>
      </c>
      <c r="N360" s="2">
        <v>51166</v>
      </c>
      <c r="O360" s="2" t="s">
        <v>571</v>
      </c>
    </row>
    <row r="361" spans="1:15" x14ac:dyDescent="0.15">
      <c r="A361" s="2">
        <v>2020</v>
      </c>
      <c r="B361" s="2">
        <v>2018</v>
      </c>
      <c r="C361" s="1" t="s">
        <v>50</v>
      </c>
      <c r="D361" s="2">
        <v>658.06</v>
      </c>
      <c r="E361" s="2">
        <v>197</v>
      </c>
      <c r="F361" s="2">
        <v>0.29936479956234996</v>
      </c>
      <c r="G361" s="2">
        <v>0</v>
      </c>
      <c r="H361" s="2">
        <v>0</v>
      </c>
      <c r="I361" s="2">
        <v>102975.15</v>
      </c>
      <c r="J361" s="2">
        <v>81496</v>
      </c>
      <c r="K361" s="2">
        <v>249.96167194097006</v>
      </c>
      <c r="L361" s="2">
        <v>48</v>
      </c>
      <c r="M361" s="2">
        <v>0</v>
      </c>
      <c r="N361" s="2">
        <v>3224794</v>
      </c>
      <c r="O361" s="2" t="s">
        <v>572</v>
      </c>
    </row>
    <row r="362" spans="1:15" x14ac:dyDescent="0.15">
      <c r="A362" s="2">
        <v>2020</v>
      </c>
      <c r="B362" s="2">
        <v>2018</v>
      </c>
      <c r="C362" s="1" t="s">
        <v>51</v>
      </c>
      <c r="D362" s="2">
        <v>1567.17</v>
      </c>
      <c r="E362" s="2">
        <v>190</v>
      </c>
      <c r="F362" s="2">
        <v>0.12123764492684265</v>
      </c>
      <c r="G362" s="2">
        <v>8</v>
      </c>
      <c r="H362" s="2">
        <v>5.104742944288111E-3</v>
      </c>
      <c r="I362" s="2">
        <v>152283.29</v>
      </c>
      <c r="J362" s="2">
        <v>87404</v>
      </c>
      <c r="K362" s="2">
        <v>208.10505498084439</v>
      </c>
      <c r="L362" s="2">
        <v>130</v>
      </c>
      <c r="M362" s="2">
        <v>0</v>
      </c>
      <c r="N362" s="2">
        <v>3505148</v>
      </c>
      <c r="O362" s="2" t="s">
        <v>573</v>
      </c>
    </row>
    <row r="363" spans="1:15" x14ac:dyDescent="0.15">
      <c r="A363" s="2">
        <v>2020</v>
      </c>
      <c r="B363" s="2">
        <v>2018</v>
      </c>
      <c r="C363" s="1" t="s">
        <v>52</v>
      </c>
      <c r="D363" s="2">
        <v>249.8</v>
      </c>
      <c r="E363" s="2">
        <v>112</v>
      </c>
      <c r="F363" s="2">
        <v>0.4483586869495596</v>
      </c>
      <c r="G363" s="2">
        <v>6</v>
      </c>
      <c r="H363" s="2">
        <v>2.4019215372297838E-2</v>
      </c>
      <c r="I363" s="2">
        <v>110663.33</v>
      </c>
      <c r="J363" s="2">
        <v>80000</v>
      </c>
      <c r="K363" s="2">
        <v>276.20394862098044</v>
      </c>
      <c r="L363" s="2">
        <v>32</v>
      </c>
      <c r="M363" s="2">
        <v>0</v>
      </c>
      <c r="N363" s="2">
        <v>1200499</v>
      </c>
      <c r="O363" s="2" t="s">
        <v>574</v>
      </c>
    </row>
    <row r="364" spans="1:15" x14ac:dyDescent="0.15">
      <c r="A364" s="2">
        <v>2020</v>
      </c>
      <c r="B364" s="2">
        <v>2018</v>
      </c>
      <c r="C364" s="1" t="s">
        <v>53</v>
      </c>
      <c r="D364" s="2">
        <v>4235.68</v>
      </c>
      <c r="E364" s="2">
        <v>554</v>
      </c>
      <c r="F364" s="2">
        <v>0.13079363880179806</v>
      </c>
      <c r="G364" s="2">
        <v>50</v>
      </c>
      <c r="H364" s="2">
        <v>1.1804480036263361E-2</v>
      </c>
      <c r="I364" s="2">
        <v>139572.19</v>
      </c>
      <c r="J364" s="2">
        <v>108559</v>
      </c>
      <c r="K364" s="2">
        <v>208.99028452022208</v>
      </c>
      <c r="L364" s="2">
        <v>129</v>
      </c>
      <c r="M364" s="2">
        <v>0</v>
      </c>
      <c r="N364" s="2">
        <v>9072709</v>
      </c>
      <c r="O364" s="2" t="s">
        <v>575</v>
      </c>
    </row>
    <row r="365" spans="1:15" x14ac:dyDescent="0.15">
      <c r="A365" s="2">
        <v>2020</v>
      </c>
      <c r="B365" s="2">
        <v>2018</v>
      </c>
      <c r="C365" s="1" t="s">
        <v>54</v>
      </c>
      <c r="D365" s="2">
        <v>417.63</v>
      </c>
      <c r="E365" s="2">
        <v>96</v>
      </c>
      <c r="F365" s="2">
        <v>0.22986854392644207</v>
      </c>
      <c r="G365" s="2">
        <v>5</v>
      </c>
      <c r="H365" s="2">
        <v>1.1972319996168858E-2</v>
      </c>
      <c r="I365" s="2">
        <v>150302.28</v>
      </c>
      <c r="J365" s="2">
        <v>76648</v>
      </c>
      <c r="K365" s="2">
        <v>198.97598519713952</v>
      </c>
      <c r="L365" s="2">
        <v>138</v>
      </c>
      <c r="M365" s="2">
        <v>0</v>
      </c>
      <c r="N365" s="2">
        <v>1162058</v>
      </c>
      <c r="O365" s="2" t="s">
        <v>576</v>
      </c>
    </row>
    <row r="366" spans="1:15" x14ac:dyDescent="0.15">
      <c r="A366" s="2">
        <v>2020</v>
      </c>
      <c r="B366" s="2">
        <v>2018</v>
      </c>
      <c r="C366" s="1" t="s">
        <v>55</v>
      </c>
      <c r="D366" s="2">
        <v>1750.87</v>
      </c>
      <c r="E366" s="2">
        <v>586</v>
      </c>
      <c r="F366" s="2">
        <v>0.33469075373956947</v>
      </c>
      <c r="G366" s="2">
        <v>104</v>
      </c>
      <c r="H366" s="2">
        <v>5.9399041619309263E-2</v>
      </c>
      <c r="I366" s="2">
        <v>168878.22</v>
      </c>
      <c r="J366" s="2">
        <v>74022</v>
      </c>
      <c r="K366" s="2">
        <v>221.76321277631351</v>
      </c>
      <c r="L366" s="2">
        <v>99</v>
      </c>
      <c r="M366" s="2">
        <v>0</v>
      </c>
      <c r="N366" s="2">
        <v>3583247</v>
      </c>
      <c r="O366" s="2" t="s">
        <v>577</v>
      </c>
    </row>
    <row r="367" spans="1:15" x14ac:dyDescent="0.15">
      <c r="A367" s="2">
        <v>2020</v>
      </c>
      <c r="B367" s="2">
        <v>2018</v>
      </c>
      <c r="C367" s="1" t="s">
        <v>56</v>
      </c>
      <c r="D367" s="2">
        <v>2395.63</v>
      </c>
      <c r="E367" s="2">
        <v>531</v>
      </c>
      <c r="F367" s="2">
        <v>0.22165359425286876</v>
      </c>
      <c r="G367" s="2">
        <v>13</v>
      </c>
      <c r="H367" s="2">
        <v>5.4265475052491406E-3</v>
      </c>
      <c r="I367" s="2">
        <v>105893.14</v>
      </c>
      <c r="J367" s="2">
        <v>99257</v>
      </c>
      <c r="K367" s="2">
        <v>236.91334084742684</v>
      </c>
      <c r="L367" s="2">
        <v>60</v>
      </c>
      <c r="M367" s="2">
        <v>0</v>
      </c>
      <c r="N367" s="2">
        <v>9764766</v>
      </c>
      <c r="O367" s="2" t="s">
        <v>578</v>
      </c>
    </row>
    <row r="368" spans="1:15" x14ac:dyDescent="0.15">
      <c r="A368" s="2">
        <v>2020</v>
      </c>
      <c r="B368" s="2">
        <v>2018</v>
      </c>
      <c r="C368" s="1" t="s">
        <v>57</v>
      </c>
      <c r="D368" s="2">
        <v>183.66</v>
      </c>
      <c r="E368" s="2">
        <v>48</v>
      </c>
      <c r="F368" s="2">
        <v>0.26135249918327347</v>
      </c>
      <c r="G368" s="2">
        <v>0</v>
      </c>
      <c r="H368" s="2">
        <v>0</v>
      </c>
      <c r="I368" s="2">
        <v>173373.89</v>
      </c>
      <c r="J368" s="2">
        <v>81184</v>
      </c>
      <c r="K368" s="2">
        <v>234.06979728996095</v>
      </c>
      <c r="L368" s="2">
        <v>66</v>
      </c>
      <c r="M368" s="2">
        <v>0</v>
      </c>
      <c r="N368" s="2">
        <v>286858</v>
      </c>
      <c r="O368" s="2" t="s">
        <v>579</v>
      </c>
    </row>
    <row r="369" spans="1:15" x14ac:dyDescent="0.15">
      <c r="A369" s="2">
        <v>2020</v>
      </c>
      <c r="B369" s="2">
        <v>2018</v>
      </c>
      <c r="C369" s="1" t="s">
        <v>58</v>
      </c>
      <c r="D369" s="2">
        <v>651</v>
      </c>
      <c r="E369" s="2">
        <v>133</v>
      </c>
      <c r="F369" s="2">
        <v>0.20430107526881722</v>
      </c>
      <c r="G369" s="2">
        <v>3</v>
      </c>
      <c r="H369" s="2">
        <v>4.608294930875576E-3</v>
      </c>
      <c r="I369" s="2">
        <v>130364.35</v>
      </c>
      <c r="J369" s="2">
        <v>92981</v>
      </c>
      <c r="K369" s="2">
        <v>223.70836667090558</v>
      </c>
      <c r="L369" s="2">
        <v>92</v>
      </c>
      <c r="M369" s="2">
        <v>0</v>
      </c>
      <c r="N369" s="2">
        <v>2034484</v>
      </c>
      <c r="O369" s="2" t="s">
        <v>580</v>
      </c>
    </row>
    <row r="370" spans="1:15" x14ac:dyDescent="0.15">
      <c r="A370" s="2">
        <v>2020</v>
      </c>
      <c r="B370" s="2">
        <v>2018</v>
      </c>
      <c r="C370" s="1" t="s">
        <v>59</v>
      </c>
      <c r="D370" s="2">
        <v>121.76</v>
      </c>
      <c r="E370" s="2">
        <v>23</v>
      </c>
      <c r="F370" s="2">
        <v>0.18889618922470433</v>
      </c>
      <c r="G370" s="2">
        <v>5</v>
      </c>
      <c r="H370" s="2">
        <v>4.1064388961892247E-2</v>
      </c>
      <c r="I370" s="2">
        <v>381376.48</v>
      </c>
      <c r="J370" s="2">
        <v>74107</v>
      </c>
      <c r="K370" s="2">
        <v>162.02532784505624</v>
      </c>
      <c r="L370" s="2">
        <v>154</v>
      </c>
      <c r="M370" s="2">
        <v>0</v>
      </c>
      <c r="N370" s="2">
        <v>16115</v>
      </c>
      <c r="O370" s="2" t="s">
        <v>581</v>
      </c>
    </row>
    <row r="371" spans="1:15" x14ac:dyDescent="0.15">
      <c r="A371" s="2">
        <v>2020</v>
      </c>
      <c r="B371" s="2">
        <v>2018</v>
      </c>
      <c r="C371" s="1" t="s">
        <v>60</v>
      </c>
      <c r="D371" s="2">
        <v>1644.54</v>
      </c>
      <c r="E371" s="2">
        <v>402</v>
      </c>
      <c r="F371" s="2">
        <v>0.24444525520814331</v>
      </c>
      <c r="G371" s="2">
        <v>11</v>
      </c>
      <c r="H371" s="2">
        <v>6.6888005156457127E-3</v>
      </c>
      <c r="I371" s="2">
        <v>112858.41</v>
      </c>
      <c r="J371" s="2">
        <v>88967</v>
      </c>
      <c r="K371" s="2">
        <v>231.90035768159922</v>
      </c>
      <c r="L371" s="2">
        <v>72</v>
      </c>
      <c r="M371" s="2">
        <v>0</v>
      </c>
      <c r="N371" s="2">
        <v>6771936</v>
      </c>
      <c r="O371" s="2" t="s">
        <v>582</v>
      </c>
    </row>
    <row r="372" spans="1:15" x14ac:dyDescent="0.15">
      <c r="A372" s="2">
        <v>2020</v>
      </c>
      <c r="B372" s="2">
        <v>2018</v>
      </c>
      <c r="C372" s="1" t="s">
        <v>61</v>
      </c>
      <c r="D372" s="2">
        <v>1989.01</v>
      </c>
      <c r="E372" s="2">
        <v>398</v>
      </c>
      <c r="F372" s="2">
        <v>0.20009954701082447</v>
      </c>
      <c r="G372" s="2">
        <v>79</v>
      </c>
      <c r="H372" s="2">
        <v>3.9718251793605865E-2</v>
      </c>
      <c r="I372" s="2">
        <v>140345.49</v>
      </c>
      <c r="J372" s="2">
        <v>83739</v>
      </c>
      <c r="K372" s="2">
        <v>236.73416368599047</v>
      </c>
      <c r="L372" s="2">
        <v>61</v>
      </c>
      <c r="M372" s="2">
        <v>0</v>
      </c>
      <c r="N372" s="2">
        <v>5920329</v>
      </c>
      <c r="O372" s="2" t="s">
        <v>583</v>
      </c>
    </row>
    <row r="373" spans="1:15" x14ac:dyDescent="0.15">
      <c r="A373" s="2">
        <v>2020</v>
      </c>
      <c r="B373" s="2">
        <v>2018</v>
      </c>
      <c r="C373" s="1" t="s">
        <v>62</v>
      </c>
      <c r="D373" s="2">
        <v>11319.93</v>
      </c>
      <c r="E373" s="2">
        <v>7570</v>
      </c>
      <c r="F373" s="2">
        <v>0.6687320504632096</v>
      </c>
      <c r="G373" s="2">
        <v>3015</v>
      </c>
      <c r="H373" s="2">
        <v>0.26634440318977237</v>
      </c>
      <c r="I373" s="2">
        <v>123200.27</v>
      </c>
      <c r="J373" s="2">
        <v>67430</v>
      </c>
      <c r="K373" s="2">
        <v>237.67990718366971</v>
      </c>
      <c r="L373" s="2">
        <v>59</v>
      </c>
      <c r="M373" s="2">
        <v>0</v>
      </c>
      <c r="N373" s="2">
        <v>56837334</v>
      </c>
      <c r="O373" s="2" t="s">
        <v>584</v>
      </c>
    </row>
    <row r="374" spans="1:15" x14ac:dyDescent="0.15">
      <c r="A374" s="2">
        <v>2020</v>
      </c>
      <c r="B374" s="2">
        <v>2018</v>
      </c>
      <c r="C374" s="1" t="s">
        <v>63</v>
      </c>
      <c r="D374" s="2">
        <v>4717.5600000000004</v>
      </c>
      <c r="E374" s="2">
        <v>115</v>
      </c>
      <c r="F374" s="2">
        <v>2.4377008453522583E-2</v>
      </c>
      <c r="G374" s="2">
        <v>47</v>
      </c>
      <c r="H374" s="2">
        <v>9.9627773679614035E-3</v>
      </c>
      <c r="I374" s="2">
        <v>618394.56000000006</v>
      </c>
      <c r="J374" s="2">
        <v>208125</v>
      </c>
      <c r="K374" s="2">
        <v>43.497329873300906</v>
      </c>
      <c r="L374" s="2">
        <v>167</v>
      </c>
      <c r="M374" s="2">
        <v>0</v>
      </c>
      <c r="N374" s="2">
        <v>548487</v>
      </c>
      <c r="O374" s="2" t="s">
        <v>585</v>
      </c>
    </row>
    <row r="375" spans="1:15" x14ac:dyDescent="0.15">
      <c r="A375" s="2">
        <v>2020</v>
      </c>
      <c r="B375" s="2">
        <v>2018</v>
      </c>
      <c r="C375" s="1" t="s">
        <v>64</v>
      </c>
      <c r="D375" s="2">
        <v>589.29</v>
      </c>
      <c r="E375" s="2">
        <v>205</v>
      </c>
      <c r="F375" s="2">
        <v>0.34787625786963977</v>
      </c>
      <c r="G375" s="2">
        <v>11</v>
      </c>
      <c r="H375" s="2">
        <v>1.8666530910078232E-2</v>
      </c>
      <c r="I375" s="2">
        <v>157367.96</v>
      </c>
      <c r="J375" s="2">
        <v>69861</v>
      </c>
      <c r="K375" s="2">
        <v>218.4993960900926</v>
      </c>
      <c r="L375" s="2">
        <v>110</v>
      </c>
      <c r="M375" s="2">
        <v>0</v>
      </c>
      <c r="N375" s="2">
        <v>1631457</v>
      </c>
      <c r="O375" s="2" t="s">
        <v>586</v>
      </c>
    </row>
    <row r="376" spans="1:15" x14ac:dyDescent="0.15">
      <c r="A376" s="2">
        <v>2020</v>
      </c>
      <c r="B376" s="2">
        <v>2018</v>
      </c>
      <c r="C376" s="1" t="s">
        <v>65</v>
      </c>
      <c r="D376" s="2">
        <v>1435.06</v>
      </c>
      <c r="E376" s="2">
        <v>998</v>
      </c>
      <c r="F376" s="2">
        <v>0.69544130559001016</v>
      </c>
      <c r="G376" s="2">
        <v>43</v>
      </c>
      <c r="H376" s="2">
        <v>2.9963903948266972E-2</v>
      </c>
      <c r="I376" s="2">
        <v>79974.960000000006</v>
      </c>
      <c r="J376" s="2">
        <v>55316</v>
      </c>
      <c r="K376" s="2">
        <v>324.41077457002945</v>
      </c>
      <c r="L376" s="2">
        <v>12</v>
      </c>
      <c r="M376" s="2">
        <v>0</v>
      </c>
      <c r="N376" s="2">
        <v>11793712</v>
      </c>
      <c r="O376" s="2" t="s">
        <v>587</v>
      </c>
    </row>
    <row r="377" spans="1:15" x14ac:dyDescent="0.15">
      <c r="A377" s="2">
        <v>2020</v>
      </c>
      <c r="B377" s="2">
        <v>2018</v>
      </c>
      <c r="C377" s="1" t="s">
        <v>66</v>
      </c>
      <c r="D377" s="2">
        <v>1080.51</v>
      </c>
      <c r="E377" s="2">
        <v>155</v>
      </c>
      <c r="F377" s="2">
        <v>0.14345077787341162</v>
      </c>
      <c r="G377" s="2">
        <v>7</v>
      </c>
      <c r="H377" s="2">
        <v>6.4784222265411705E-3</v>
      </c>
      <c r="I377" s="2">
        <v>140962.32999999999</v>
      </c>
      <c r="J377" s="2">
        <v>114491</v>
      </c>
      <c r="K377" s="2">
        <v>214.99371712788474</v>
      </c>
      <c r="L377" s="2">
        <v>119</v>
      </c>
      <c r="M377" s="2">
        <v>0</v>
      </c>
      <c r="N377" s="2">
        <v>2153774</v>
      </c>
      <c r="O377" s="2" t="s">
        <v>588</v>
      </c>
    </row>
    <row r="378" spans="1:15" x14ac:dyDescent="0.15">
      <c r="A378" s="2">
        <v>2020</v>
      </c>
      <c r="B378" s="2">
        <v>2018</v>
      </c>
      <c r="C378" s="1" t="s">
        <v>67</v>
      </c>
      <c r="D378" s="2">
        <v>199.01</v>
      </c>
      <c r="E378" s="2">
        <v>49</v>
      </c>
      <c r="F378" s="2">
        <v>0.24621878297572988</v>
      </c>
      <c r="G378" s="2">
        <v>0</v>
      </c>
      <c r="H378" s="2">
        <v>0</v>
      </c>
      <c r="I378" s="2">
        <v>122085.79</v>
      </c>
      <c r="J378" s="2">
        <v>78309</v>
      </c>
      <c r="K378" s="2">
        <v>201.25352740556082</v>
      </c>
      <c r="L378" s="2">
        <v>136</v>
      </c>
      <c r="M378" s="2">
        <v>0</v>
      </c>
      <c r="N378" s="2">
        <v>803386</v>
      </c>
      <c r="O378" s="2" t="s">
        <v>589</v>
      </c>
    </row>
    <row r="379" spans="1:15" x14ac:dyDescent="0.15">
      <c r="A379" s="2">
        <v>2020</v>
      </c>
      <c r="B379" s="2">
        <v>2018</v>
      </c>
      <c r="C379" s="1" t="s">
        <v>68</v>
      </c>
      <c r="D379" s="2">
        <v>880.48</v>
      </c>
      <c r="E379" s="2">
        <v>118</v>
      </c>
      <c r="F379" s="2">
        <v>0.13401780846810829</v>
      </c>
      <c r="G379" s="2">
        <v>10</v>
      </c>
      <c r="H379" s="2">
        <v>1.1357441395602399E-2</v>
      </c>
      <c r="I379" s="2">
        <v>168245.99</v>
      </c>
      <c r="J379" s="2">
        <v>88559</v>
      </c>
      <c r="K379" s="2">
        <v>221.15056721569704</v>
      </c>
      <c r="L379" s="2">
        <v>103</v>
      </c>
      <c r="M379" s="2">
        <v>0</v>
      </c>
      <c r="N379" s="2">
        <v>1304906</v>
      </c>
      <c r="O379" s="2" t="s">
        <v>590</v>
      </c>
    </row>
    <row r="380" spans="1:15" x14ac:dyDescent="0.15">
      <c r="A380" s="2">
        <v>2020</v>
      </c>
      <c r="B380" s="2">
        <v>2018</v>
      </c>
      <c r="C380" s="1" t="s">
        <v>69</v>
      </c>
      <c r="D380" s="2">
        <v>1036.1600000000001</v>
      </c>
      <c r="E380" s="2">
        <v>275</v>
      </c>
      <c r="F380" s="2">
        <v>0.26540302655960468</v>
      </c>
      <c r="G380" s="2">
        <v>0</v>
      </c>
      <c r="H380" s="2">
        <v>0</v>
      </c>
      <c r="I380" s="2">
        <v>135691.88</v>
      </c>
      <c r="J380" s="2">
        <v>79668</v>
      </c>
      <c r="K380" s="2">
        <v>228.95836984509722</v>
      </c>
      <c r="L380" s="2">
        <v>79</v>
      </c>
      <c r="M380" s="2">
        <v>0</v>
      </c>
      <c r="N380" s="2">
        <v>3492361</v>
      </c>
      <c r="O380" s="2" t="s">
        <v>591</v>
      </c>
    </row>
    <row r="381" spans="1:15" x14ac:dyDescent="0.15">
      <c r="A381" s="2">
        <v>2020</v>
      </c>
      <c r="B381" s="2">
        <v>2018</v>
      </c>
      <c r="C381" s="1" t="s">
        <v>70</v>
      </c>
      <c r="D381" s="2">
        <v>1947</v>
      </c>
      <c r="E381" s="2">
        <v>376</v>
      </c>
      <c r="F381" s="2">
        <v>0.19311761684643042</v>
      </c>
      <c r="G381" s="2">
        <v>9</v>
      </c>
      <c r="H381" s="2">
        <v>4.6224961479198771E-3</v>
      </c>
      <c r="I381" s="2">
        <v>126401.99</v>
      </c>
      <c r="J381" s="2">
        <v>95923</v>
      </c>
      <c r="K381" s="2">
        <v>223.92172096567319</v>
      </c>
      <c r="L381" s="2">
        <v>89</v>
      </c>
      <c r="M381" s="2">
        <v>0</v>
      </c>
      <c r="N381" s="2">
        <v>6235005</v>
      </c>
      <c r="O381" s="2" t="s">
        <v>592</v>
      </c>
    </row>
    <row r="382" spans="1:15" x14ac:dyDescent="0.15">
      <c r="A382" s="2">
        <v>2020</v>
      </c>
      <c r="B382" s="2">
        <v>2018</v>
      </c>
      <c r="C382" s="1" t="s">
        <v>71</v>
      </c>
      <c r="D382" s="2">
        <v>8097.96</v>
      </c>
      <c r="E382" s="2">
        <v>5059</v>
      </c>
      <c r="F382" s="2">
        <v>0.62472523944302016</v>
      </c>
      <c r="G382" s="2">
        <v>882</v>
      </c>
      <c r="H382" s="2">
        <v>0.10891631966569358</v>
      </c>
      <c r="I382" s="2">
        <v>77256.13</v>
      </c>
      <c r="J382" s="2">
        <v>50750</v>
      </c>
      <c r="K382" s="2">
        <v>351.22735748906393</v>
      </c>
      <c r="L382" s="2">
        <v>8</v>
      </c>
      <c r="M382" s="2">
        <v>0</v>
      </c>
      <c r="N382" s="2">
        <v>69698200</v>
      </c>
      <c r="O382" s="2" t="s">
        <v>593</v>
      </c>
    </row>
    <row r="383" spans="1:15" x14ac:dyDescent="0.15">
      <c r="A383" s="2">
        <v>2020</v>
      </c>
      <c r="B383" s="2">
        <v>2018</v>
      </c>
      <c r="C383" s="1" t="s">
        <v>72</v>
      </c>
      <c r="D383" s="2">
        <v>3291.21</v>
      </c>
      <c r="E383" s="2">
        <v>1885</v>
      </c>
      <c r="F383" s="2">
        <v>0.57273768613974796</v>
      </c>
      <c r="G383" s="2">
        <v>271</v>
      </c>
      <c r="H383" s="2">
        <v>8.2340537370754224E-2</v>
      </c>
      <c r="I383" s="2">
        <v>97070.25</v>
      </c>
      <c r="J383" s="2">
        <v>63137</v>
      </c>
      <c r="K383" s="2">
        <v>292.16555111175222</v>
      </c>
      <c r="L383" s="2">
        <v>22</v>
      </c>
      <c r="M383" s="2">
        <v>0</v>
      </c>
      <c r="N383" s="2">
        <v>20747196</v>
      </c>
      <c r="O383" s="2" t="s">
        <v>594</v>
      </c>
    </row>
    <row r="384" spans="1:15" x14ac:dyDescent="0.15">
      <c r="A384" s="2">
        <v>2020</v>
      </c>
      <c r="B384" s="2">
        <v>2018</v>
      </c>
      <c r="C384" s="1" t="s">
        <v>73</v>
      </c>
      <c r="D384" s="2">
        <v>2584.7600000000002</v>
      </c>
      <c r="E384" s="2">
        <v>587</v>
      </c>
      <c r="F384" s="2">
        <v>0.22710038843064731</v>
      </c>
      <c r="G384" s="2">
        <v>32</v>
      </c>
      <c r="H384" s="2">
        <v>1.2380259675946702E-2</v>
      </c>
      <c r="I384" s="2">
        <v>164097</v>
      </c>
      <c r="J384" s="2">
        <v>85872</v>
      </c>
      <c r="K384" s="2">
        <v>223.85195703640417</v>
      </c>
      <c r="L384" s="2">
        <v>90</v>
      </c>
      <c r="M384" s="2">
        <v>0</v>
      </c>
      <c r="N384" s="2">
        <v>4666037</v>
      </c>
      <c r="O384" s="2" t="s">
        <v>595</v>
      </c>
    </row>
    <row r="385" spans="1:15" x14ac:dyDescent="0.15">
      <c r="A385" s="2">
        <v>2020</v>
      </c>
      <c r="B385" s="2">
        <v>2018</v>
      </c>
      <c r="C385" s="1" t="s">
        <v>74</v>
      </c>
      <c r="D385" s="2">
        <v>1259.31</v>
      </c>
      <c r="E385" s="2">
        <v>103</v>
      </c>
      <c r="F385" s="2">
        <v>8.1790821958056398E-2</v>
      </c>
      <c r="G385" s="2">
        <v>15</v>
      </c>
      <c r="H385" s="2">
        <v>1.1911284751173262E-2</v>
      </c>
      <c r="I385" s="2">
        <v>250536.42</v>
      </c>
      <c r="J385" s="2">
        <v>133356</v>
      </c>
      <c r="K385" s="2">
        <v>171.6054663813868</v>
      </c>
      <c r="L385" s="2">
        <v>152</v>
      </c>
      <c r="M385" s="2">
        <v>0</v>
      </c>
      <c r="N385" s="2">
        <v>161172</v>
      </c>
      <c r="O385" s="2" t="s">
        <v>596</v>
      </c>
    </row>
    <row r="386" spans="1:15" x14ac:dyDescent="0.15">
      <c r="A386" s="2">
        <v>2020</v>
      </c>
      <c r="B386" s="2">
        <v>2018</v>
      </c>
      <c r="C386" s="1" t="s">
        <v>75</v>
      </c>
      <c r="D386" s="2">
        <v>1160.5999999999999</v>
      </c>
      <c r="E386" s="2">
        <v>575</v>
      </c>
      <c r="F386" s="2">
        <v>0.49543339651904189</v>
      </c>
      <c r="G386" s="2">
        <v>55</v>
      </c>
      <c r="H386" s="2">
        <v>4.7389281406169229E-2</v>
      </c>
      <c r="I386" s="2">
        <v>120653.35</v>
      </c>
      <c r="J386" s="2">
        <v>74784</v>
      </c>
      <c r="K386" s="2">
        <v>263.45542769438646</v>
      </c>
      <c r="L386" s="2">
        <v>39</v>
      </c>
      <c r="M386" s="2">
        <v>0</v>
      </c>
      <c r="N386" s="2">
        <v>5669122</v>
      </c>
      <c r="O386" s="2" t="s">
        <v>597</v>
      </c>
    </row>
    <row r="387" spans="1:15" x14ac:dyDescent="0.15">
      <c r="A387" s="2">
        <v>2020</v>
      </c>
      <c r="B387" s="2">
        <v>2018</v>
      </c>
      <c r="C387" s="1" t="s">
        <v>76</v>
      </c>
      <c r="D387" s="2">
        <v>2735</v>
      </c>
      <c r="E387" s="2">
        <v>363</v>
      </c>
      <c r="F387" s="2">
        <v>0.13272394881170019</v>
      </c>
      <c r="G387" s="2">
        <v>58</v>
      </c>
      <c r="H387" s="2">
        <v>2.1206581352833639E-2</v>
      </c>
      <c r="I387" s="2">
        <v>119448.68</v>
      </c>
      <c r="J387" s="2">
        <v>79917</v>
      </c>
      <c r="K387" s="2">
        <v>232.16878625611164</v>
      </c>
      <c r="L387" s="2">
        <v>71</v>
      </c>
      <c r="M387" s="2">
        <v>0</v>
      </c>
      <c r="N387" s="2">
        <v>10910662</v>
      </c>
      <c r="O387" s="2" t="s">
        <v>598</v>
      </c>
    </row>
    <row r="388" spans="1:15" x14ac:dyDescent="0.15">
      <c r="A388" s="2">
        <v>2020</v>
      </c>
      <c r="B388" s="2">
        <v>2018</v>
      </c>
      <c r="C388" s="1" t="s">
        <v>77</v>
      </c>
      <c r="D388" s="2">
        <v>5455.58</v>
      </c>
      <c r="E388" s="2">
        <v>2403</v>
      </c>
      <c r="F388" s="2">
        <v>0.44046645819509567</v>
      </c>
      <c r="G388" s="2">
        <v>114</v>
      </c>
      <c r="H388" s="2">
        <v>2.0896036718369083E-2</v>
      </c>
      <c r="I388" s="2">
        <v>92859.57</v>
      </c>
      <c r="J388" s="2">
        <v>71526</v>
      </c>
      <c r="K388" s="2">
        <v>272.06220943618359</v>
      </c>
      <c r="L388" s="2">
        <v>35</v>
      </c>
      <c r="M388" s="2">
        <v>0</v>
      </c>
      <c r="N388" s="2">
        <v>32502986</v>
      </c>
      <c r="O388" s="2" t="s">
        <v>599</v>
      </c>
    </row>
    <row r="389" spans="1:15" x14ac:dyDescent="0.15">
      <c r="A389" s="2">
        <v>2020</v>
      </c>
      <c r="B389" s="2">
        <v>2018</v>
      </c>
      <c r="C389" s="1" t="s">
        <v>78</v>
      </c>
      <c r="D389" s="2">
        <v>678.5</v>
      </c>
      <c r="E389" s="2">
        <v>124</v>
      </c>
      <c r="F389" s="2">
        <v>0.18275607958732498</v>
      </c>
      <c r="G389" s="2">
        <v>14</v>
      </c>
      <c r="H389" s="2">
        <v>2.0633750921149593E-2</v>
      </c>
      <c r="I389" s="2">
        <v>234710.82</v>
      </c>
      <c r="J389" s="2">
        <v>89950</v>
      </c>
      <c r="K389" s="2">
        <v>177.61811161383341</v>
      </c>
      <c r="L389" s="2">
        <v>147</v>
      </c>
      <c r="M389" s="2">
        <v>0</v>
      </c>
      <c r="N389" s="2">
        <v>99709</v>
      </c>
      <c r="O389" s="2" t="s">
        <v>600</v>
      </c>
    </row>
    <row r="390" spans="1:15" x14ac:dyDescent="0.15">
      <c r="A390" s="2">
        <v>2020</v>
      </c>
      <c r="B390" s="2">
        <v>2018</v>
      </c>
      <c r="C390" s="1" t="s">
        <v>79</v>
      </c>
      <c r="D390" s="2">
        <v>9834.25</v>
      </c>
      <c r="E390" s="2">
        <v>1551</v>
      </c>
      <c r="F390" s="2">
        <v>0.15771411139639524</v>
      </c>
      <c r="G390" s="2">
        <v>264</v>
      </c>
      <c r="H390" s="2">
        <v>2.6844955131301321E-2</v>
      </c>
      <c r="I390" s="2">
        <v>259284.89</v>
      </c>
      <c r="J390" s="2">
        <v>122135</v>
      </c>
      <c r="K390" s="2">
        <v>173.30195420535688</v>
      </c>
      <c r="L390" s="2">
        <v>151</v>
      </c>
      <c r="M390" s="2">
        <v>0</v>
      </c>
      <c r="N390" s="2">
        <v>1191587</v>
      </c>
      <c r="O390" s="2" t="s">
        <v>601</v>
      </c>
    </row>
    <row r="391" spans="1:15" x14ac:dyDescent="0.15">
      <c r="A391" s="2">
        <v>2020</v>
      </c>
      <c r="B391" s="2">
        <v>2018</v>
      </c>
      <c r="C391" s="1" t="s">
        <v>80</v>
      </c>
      <c r="D391" s="2">
        <v>4069.37</v>
      </c>
      <c r="E391" s="2">
        <v>582</v>
      </c>
      <c r="F391" s="2">
        <v>0.14301968117915059</v>
      </c>
      <c r="G391" s="2">
        <v>149</v>
      </c>
      <c r="H391" s="2">
        <v>3.6615004288133052E-2</v>
      </c>
      <c r="I391" s="2">
        <v>208139.73</v>
      </c>
      <c r="J391" s="2">
        <v>95158</v>
      </c>
      <c r="K391" s="2">
        <v>183.35213792864948</v>
      </c>
      <c r="L391" s="2">
        <v>145</v>
      </c>
      <c r="M391" s="2">
        <v>0</v>
      </c>
      <c r="N391" s="2">
        <v>491693</v>
      </c>
      <c r="O391" s="2" t="s">
        <v>602</v>
      </c>
    </row>
    <row r="392" spans="1:15" x14ac:dyDescent="0.15">
      <c r="A392" s="2">
        <v>2020</v>
      </c>
      <c r="B392" s="2">
        <v>2018</v>
      </c>
      <c r="C392" s="1" t="s">
        <v>81</v>
      </c>
      <c r="D392" s="2">
        <v>222.65</v>
      </c>
      <c r="E392" s="2">
        <v>44</v>
      </c>
      <c r="F392" s="2">
        <v>0.19761958230406468</v>
      </c>
      <c r="G392" s="2">
        <v>0</v>
      </c>
      <c r="H392" s="2">
        <v>0</v>
      </c>
      <c r="I392" s="2">
        <v>160173.19</v>
      </c>
      <c r="J392" s="2">
        <v>93438</v>
      </c>
      <c r="K392" s="2">
        <v>223.18460421627378</v>
      </c>
      <c r="L392" s="2">
        <v>94</v>
      </c>
      <c r="M392" s="2">
        <v>0</v>
      </c>
      <c r="N392" s="2">
        <v>383145</v>
      </c>
      <c r="O392" s="2" t="s">
        <v>603</v>
      </c>
    </row>
    <row r="393" spans="1:15" x14ac:dyDescent="0.15">
      <c r="A393" s="2">
        <v>2020</v>
      </c>
      <c r="B393" s="2">
        <v>2018</v>
      </c>
      <c r="C393" s="1" t="s">
        <v>82</v>
      </c>
      <c r="D393" s="2">
        <v>6024.15</v>
      </c>
      <c r="E393" s="2">
        <v>749</v>
      </c>
      <c r="F393" s="2">
        <v>0.12433289343724842</v>
      </c>
      <c r="G393" s="2">
        <v>134</v>
      </c>
      <c r="H393" s="2">
        <v>2.2243802030161932E-2</v>
      </c>
      <c r="I393" s="2">
        <v>173671.96</v>
      </c>
      <c r="J393" s="2">
        <v>108600</v>
      </c>
      <c r="K393" s="2">
        <v>209.29089407630926</v>
      </c>
      <c r="L393" s="2">
        <v>127</v>
      </c>
      <c r="M393" s="2">
        <v>0</v>
      </c>
      <c r="N393" s="2">
        <v>3538932</v>
      </c>
      <c r="O393" s="2" t="s">
        <v>604</v>
      </c>
    </row>
    <row r="394" spans="1:15" x14ac:dyDescent="0.15">
      <c r="A394" s="2">
        <v>2020</v>
      </c>
      <c r="B394" s="2">
        <v>2018</v>
      </c>
      <c r="C394" s="1" t="s">
        <v>83</v>
      </c>
      <c r="D394" s="2">
        <v>337.89</v>
      </c>
      <c r="E394" s="2">
        <v>68</v>
      </c>
      <c r="F394" s="2">
        <v>0.20124892716564563</v>
      </c>
      <c r="G394" s="2">
        <v>4</v>
      </c>
      <c r="H394" s="2">
        <v>1.1838172186214449E-2</v>
      </c>
      <c r="I394" s="2">
        <v>264083.32</v>
      </c>
      <c r="J394" s="2">
        <v>95219</v>
      </c>
      <c r="K394" s="2">
        <v>201.09149574221237</v>
      </c>
      <c r="L394" s="2">
        <v>137</v>
      </c>
      <c r="M394" s="2">
        <v>0</v>
      </c>
      <c r="N394" s="2">
        <v>75662</v>
      </c>
      <c r="O394" s="2" t="s">
        <v>605</v>
      </c>
    </row>
    <row r="395" spans="1:15" x14ac:dyDescent="0.15">
      <c r="A395" s="2">
        <v>2020</v>
      </c>
      <c r="B395" s="2">
        <v>2018</v>
      </c>
      <c r="C395" s="1" t="s">
        <v>84</v>
      </c>
      <c r="D395" s="2">
        <v>1832.75</v>
      </c>
      <c r="E395" s="2">
        <v>177</v>
      </c>
      <c r="F395" s="2">
        <v>9.6576183331059884E-2</v>
      </c>
      <c r="G395" s="2">
        <v>5</v>
      </c>
      <c r="H395" s="2">
        <v>2.7281407720638386E-3</v>
      </c>
      <c r="I395" s="2">
        <v>127783.41</v>
      </c>
      <c r="J395" s="2">
        <v>109901</v>
      </c>
      <c r="K395" s="2">
        <v>207.42425468524436</v>
      </c>
      <c r="L395" s="2">
        <v>131</v>
      </c>
      <c r="M395" s="2">
        <v>0</v>
      </c>
      <c r="N395" s="2">
        <v>4776451</v>
      </c>
      <c r="O395" s="2" t="s">
        <v>606</v>
      </c>
    </row>
    <row r="396" spans="1:15" x14ac:dyDescent="0.15">
      <c r="A396" s="2">
        <v>2020</v>
      </c>
      <c r="B396" s="2">
        <v>2018</v>
      </c>
      <c r="C396" s="1" t="s">
        <v>85</v>
      </c>
      <c r="D396" s="2">
        <v>8883.7900000000009</v>
      </c>
      <c r="E396" s="2">
        <v>1808</v>
      </c>
      <c r="F396" s="2">
        <v>0.20351674229129682</v>
      </c>
      <c r="G396" s="2">
        <v>424</v>
      </c>
      <c r="H396" s="2">
        <v>4.772737761698554E-2</v>
      </c>
      <c r="I396" s="2">
        <v>774043.87</v>
      </c>
      <c r="J396" s="2">
        <v>134223</v>
      </c>
      <c r="K396" s="2">
        <v>23.391404472085778</v>
      </c>
      <c r="L396" s="2">
        <v>169</v>
      </c>
      <c r="M396" s="2">
        <v>0</v>
      </c>
      <c r="N396" s="2">
        <v>1093698</v>
      </c>
      <c r="O396" s="2" t="s">
        <v>607</v>
      </c>
    </row>
    <row r="397" spans="1:15" x14ac:dyDescent="0.15">
      <c r="A397" s="2">
        <v>2020</v>
      </c>
      <c r="B397" s="2">
        <v>2018</v>
      </c>
      <c r="C397" s="1" t="s">
        <v>86</v>
      </c>
      <c r="D397" s="2">
        <v>1657.31</v>
      </c>
      <c r="E397" s="2">
        <v>799</v>
      </c>
      <c r="F397" s="2">
        <v>0.48210654615008658</v>
      </c>
      <c r="G397" s="2">
        <v>22</v>
      </c>
      <c r="H397" s="2">
        <v>1.3274523173093749E-2</v>
      </c>
      <c r="I397" s="2">
        <v>84497.9</v>
      </c>
      <c r="J397" s="2">
        <v>57312</v>
      </c>
      <c r="K397" s="2">
        <v>288.67889595758743</v>
      </c>
      <c r="L397" s="2">
        <v>24</v>
      </c>
      <c r="M397" s="2">
        <v>0</v>
      </c>
      <c r="N397" s="2">
        <v>11504064</v>
      </c>
      <c r="O397" s="2" t="s">
        <v>608</v>
      </c>
    </row>
    <row r="398" spans="1:15" x14ac:dyDescent="0.15">
      <c r="A398" s="2">
        <v>2020</v>
      </c>
      <c r="B398" s="2">
        <v>2018</v>
      </c>
      <c r="C398" s="1" t="s">
        <v>87</v>
      </c>
      <c r="D398" s="2">
        <v>4697.46</v>
      </c>
      <c r="E398" s="2">
        <v>2366</v>
      </c>
      <c r="F398" s="2">
        <v>0.50367645493522029</v>
      </c>
      <c r="G398" s="2">
        <v>150</v>
      </c>
      <c r="H398" s="2">
        <v>3.1932150566476351E-2</v>
      </c>
      <c r="I398" s="2">
        <v>131520.04</v>
      </c>
      <c r="J398" s="2">
        <v>64074</v>
      </c>
      <c r="K398" s="2">
        <v>236.59854401982864</v>
      </c>
      <c r="L398" s="2">
        <v>63</v>
      </c>
      <c r="M398" s="2">
        <v>0</v>
      </c>
      <c r="N398" s="2">
        <v>25040045</v>
      </c>
      <c r="O398" s="2" t="s">
        <v>609</v>
      </c>
    </row>
    <row r="399" spans="1:15" x14ac:dyDescent="0.15">
      <c r="A399" s="2">
        <v>2020</v>
      </c>
      <c r="B399" s="2">
        <v>2018</v>
      </c>
      <c r="C399" s="1" t="s">
        <v>88</v>
      </c>
      <c r="D399" s="2">
        <v>3337.69</v>
      </c>
      <c r="E399" s="2">
        <v>419</v>
      </c>
      <c r="F399" s="2">
        <v>0.12553592454661758</v>
      </c>
      <c r="G399" s="2">
        <v>65</v>
      </c>
      <c r="H399" s="2">
        <v>1.9474546767375041E-2</v>
      </c>
      <c r="I399" s="2">
        <v>201971.86</v>
      </c>
      <c r="J399" s="2">
        <v>102199</v>
      </c>
      <c r="K399" s="2">
        <v>182.0811947745994</v>
      </c>
      <c r="L399" s="2">
        <v>146</v>
      </c>
      <c r="M399" s="2">
        <v>0</v>
      </c>
      <c r="N399" s="2">
        <v>400279</v>
      </c>
      <c r="O399" s="2" t="s">
        <v>610</v>
      </c>
    </row>
    <row r="400" spans="1:15" x14ac:dyDescent="0.15">
      <c r="A400" s="2">
        <v>2020</v>
      </c>
      <c r="B400" s="2">
        <v>2018</v>
      </c>
      <c r="C400" s="1" t="s">
        <v>89</v>
      </c>
      <c r="D400" s="2">
        <v>1210.23</v>
      </c>
      <c r="E400" s="2">
        <v>188</v>
      </c>
      <c r="F400" s="2">
        <v>0.15534237293737554</v>
      </c>
      <c r="G400" s="2">
        <v>11</v>
      </c>
      <c r="H400" s="2">
        <v>9.0891813952719731E-3</v>
      </c>
      <c r="I400" s="2">
        <v>154935.95000000001</v>
      </c>
      <c r="J400" s="2">
        <v>99258</v>
      </c>
      <c r="K400" s="2">
        <v>216.84506739331732</v>
      </c>
      <c r="L400" s="2">
        <v>116</v>
      </c>
      <c r="M400" s="2">
        <v>0</v>
      </c>
      <c r="N400" s="2">
        <v>2243092</v>
      </c>
      <c r="O400" s="2" t="s">
        <v>611</v>
      </c>
    </row>
    <row r="401" spans="1:15" x14ac:dyDescent="0.15">
      <c r="A401" s="2">
        <v>2020</v>
      </c>
      <c r="B401" s="2">
        <v>2018</v>
      </c>
      <c r="C401" s="1" t="s">
        <v>90</v>
      </c>
      <c r="D401" s="2">
        <v>6330</v>
      </c>
      <c r="E401" s="2">
        <v>2955</v>
      </c>
      <c r="F401" s="2">
        <v>0.46682464454976302</v>
      </c>
      <c r="G401" s="2">
        <v>369</v>
      </c>
      <c r="H401" s="2">
        <v>5.829383886255924E-2</v>
      </c>
      <c r="I401" s="2">
        <v>91063.28</v>
      </c>
      <c r="J401" s="2">
        <v>71665</v>
      </c>
      <c r="K401" s="2">
        <v>284.49778722286788</v>
      </c>
      <c r="L401" s="2">
        <v>27</v>
      </c>
      <c r="M401" s="2">
        <v>0</v>
      </c>
      <c r="N401" s="2">
        <v>38701813</v>
      </c>
      <c r="O401" s="2" t="s">
        <v>612</v>
      </c>
    </row>
    <row r="402" spans="1:15" x14ac:dyDescent="0.15">
      <c r="A402" s="2">
        <v>2020</v>
      </c>
      <c r="B402" s="2">
        <v>2018</v>
      </c>
      <c r="C402" s="1" t="s">
        <v>91</v>
      </c>
      <c r="D402" s="2">
        <v>138.78</v>
      </c>
      <c r="E402" s="2">
        <v>43</v>
      </c>
      <c r="F402" s="2">
        <v>0.30984291684680787</v>
      </c>
      <c r="G402" s="2">
        <v>0</v>
      </c>
      <c r="H402" s="2">
        <v>0</v>
      </c>
      <c r="I402" s="2">
        <v>110172.02</v>
      </c>
      <c r="J402" s="2">
        <v>73684</v>
      </c>
      <c r="K402" s="2">
        <v>254.31112094860242</v>
      </c>
      <c r="L402" s="2">
        <v>46</v>
      </c>
      <c r="M402" s="2">
        <v>0</v>
      </c>
      <c r="N402" s="2">
        <v>673795</v>
      </c>
      <c r="O402" s="2" t="s">
        <v>613</v>
      </c>
    </row>
    <row r="403" spans="1:15" x14ac:dyDescent="0.15">
      <c r="A403" s="2">
        <v>2020</v>
      </c>
      <c r="B403" s="2">
        <v>2018</v>
      </c>
      <c r="C403" s="1" t="s">
        <v>92</v>
      </c>
      <c r="D403" s="2">
        <v>20501.849999999999</v>
      </c>
      <c r="E403" s="2">
        <v>18067</v>
      </c>
      <c r="F403" s="2">
        <v>0.88123754685552769</v>
      </c>
      <c r="G403" s="2">
        <v>4476</v>
      </c>
      <c r="H403" s="2">
        <v>0.21832176120691549</v>
      </c>
      <c r="I403" s="2">
        <v>52363.08</v>
      </c>
      <c r="J403" s="2">
        <v>32095</v>
      </c>
      <c r="K403" s="2">
        <v>490.47579487884548</v>
      </c>
      <c r="L403" s="2">
        <v>1</v>
      </c>
      <c r="M403" s="2">
        <v>2690.6125000000002</v>
      </c>
      <c r="N403" s="2">
        <v>238731629</v>
      </c>
      <c r="O403" s="2" t="s">
        <v>614</v>
      </c>
    </row>
    <row r="404" spans="1:15" x14ac:dyDescent="0.15">
      <c r="A404" s="2">
        <v>2020</v>
      </c>
      <c r="B404" s="2">
        <v>2018</v>
      </c>
      <c r="C404" s="1" t="s">
        <v>93</v>
      </c>
      <c r="D404" s="2">
        <v>244.91</v>
      </c>
      <c r="E404" s="2">
        <v>57</v>
      </c>
      <c r="F404" s="2">
        <v>0.23273855702094648</v>
      </c>
      <c r="G404" s="2">
        <v>1</v>
      </c>
      <c r="H404" s="2">
        <v>4.0831325793148502E-3</v>
      </c>
      <c r="I404" s="2">
        <v>135278.12</v>
      </c>
      <c r="J404" s="2">
        <v>89438</v>
      </c>
      <c r="K404" s="2">
        <v>219.4613443455377</v>
      </c>
      <c r="L404" s="2">
        <v>109</v>
      </c>
      <c r="M404" s="2">
        <v>0</v>
      </c>
      <c r="N404" s="2">
        <v>743879</v>
      </c>
      <c r="O404" s="2" t="s">
        <v>615</v>
      </c>
    </row>
    <row r="405" spans="1:15" x14ac:dyDescent="0.15">
      <c r="A405" s="2">
        <v>2020</v>
      </c>
      <c r="B405" s="2">
        <v>2018</v>
      </c>
      <c r="C405" s="1" t="s">
        <v>94</v>
      </c>
      <c r="D405" s="2">
        <v>797.65</v>
      </c>
      <c r="E405" s="2">
        <v>132</v>
      </c>
      <c r="F405" s="2">
        <v>0.16548611546417602</v>
      </c>
      <c r="G405" s="2">
        <v>3</v>
      </c>
      <c r="H405" s="2">
        <v>3.7610480787312731E-3</v>
      </c>
      <c r="I405" s="2">
        <v>141737.35999999999</v>
      </c>
      <c r="J405" s="2">
        <v>93770</v>
      </c>
      <c r="K405" s="2">
        <v>209.72707158344167</v>
      </c>
      <c r="L405" s="2">
        <v>125</v>
      </c>
      <c r="M405" s="2">
        <v>0</v>
      </c>
      <c r="N405" s="2">
        <v>2107688</v>
      </c>
      <c r="O405" s="2" t="s">
        <v>616</v>
      </c>
    </row>
    <row r="406" spans="1:15" x14ac:dyDescent="0.15">
      <c r="A406" s="2">
        <v>2020</v>
      </c>
      <c r="B406" s="2">
        <v>2018</v>
      </c>
      <c r="C406" s="1" t="s">
        <v>95</v>
      </c>
      <c r="D406" s="2">
        <v>1405.94</v>
      </c>
      <c r="E406" s="2">
        <v>213</v>
      </c>
      <c r="F406" s="2">
        <v>0.15150006401411156</v>
      </c>
      <c r="G406" s="2">
        <v>3</v>
      </c>
      <c r="H406" s="2">
        <v>2.1338037185086134E-3</v>
      </c>
      <c r="I406" s="2">
        <v>113796.93</v>
      </c>
      <c r="J406" s="2">
        <v>110739</v>
      </c>
      <c r="K406" s="2">
        <v>228.66864328727956</v>
      </c>
      <c r="L406" s="2">
        <v>80</v>
      </c>
      <c r="M406" s="2">
        <v>0</v>
      </c>
      <c r="N406" s="2">
        <v>4619748</v>
      </c>
      <c r="O406" s="2" t="s">
        <v>617</v>
      </c>
    </row>
    <row r="407" spans="1:15" x14ac:dyDescent="0.15">
      <c r="A407" s="2">
        <v>2020</v>
      </c>
      <c r="B407" s="2">
        <v>2018</v>
      </c>
      <c r="C407" s="1" t="s">
        <v>96</v>
      </c>
      <c r="D407" s="2">
        <v>260.05</v>
      </c>
      <c r="E407" s="2">
        <v>76</v>
      </c>
      <c r="F407" s="2">
        <v>0.29225149009805806</v>
      </c>
      <c r="G407" s="2">
        <v>4</v>
      </c>
      <c r="H407" s="2">
        <v>1.5381657373582002E-2</v>
      </c>
      <c r="I407" s="2">
        <v>298558.34000000003</v>
      </c>
      <c r="J407" s="2">
        <v>61875</v>
      </c>
      <c r="K407" s="2">
        <v>187.18074655240972</v>
      </c>
      <c r="L407" s="2">
        <v>143</v>
      </c>
      <c r="M407" s="2">
        <v>0</v>
      </c>
      <c r="N407" s="2">
        <v>34330</v>
      </c>
      <c r="O407" s="2" t="s">
        <v>618</v>
      </c>
    </row>
    <row r="408" spans="1:15" x14ac:dyDescent="0.15">
      <c r="A408" s="2">
        <v>2020</v>
      </c>
      <c r="B408" s="2">
        <v>2018</v>
      </c>
      <c r="C408" s="1" t="s">
        <v>97</v>
      </c>
      <c r="D408" s="2">
        <v>2246.12</v>
      </c>
      <c r="E408" s="2">
        <v>1141</v>
      </c>
      <c r="F408" s="2">
        <v>0.50798710665503177</v>
      </c>
      <c r="G408" s="2">
        <v>41</v>
      </c>
      <c r="H408" s="2">
        <v>1.8253699713283351E-2</v>
      </c>
      <c r="I408" s="2">
        <v>106518.42</v>
      </c>
      <c r="J408" s="2">
        <v>60548</v>
      </c>
      <c r="K408" s="2">
        <v>293.70251101929875</v>
      </c>
      <c r="L408" s="2">
        <v>21</v>
      </c>
      <c r="M408" s="2">
        <v>0</v>
      </c>
      <c r="N408" s="2">
        <v>15574402</v>
      </c>
      <c r="O408" s="2" t="s">
        <v>619</v>
      </c>
    </row>
    <row r="409" spans="1:15" x14ac:dyDescent="0.15">
      <c r="A409" s="2">
        <v>2020</v>
      </c>
      <c r="B409" s="2">
        <v>2018</v>
      </c>
      <c r="C409" s="1" t="s">
        <v>98</v>
      </c>
      <c r="D409" s="2">
        <v>849.66</v>
      </c>
      <c r="E409" s="2">
        <v>71</v>
      </c>
      <c r="F409" s="2">
        <v>8.356283689946567E-2</v>
      </c>
      <c r="G409" s="2">
        <v>3</v>
      </c>
      <c r="H409" s="2">
        <v>3.5308240943436198E-3</v>
      </c>
      <c r="I409" s="2">
        <v>157768.19</v>
      </c>
      <c r="J409" s="2">
        <v>103295</v>
      </c>
      <c r="K409" s="2">
        <v>188.38656115849309</v>
      </c>
      <c r="L409" s="2">
        <v>142</v>
      </c>
      <c r="M409" s="2">
        <v>0</v>
      </c>
      <c r="N409" s="2">
        <v>1326155</v>
      </c>
      <c r="O409" s="2" t="s">
        <v>620</v>
      </c>
    </row>
    <row r="410" spans="1:15" x14ac:dyDescent="0.15">
      <c r="A410" s="2">
        <v>2020</v>
      </c>
      <c r="B410" s="2">
        <v>2018</v>
      </c>
      <c r="C410" s="1" t="s">
        <v>99</v>
      </c>
      <c r="D410" s="2">
        <v>972.24</v>
      </c>
      <c r="E410" s="2">
        <v>258</v>
      </c>
      <c r="F410" s="2">
        <v>0.26536657615403603</v>
      </c>
      <c r="G410" s="2">
        <v>9</v>
      </c>
      <c r="H410" s="2">
        <v>9.2569735867686995E-3</v>
      </c>
      <c r="I410" s="2">
        <v>124061.94</v>
      </c>
      <c r="J410" s="2">
        <v>88125</v>
      </c>
      <c r="K410" s="2">
        <v>233.48346265873474</v>
      </c>
      <c r="L410" s="2">
        <v>68</v>
      </c>
      <c r="M410" s="2">
        <v>0</v>
      </c>
      <c r="N410" s="2">
        <v>3540627</v>
      </c>
      <c r="O410" s="2" t="s">
        <v>621</v>
      </c>
    </row>
    <row r="411" spans="1:15" x14ac:dyDescent="0.15">
      <c r="A411" s="2">
        <v>2020</v>
      </c>
      <c r="B411" s="2">
        <v>2018</v>
      </c>
      <c r="C411" s="1" t="s">
        <v>100</v>
      </c>
      <c r="D411" s="2">
        <v>2374.75</v>
      </c>
      <c r="E411" s="2">
        <v>660</v>
      </c>
      <c r="F411" s="2">
        <v>0.27792399199915779</v>
      </c>
      <c r="G411" s="2">
        <v>32</v>
      </c>
      <c r="H411" s="2">
        <v>1.347510264238341E-2</v>
      </c>
      <c r="I411" s="2">
        <v>106295.67</v>
      </c>
      <c r="J411" s="2">
        <v>84821</v>
      </c>
      <c r="K411" s="2">
        <v>241.29307159798293</v>
      </c>
      <c r="L411" s="2">
        <v>55</v>
      </c>
      <c r="M411" s="2">
        <v>0</v>
      </c>
      <c r="N411" s="2">
        <v>10950442</v>
      </c>
      <c r="O411" s="2" t="s">
        <v>622</v>
      </c>
    </row>
    <row r="412" spans="1:15" x14ac:dyDescent="0.15">
      <c r="A412" s="2">
        <v>2020</v>
      </c>
      <c r="B412" s="2">
        <v>2018</v>
      </c>
      <c r="C412" s="1" t="s">
        <v>101</v>
      </c>
      <c r="D412" s="2">
        <v>560.25</v>
      </c>
      <c r="E412" s="2">
        <v>199</v>
      </c>
      <c r="F412" s="2">
        <v>0.35519857206604194</v>
      </c>
      <c r="G412" s="2">
        <v>6</v>
      </c>
      <c r="H412" s="2">
        <v>1.0709504685408299E-2</v>
      </c>
      <c r="I412" s="2">
        <v>128367.67</v>
      </c>
      <c r="J412" s="2">
        <v>86833</v>
      </c>
      <c r="K412" s="2">
        <v>231.44289711582618</v>
      </c>
      <c r="L412" s="2">
        <v>75</v>
      </c>
      <c r="M412" s="2">
        <v>0</v>
      </c>
      <c r="N412" s="2">
        <v>1999433</v>
      </c>
      <c r="O412" s="2" t="s">
        <v>623</v>
      </c>
    </row>
    <row r="413" spans="1:15" x14ac:dyDescent="0.15">
      <c r="A413" s="2">
        <v>2020</v>
      </c>
      <c r="B413" s="2">
        <v>2018</v>
      </c>
      <c r="C413" s="1" t="s">
        <v>102</v>
      </c>
      <c r="D413" s="2">
        <v>891.1</v>
      </c>
      <c r="E413" s="2">
        <v>208</v>
      </c>
      <c r="F413" s="2">
        <v>0.23341936931881943</v>
      </c>
      <c r="G413" s="2">
        <v>2</v>
      </c>
      <c r="H413" s="2">
        <v>2.244417012680956E-3</v>
      </c>
      <c r="I413" s="2">
        <v>180076.07</v>
      </c>
      <c r="J413" s="2">
        <v>80951</v>
      </c>
      <c r="K413" s="2">
        <v>207.13101128255985</v>
      </c>
      <c r="L413" s="2">
        <v>132</v>
      </c>
      <c r="M413" s="2">
        <v>0</v>
      </c>
      <c r="N413" s="2">
        <v>1087767</v>
      </c>
      <c r="O413" s="2" t="s">
        <v>624</v>
      </c>
    </row>
    <row r="414" spans="1:15" x14ac:dyDescent="0.15">
      <c r="A414" s="2">
        <v>2020</v>
      </c>
      <c r="B414" s="2">
        <v>2018</v>
      </c>
      <c r="C414" s="1" t="s">
        <v>103</v>
      </c>
      <c r="D414" s="2">
        <v>248.67</v>
      </c>
      <c r="E414" s="2">
        <v>44</v>
      </c>
      <c r="F414" s="2">
        <v>0.17694132786423775</v>
      </c>
      <c r="G414" s="2">
        <v>4</v>
      </c>
      <c r="H414" s="2">
        <v>1.6085575260385249E-2</v>
      </c>
      <c r="I414" s="2">
        <v>299367.96000000002</v>
      </c>
      <c r="J414" s="2">
        <v>89643</v>
      </c>
      <c r="K414" s="2">
        <v>142.95029545183326</v>
      </c>
      <c r="L414" s="2">
        <v>158</v>
      </c>
      <c r="M414" s="2">
        <v>0</v>
      </c>
      <c r="N414" s="2">
        <v>54850</v>
      </c>
      <c r="O414" s="2" t="s">
        <v>625</v>
      </c>
    </row>
    <row r="415" spans="1:15" x14ac:dyDescent="0.15">
      <c r="A415" s="2">
        <v>2020</v>
      </c>
      <c r="B415" s="2">
        <v>2018</v>
      </c>
      <c r="C415" s="1" t="s">
        <v>104</v>
      </c>
      <c r="D415" s="2">
        <v>2735.97</v>
      </c>
      <c r="E415" s="2">
        <v>111</v>
      </c>
      <c r="F415" s="2">
        <v>4.0570620291889167E-2</v>
      </c>
      <c r="G415" s="2">
        <v>37</v>
      </c>
      <c r="H415" s="2">
        <v>1.352354009729639E-2</v>
      </c>
      <c r="I415" s="2">
        <v>231819.89</v>
      </c>
      <c r="J415" s="2">
        <v>105673</v>
      </c>
      <c r="K415" s="2">
        <v>174.30632494208467</v>
      </c>
      <c r="L415" s="2">
        <v>150</v>
      </c>
      <c r="M415" s="2">
        <v>0</v>
      </c>
      <c r="N415" s="2">
        <v>319798</v>
      </c>
      <c r="O415" s="2" t="s">
        <v>626</v>
      </c>
    </row>
    <row r="416" spans="1:15" x14ac:dyDescent="0.15">
      <c r="A416" s="2">
        <v>2020</v>
      </c>
      <c r="B416" s="2">
        <v>2018</v>
      </c>
      <c r="C416" s="1" t="s">
        <v>105</v>
      </c>
      <c r="D416" s="2">
        <v>7490.77</v>
      </c>
      <c r="E416" s="2">
        <v>4412</v>
      </c>
      <c r="F416" s="2">
        <v>0.58899151889592116</v>
      </c>
      <c r="G416" s="2">
        <v>460</v>
      </c>
      <c r="H416" s="2">
        <v>6.1408907228495867E-2</v>
      </c>
      <c r="I416" s="2">
        <v>97219.91</v>
      </c>
      <c r="J416" s="2">
        <v>65592</v>
      </c>
      <c r="K416" s="2">
        <v>288.83689744091612</v>
      </c>
      <c r="L416" s="2">
        <v>23</v>
      </c>
      <c r="M416" s="2">
        <v>0</v>
      </c>
      <c r="N416" s="2">
        <v>46556253</v>
      </c>
      <c r="O416" s="2" t="s">
        <v>627</v>
      </c>
    </row>
    <row r="417" spans="1:15" x14ac:dyDescent="0.15">
      <c r="A417" s="2">
        <v>2020</v>
      </c>
      <c r="B417" s="2">
        <v>2018</v>
      </c>
      <c r="C417" s="1" t="s">
        <v>106</v>
      </c>
      <c r="D417" s="2">
        <v>1686.95</v>
      </c>
      <c r="E417" s="2">
        <v>449</v>
      </c>
      <c r="F417" s="2">
        <v>0.26616082278668601</v>
      </c>
      <c r="G417" s="2">
        <v>56</v>
      </c>
      <c r="H417" s="2">
        <v>3.3196004623729215E-2</v>
      </c>
      <c r="I417" s="2">
        <v>111650.34</v>
      </c>
      <c r="J417" s="2">
        <v>63391</v>
      </c>
      <c r="K417" s="2">
        <v>267.10485420448759</v>
      </c>
      <c r="L417" s="2">
        <v>37</v>
      </c>
      <c r="M417" s="2">
        <v>0</v>
      </c>
      <c r="N417" s="2">
        <v>8576749</v>
      </c>
      <c r="O417" s="2" t="s">
        <v>628</v>
      </c>
    </row>
    <row r="418" spans="1:15" x14ac:dyDescent="0.15">
      <c r="A418" s="2">
        <v>2020</v>
      </c>
      <c r="B418" s="2">
        <v>2018</v>
      </c>
      <c r="C418" s="1" t="s">
        <v>107</v>
      </c>
      <c r="D418" s="2">
        <v>986.93</v>
      </c>
      <c r="E418" s="2">
        <v>148</v>
      </c>
      <c r="F418" s="2">
        <v>0.14995997689805762</v>
      </c>
      <c r="G418" s="2">
        <v>7</v>
      </c>
      <c r="H418" s="2">
        <v>7.0927016100432658E-3</v>
      </c>
      <c r="I418" s="2">
        <v>131115.93</v>
      </c>
      <c r="J418" s="2">
        <v>103276</v>
      </c>
      <c r="K418" s="2">
        <v>223.36141840906024</v>
      </c>
      <c r="L418" s="2">
        <v>93</v>
      </c>
      <c r="M418" s="2">
        <v>0</v>
      </c>
      <c r="N418" s="2">
        <v>2698914</v>
      </c>
      <c r="O418" s="2" t="s">
        <v>629</v>
      </c>
    </row>
    <row r="419" spans="1:15" x14ac:dyDescent="0.15">
      <c r="A419" s="2">
        <v>2020</v>
      </c>
      <c r="B419" s="2">
        <v>2018</v>
      </c>
      <c r="C419" s="1" t="s">
        <v>108</v>
      </c>
      <c r="D419" s="2">
        <v>8753.32</v>
      </c>
      <c r="E419" s="2">
        <v>6598</v>
      </c>
      <c r="F419" s="2">
        <v>0.75377114055009986</v>
      </c>
      <c r="G419" s="2">
        <v>1337</v>
      </c>
      <c r="H419" s="2">
        <v>0.15274204530395324</v>
      </c>
      <c r="I419" s="2">
        <v>75443.490000000005</v>
      </c>
      <c r="J419" s="2">
        <v>55547</v>
      </c>
      <c r="K419" s="2">
        <v>346.11010064125509</v>
      </c>
      <c r="L419" s="2">
        <v>9</v>
      </c>
      <c r="M419" s="2">
        <v>33.010000000000112</v>
      </c>
      <c r="N419" s="2">
        <v>77427970</v>
      </c>
      <c r="O419" s="2" t="s">
        <v>630</v>
      </c>
    </row>
    <row r="420" spans="1:15" x14ac:dyDescent="0.15">
      <c r="A420" s="2">
        <v>2020</v>
      </c>
      <c r="B420" s="2">
        <v>2018</v>
      </c>
      <c r="C420" s="1" t="s">
        <v>109</v>
      </c>
      <c r="D420" s="2">
        <v>1215.03</v>
      </c>
      <c r="E420" s="2">
        <v>171</v>
      </c>
      <c r="F420" s="2">
        <v>0.14073726574652479</v>
      </c>
      <c r="G420" s="2">
        <v>19</v>
      </c>
      <c r="H420" s="2">
        <v>1.5637473971836086E-2</v>
      </c>
      <c r="I420" s="2">
        <v>177371.72</v>
      </c>
      <c r="J420" s="2">
        <v>103235</v>
      </c>
      <c r="K420" s="2">
        <v>213.18053403058749</v>
      </c>
      <c r="L420" s="2">
        <v>122</v>
      </c>
      <c r="M420" s="2">
        <v>0</v>
      </c>
      <c r="N420" s="2">
        <v>843572</v>
      </c>
      <c r="O420" s="2" t="s">
        <v>631</v>
      </c>
    </row>
    <row r="421" spans="1:15" x14ac:dyDescent="0.15">
      <c r="A421" s="2">
        <v>2020</v>
      </c>
      <c r="B421" s="2">
        <v>2018</v>
      </c>
      <c r="C421" s="1" t="s">
        <v>110</v>
      </c>
      <c r="D421" s="2">
        <v>544.26</v>
      </c>
      <c r="E421" s="2">
        <v>103</v>
      </c>
      <c r="F421" s="2">
        <v>0.1892477859846397</v>
      </c>
      <c r="G421" s="2">
        <v>4</v>
      </c>
      <c r="H421" s="2">
        <v>7.349428581927755E-3</v>
      </c>
      <c r="I421" s="2">
        <v>133152</v>
      </c>
      <c r="J421" s="2">
        <v>103262</v>
      </c>
      <c r="K421" s="2">
        <v>236.70040039319878</v>
      </c>
      <c r="L421" s="2">
        <v>62</v>
      </c>
      <c r="M421" s="2">
        <v>0</v>
      </c>
      <c r="N421" s="2">
        <v>1495422</v>
      </c>
      <c r="O421" s="2" t="s">
        <v>632</v>
      </c>
    </row>
    <row r="422" spans="1:15" x14ac:dyDescent="0.15">
      <c r="A422" s="2">
        <v>2020</v>
      </c>
      <c r="B422" s="2">
        <v>2018</v>
      </c>
      <c r="C422" s="1" t="s">
        <v>111</v>
      </c>
      <c r="D422" s="2">
        <v>4850.84</v>
      </c>
      <c r="E422" s="2">
        <v>2148</v>
      </c>
      <c r="F422" s="2">
        <v>0.44280990508860318</v>
      </c>
      <c r="G422" s="2">
        <v>188</v>
      </c>
      <c r="H422" s="2">
        <v>3.875617418838799E-2</v>
      </c>
      <c r="I422" s="2">
        <v>105337.43</v>
      </c>
      <c r="J422" s="2">
        <v>63828</v>
      </c>
      <c r="K422" s="2">
        <v>280.9857891454522</v>
      </c>
      <c r="L422" s="2">
        <v>29</v>
      </c>
      <c r="M422" s="2">
        <v>0</v>
      </c>
      <c r="N422" s="2">
        <v>27287614</v>
      </c>
      <c r="O422" s="2" t="s">
        <v>633</v>
      </c>
    </row>
    <row r="423" spans="1:15" x14ac:dyDescent="0.15">
      <c r="A423" s="2">
        <v>2020</v>
      </c>
      <c r="B423" s="2">
        <v>2018</v>
      </c>
      <c r="C423" s="1" t="s">
        <v>112</v>
      </c>
      <c r="D423" s="2">
        <v>5662.46</v>
      </c>
      <c r="E423" s="2">
        <v>1334</v>
      </c>
      <c r="F423" s="2">
        <v>0.23558665315075072</v>
      </c>
      <c r="G423" s="2">
        <v>164</v>
      </c>
      <c r="H423" s="2">
        <v>2.896267699904282E-2</v>
      </c>
      <c r="I423" s="2">
        <v>173070.11</v>
      </c>
      <c r="J423" s="2">
        <v>81844</v>
      </c>
      <c r="K423" s="2">
        <v>221.42824215825448</v>
      </c>
      <c r="L423" s="2">
        <v>101</v>
      </c>
      <c r="M423" s="2">
        <v>0</v>
      </c>
      <c r="N423" s="2">
        <v>8639671</v>
      </c>
      <c r="O423" s="2" t="s">
        <v>634</v>
      </c>
    </row>
    <row r="424" spans="1:15" x14ac:dyDescent="0.15">
      <c r="A424" s="2">
        <v>2020</v>
      </c>
      <c r="B424" s="2">
        <v>2018</v>
      </c>
      <c r="C424" s="1" t="s">
        <v>113</v>
      </c>
      <c r="D424" s="2">
        <v>3147</v>
      </c>
      <c r="E424" s="2">
        <v>319</v>
      </c>
      <c r="F424" s="2">
        <v>0.1013663806800127</v>
      </c>
      <c r="G424" s="2">
        <v>30</v>
      </c>
      <c r="H424" s="2">
        <v>9.5328884652049577E-3</v>
      </c>
      <c r="I424" s="2">
        <v>158655.78</v>
      </c>
      <c r="J424" s="2">
        <v>113333</v>
      </c>
      <c r="K424" s="2">
        <v>220.02101510663744</v>
      </c>
      <c r="L424" s="2">
        <v>107</v>
      </c>
      <c r="M424" s="2">
        <v>0</v>
      </c>
      <c r="N424" s="2">
        <v>3490385</v>
      </c>
      <c r="O424" s="2" t="s">
        <v>635</v>
      </c>
    </row>
    <row r="425" spans="1:15" x14ac:dyDescent="0.15">
      <c r="A425" s="2">
        <v>2020</v>
      </c>
      <c r="B425" s="2">
        <v>2018</v>
      </c>
      <c r="C425" s="1" t="s">
        <v>114</v>
      </c>
      <c r="D425" s="2">
        <v>2273.48</v>
      </c>
      <c r="E425" s="2">
        <v>969</v>
      </c>
      <c r="F425" s="2">
        <v>0.42621883632141033</v>
      </c>
      <c r="G425" s="2">
        <v>91</v>
      </c>
      <c r="H425" s="2">
        <v>4.0026743142671149E-2</v>
      </c>
      <c r="I425" s="2">
        <v>94849.65</v>
      </c>
      <c r="J425" s="2">
        <v>73160</v>
      </c>
      <c r="K425" s="2">
        <v>266.10336984741417</v>
      </c>
      <c r="L425" s="2">
        <v>38</v>
      </c>
      <c r="M425" s="2">
        <v>0</v>
      </c>
      <c r="N425" s="2">
        <v>13173248</v>
      </c>
      <c r="O425" s="2" t="s">
        <v>636</v>
      </c>
    </row>
    <row r="426" spans="1:15" x14ac:dyDescent="0.15">
      <c r="A426" s="2">
        <v>2020</v>
      </c>
      <c r="B426" s="2">
        <v>2018</v>
      </c>
      <c r="C426" s="1" t="s">
        <v>115</v>
      </c>
      <c r="D426" s="2">
        <v>245.07</v>
      </c>
      <c r="E426" s="2">
        <v>39</v>
      </c>
      <c r="F426" s="2">
        <v>0.15913820541069898</v>
      </c>
      <c r="G426" s="2">
        <v>4</v>
      </c>
      <c r="H426" s="2">
        <v>1.6321867221610154E-2</v>
      </c>
      <c r="I426" s="2">
        <v>191272.74</v>
      </c>
      <c r="J426" s="2">
        <v>82031</v>
      </c>
      <c r="K426" s="2">
        <v>214.90548223699065</v>
      </c>
      <c r="L426" s="2">
        <v>120</v>
      </c>
      <c r="M426" s="2">
        <v>0</v>
      </c>
      <c r="N426" s="2">
        <v>183742</v>
      </c>
      <c r="O426" s="2" t="s">
        <v>637</v>
      </c>
    </row>
    <row r="427" spans="1:15" x14ac:dyDescent="0.15">
      <c r="A427" s="2">
        <v>2020</v>
      </c>
      <c r="B427" s="2">
        <v>2018</v>
      </c>
      <c r="C427" s="1" t="s">
        <v>116</v>
      </c>
      <c r="D427" s="2">
        <v>4552.88</v>
      </c>
      <c r="E427" s="2">
        <v>2409</v>
      </c>
      <c r="F427" s="2">
        <v>0.52911563669589357</v>
      </c>
      <c r="G427" s="2">
        <v>273</v>
      </c>
      <c r="H427" s="2">
        <v>5.9962046001651698E-2</v>
      </c>
      <c r="I427" s="2">
        <v>72966.87</v>
      </c>
      <c r="J427" s="2">
        <v>59522</v>
      </c>
      <c r="K427" s="2">
        <v>319.99446529149969</v>
      </c>
      <c r="L427" s="2">
        <v>13</v>
      </c>
      <c r="M427" s="2">
        <v>0</v>
      </c>
      <c r="N427" s="2">
        <v>36954180</v>
      </c>
      <c r="O427" s="2" t="s">
        <v>638</v>
      </c>
    </row>
    <row r="428" spans="1:15" x14ac:dyDescent="0.15">
      <c r="A428" s="2">
        <v>2020</v>
      </c>
      <c r="B428" s="2">
        <v>2018</v>
      </c>
      <c r="C428" s="1" t="s">
        <v>117</v>
      </c>
      <c r="D428" s="2">
        <v>11484.47</v>
      </c>
      <c r="E428" s="2">
        <v>8599</v>
      </c>
      <c r="F428" s="2">
        <v>0.74875026884131357</v>
      </c>
      <c r="G428" s="2">
        <v>1716</v>
      </c>
      <c r="H428" s="2">
        <v>0.14941917215160996</v>
      </c>
      <c r="I428" s="2">
        <v>51072.14</v>
      </c>
      <c r="J428" s="2">
        <v>41844</v>
      </c>
      <c r="K428" s="2">
        <v>416.16969353887447</v>
      </c>
      <c r="L428" s="2">
        <v>2</v>
      </c>
      <c r="M428" s="2">
        <v>0</v>
      </c>
      <c r="N428" s="2">
        <v>124404924</v>
      </c>
      <c r="O428" s="2" t="s">
        <v>639</v>
      </c>
    </row>
    <row r="429" spans="1:15" x14ac:dyDescent="0.15">
      <c r="A429" s="2">
        <v>2020</v>
      </c>
      <c r="B429" s="2">
        <v>2018</v>
      </c>
      <c r="C429" s="1" t="s">
        <v>118</v>
      </c>
      <c r="D429" s="2">
        <v>4192</v>
      </c>
      <c r="E429" s="2">
        <v>10</v>
      </c>
      <c r="F429" s="2">
        <v>2.3854961832061069E-3</v>
      </c>
      <c r="G429" s="2">
        <v>46</v>
      </c>
      <c r="H429" s="2">
        <v>1.0973282442748091E-2</v>
      </c>
      <c r="I429" s="2">
        <v>598414.5</v>
      </c>
      <c r="J429" s="2">
        <v>176601</v>
      </c>
      <c r="K429" s="2">
        <v>41.628211540342221</v>
      </c>
      <c r="L429" s="2">
        <v>168</v>
      </c>
      <c r="M429" s="2">
        <v>0</v>
      </c>
      <c r="N429" s="2">
        <v>484269</v>
      </c>
      <c r="O429" s="2" t="s">
        <v>640</v>
      </c>
    </row>
    <row r="430" spans="1:15" x14ac:dyDescent="0.15">
      <c r="A430" s="2">
        <v>2020</v>
      </c>
      <c r="B430" s="2">
        <v>2018</v>
      </c>
      <c r="C430" s="1" t="s">
        <v>119</v>
      </c>
      <c r="D430" s="2">
        <v>2182.33</v>
      </c>
      <c r="E430" s="2">
        <v>331</v>
      </c>
      <c r="F430" s="2">
        <v>0.15167275343325712</v>
      </c>
      <c r="G430" s="2">
        <v>64</v>
      </c>
      <c r="H430" s="2">
        <v>2.932645383603763E-2</v>
      </c>
      <c r="I430" s="2">
        <v>167433.46</v>
      </c>
      <c r="J430" s="2">
        <v>101392</v>
      </c>
      <c r="K430" s="2">
        <v>216.45265051084482</v>
      </c>
      <c r="L430" s="2">
        <v>117</v>
      </c>
      <c r="M430" s="2">
        <v>0</v>
      </c>
      <c r="N430" s="2">
        <v>2430131</v>
      </c>
      <c r="O430" s="2" t="s">
        <v>641</v>
      </c>
    </row>
    <row r="431" spans="1:15" x14ac:dyDescent="0.15">
      <c r="A431" s="2">
        <v>2020</v>
      </c>
      <c r="B431" s="2">
        <v>2018</v>
      </c>
      <c r="C431" s="1" t="s">
        <v>120</v>
      </c>
      <c r="D431" s="2">
        <v>939.76</v>
      </c>
      <c r="E431" s="2">
        <v>149</v>
      </c>
      <c r="F431" s="2">
        <v>0.15855111943474931</v>
      </c>
      <c r="G431" s="2">
        <v>1</v>
      </c>
      <c r="H431" s="2">
        <v>1.0641014727164383E-3</v>
      </c>
      <c r="I431" s="2">
        <v>139298.60999999999</v>
      </c>
      <c r="J431" s="2">
        <v>92970</v>
      </c>
      <c r="K431" s="2">
        <v>227.20606452492771</v>
      </c>
      <c r="L431" s="2">
        <v>84</v>
      </c>
      <c r="M431" s="2">
        <v>0</v>
      </c>
      <c r="N431" s="2">
        <v>2535165</v>
      </c>
      <c r="O431" s="2" t="s">
        <v>642</v>
      </c>
    </row>
    <row r="432" spans="1:15" x14ac:dyDescent="0.15">
      <c r="A432" s="2">
        <v>2020</v>
      </c>
      <c r="B432" s="2">
        <v>2018</v>
      </c>
      <c r="C432" s="1" t="s">
        <v>121</v>
      </c>
      <c r="D432" s="2">
        <v>18826.419999999998</v>
      </c>
      <c r="E432" s="2">
        <v>13915</v>
      </c>
      <c r="F432" s="2">
        <v>0.73912087375082469</v>
      </c>
      <c r="G432" s="2">
        <v>3461</v>
      </c>
      <c r="H432" s="2">
        <v>0.18383739447011169</v>
      </c>
      <c r="I432" s="2">
        <v>75372.86</v>
      </c>
      <c r="J432" s="2">
        <v>38126</v>
      </c>
      <c r="K432" s="2">
        <v>389.18601706925409</v>
      </c>
      <c r="L432" s="2">
        <v>5</v>
      </c>
      <c r="M432" s="2">
        <v>0</v>
      </c>
      <c r="N432" s="2">
        <v>182011319</v>
      </c>
      <c r="O432" s="2" t="s">
        <v>643</v>
      </c>
    </row>
    <row r="433" spans="1:15" x14ac:dyDescent="0.15">
      <c r="A433" s="2">
        <v>2020</v>
      </c>
      <c r="B433" s="2">
        <v>2018</v>
      </c>
      <c r="C433" s="1" t="s">
        <v>122</v>
      </c>
      <c r="D433" s="2">
        <v>4195.57</v>
      </c>
      <c r="E433" s="2">
        <v>1220</v>
      </c>
      <c r="F433" s="2">
        <v>0.29078289719871198</v>
      </c>
      <c r="G433" s="2">
        <v>233</v>
      </c>
      <c r="H433" s="2">
        <v>5.5534766432213029E-2</v>
      </c>
      <c r="I433" s="2">
        <v>126093.65</v>
      </c>
      <c r="J433" s="2">
        <v>80315</v>
      </c>
      <c r="K433" s="2">
        <v>249.09415480069222</v>
      </c>
      <c r="L433" s="2">
        <v>49</v>
      </c>
      <c r="M433" s="2">
        <v>0</v>
      </c>
      <c r="N433" s="2">
        <v>16187962</v>
      </c>
      <c r="O433" s="2" t="s">
        <v>644</v>
      </c>
    </row>
    <row r="434" spans="1:15" x14ac:dyDescent="0.15">
      <c r="A434" s="2">
        <v>2020</v>
      </c>
      <c r="B434" s="2">
        <v>2018</v>
      </c>
      <c r="C434" s="1" t="s">
        <v>123</v>
      </c>
      <c r="D434" s="2">
        <v>3597.66</v>
      </c>
      <c r="E434" s="2">
        <v>3070</v>
      </c>
      <c r="F434" s="2">
        <v>0.85333244386629092</v>
      </c>
      <c r="G434" s="2">
        <v>834</v>
      </c>
      <c r="H434" s="2">
        <v>0.23181734794282952</v>
      </c>
      <c r="I434" s="2">
        <v>68255.539999999994</v>
      </c>
      <c r="J434" s="2">
        <v>35357</v>
      </c>
      <c r="K434" s="2">
        <v>360.60655129961924</v>
      </c>
      <c r="L434" s="2">
        <v>6</v>
      </c>
      <c r="M434" s="2">
        <v>371.75500000000017</v>
      </c>
      <c r="N434" s="2">
        <v>37393935</v>
      </c>
      <c r="O434" s="2" t="s">
        <v>645</v>
      </c>
    </row>
    <row r="435" spans="1:15" x14ac:dyDescent="0.15">
      <c r="A435" s="2">
        <v>2020</v>
      </c>
      <c r="B435" s="2">
        <v>2018</v>
      </c>
      <c r="C435" s="1" t="s">
        <v>124</v>
      </c>
      <c r="D435" s="2">
        <v>3916.95</v>
      </c>
      <c r="E435" s="2">
        <v>1292</v>
      </c>
      <c r="F435" s="2">
        <v>0.32984847904619669</v>
      </c>
      <c r="G435" s="2">
        <v>155</v>
      </c>
      <c r="H435" s="2">
        <v>3.9571605458328551E-2</v>
      </c>
      <c r="I435" s="2">
        <v>152678.76</v>
      </c>
      <c r="J435" s="2">
        <v>81350</v>
      </c>
      <c r="K435" s="2">
        <v>222.63946199414619</v>
      </c>
      <c r="L435" s="2">
        <v>96</v>
      </c>
      <c r="M435" s="2">
        <v>0</v>
      </c>
      <c r="N435" s="2">
        <v>10069399</v>
      </c>
      <c r="O435" s="2" t="s">
        <v>646</v>
      </c>
    </row>
    <row r="436" spans="1:15" x14ac:dyDescent="0.15">
      <c r="A436" s="2">
        <v>2020</v>
      </c>
      <c r="B436" s="2">
        <v>2018</v>
      </c>
      <c r="C436" s="1" t="s">
        <v>125</v>
      </c>
      <c r="D436" s="2">
        <v>4281.76</v>
      </c>
      <c r="E436" s="2">
        <v>535</v>
      </c>
      <c r="F436" s="2">
        <v>0.12494861925936997</v>
      </c>
      <c r="G436" s="2">
        <v>24</v>
      </c>
      <c r="H436" s="2">
        <v>5.605171705093232E-3</v>
      </c>
      <c r="I436" s="2">
        <v>163423.06</v>
      </c>
      <c r="J436" s="2">
        <v>110036</v>
      </c>
      <c r="K436" s="2">
        <v>218.40424684914387</v>
      </c>
      <c r="L436" s="2">
        <v>111</v>
      </c>
      <c r="M436" s="2">
        <v>0</v>
      </c>
      <c r="N436" s="2">
        <v>4305472</v>
      </c>
      <c r="O436" s="2" t="s">
        <v>647</v>
      </c>
    </row>
    <row r="437" spans="1:15" x14ac:dyDescent="0.15">
      <c r="A437" s="2">
        <v>2020</v>
      </c>
      <c r="B437" s="2">
        <v>2018</v>
      </c>
      <c r="C437" s="1" t="s">
        <v>126</v>
      </c>
      <c r="D437" s="2">
        <v>191.45</v>
      </c>
      <c r="E437" s="2">
        <v>58</v>
      </c>
      <c r="F437" s="2">
        <v>0.30295116218333773</v>
      </c>
      <c r="G437" s="2">
        <v>2</v>
      </c>
      <c r="H437" s="2">
        <v>1.0446591799425439E-2</v>
      </c>
      <c r="I437" s="2">
        <v>231344.28</v>
      </c>
      <c r="J437" s="2">
        <v>73804</v>
      </c>
      <c r="K437" s="2">
        <v>210.30373638173828</v>
      </c>
      <c r="L437" s="2">
        <v>124</v>
      </c>
      <c r="M437" s="2">
        <v>0</v>
      </c>
      <c r="N437" s="2">
        <v>28489</v>
      </c>
      <c r="O437" s="2" t="s">
        <v>648</v>
      </c>
    </row>
    <row r="438" spans="1:15" x14ac:dyDescent="0.15">
      <c r="A438" s="2">
        <v>2020</v>
      </c>
      <c r="B438" s="2">
        <v>2018</v>
      </c>
      <c r="C438" s="1" t="s">
        <v>127</v>
      </c>
      <c r="D438" s="2">
        <v>1790.73</v>
      </c>
      <c r="E438" s="2">
        <v>374</v>
      </c>
      <c r="F438" s="2">
        <v>0.20885337264690937</v>
      </c>
      <c r="G438" s="2">
        <v>15</v>
      </c>
      <c r="H438" s="2">
        <v>8.3764721649829954E-3</v>
      </c>
      <c r="I438" s="2">
        <v>127911.74</v>
      </c>
      <c r="J438" s="2">
        <v>85357</v>
      </c>
      <c r="K438" s="2">
        <v>232.49086186134491</v>
      </c>
      <c r="L438" s="2">
        <v>70</v>
      </c>
      <c r="M438" s="2">
        <v>0</v>
      </c>
      <c r="N438" s="2">
        <v>6260656</v>
      </c>
      <c r="O438" s="2" t="s">
        <v>649</v>
      </c>
    </row>
    <row r="439" spans="1:15" x14ac:dyDescent="0.15">
      <c r="A439" s="2">
        <v>2020</v>
      </c>
      <c r="B439" s="2">
        <v>2018</v>
      </c>
      <c r="C439" s="1" t="s">
        <v>128</v>
      </c>
      <c r="D439" s="2">
        <v>361.4</v>
      </c>
      <c r="E439" s="2">
        <v>168</v>
      </c>
      <c r="F439" s="2">
        <v>0.46485888212506921</v>
      </c>
      <c r="G439" s="2">
        <v>11</v>
      </c>
      <c r="H439" s="2">
        <v>3.0437188710570006E-2</v>
      </c>
      <c r="I439" s="2">
        <v>134946.79999999999</v>
      </c>
      <c r="J439" s="2">
        <v>75690</v>
      </c>
      <c r="K439" s="2">
        <v>239.53318066556434</v>
      </c>
      <c r="L439" s="2">
        <v>57</v>
      </c>
      <c r="M439" s="2">
        <v>0</v>
      </c>
      <c r="N439" s="2">
        <v>1358570</v>
      </c>
      <c r="O439" s="2" t="s">
        <v>650</v>
      </c>
    </row>
    <row r="440" spans="1:15" x14ac:dyDescent="0.15">
      <c r="A440" s="2">
        <v>2020</v>
      </c>
      <c r="B440" s="2">
        <v>2018</v>
      </c>
      <c r="C440" s="1" t="s">
        <v>129</v>
      </c>
      <c r="D440" s="2">
        <v>3195.03</v>
      </c>
      <c r="E440" s="2">
        <v>611</v>
      </c>
      <c r="F440" s="2">
        <v>0.19123451110005227</v>
      </c>
      <c r="G440" s="2">
        <v>77</v>
      </c>
      <c r="H440" s="2">
        <v>2.4099930204098237E-2</v>
      </c>
      <c r="I440" s="2">
        <v>171825.11</v>
      </c>
      <c r="J440" s="2">
        <v>93696</v>
      </c>
      <c r="K440" s="2">
        <v>231.76041677914839</v>
      </c>
      <c r="L440" s="2">
        <v>73</v>
      </c>
      <c r="M440" s="2">
        <v>0</v>
      </c>
      <c r="N440" s="2">
        <v>3751892</v>
      </c>
      <c r="O440" s="2" t="s">
        <v>651</v>
      </c>
    </row>
    <row r="441" spans="1:15" x14ac:dyDescent="0.15">
      <c r="A441" s="2">
        <v>2020</v>
      </c>
      <c r="B441" s="2">
        <v>2018</v>
      </c>
      <c r="C441" s="1" t="s">
        <v>130</v>
      </c>
      <c r="D441" s="2">
        <v>752.04</v>
      </c>
      <c r="E441" s="2">
        <v>95</v>
      </c>
      <c r="F441" s="2">
        <v>0.12632306792191905</v>
      </c>
      <c r="G441" s="2">
        <v>0</v>
      </c>
      <c r="H441" s="2">
        <v>0</v>
      </c>
      <c r="I441" s="2">
        <v>145152.34</v>
      </c>
      <c r="J441" s="2">
        <v>75091</v>
      </c>
      <c r="K441" s="2">
        <v>220.32526207757792</v>
      </c>
      <c r="L441" s="2">
        <v>106</v>
      </c>
      <c r="M441" s="2">
        <v>0</v>
      </c>
      <c r="N441" s="2">
        <v>2224346</v>
      </c>
      <c r="O441" s="2" t="s">
        <v>652</v>
      </c>
    </row>
    <row r="442" spans="1:15" x14ac:dyDescent="0.15">
      <c r="A442" s="2">
        <v>2020</v>
      </c>
      <c r="B442" s="2">
        <v>2018</v>
      </c>
      <c r="C442" s="1" t="s">
        <v>131</v>
      </c>
      <c r="D442" s="2">
        <v>11865.99</v>
      </c>
      <c r="E442" s="2">
        <v>6802</v>
      </c>
      <c r="F442" s="2">
        <v>0.57323493446395957</v>
      </c>
      <c r="G442" s="2">
        <v>1801</v>
      </c>
      <c r="H442" s="2">
        <v>0.1517783176962057</v>
      </c>
      <c r="I442" s="2">
        <v>212892.73</v>
      </c>
      <c r="J442" s="2">
        <v>80896</v>
      </c>
      <c r="K442" s="2">
        <v>216.86953070095581</v>
      </c>
      <c r="L442" s="2">
        <v>115</v>
      </c>
      <c r="M442" s="2">
        <v>0</v>
      </c>
      <c r="N442" s="2">
        <v>16338693</v>
      </c>
      <c r="O442" s="2" t="s">
        <v>653</v>
      </c>
    </row>
    <row r="443" spans="1:15" x14ac:dyDescent="0.15">
      <c r="A443" s="2">
        <v>2020</v>
      </c>
      <c r="B443" s="2">
        <v>2018</v>
      </c>
      <c r="C443" s="1" t="s">
        <v>132</v>
      </c>
      <c r="D443" s="2">
        <v>5289.9</v>
      </c>
      <c r="E443" s="2">
        <v>3610</v>
      </c>
      <c r="F443" s="2">
        <v>0.68243256016181786</v>
      </c>
      <c r="G443" s="2">
        <v>812</v>
      </c>
      <c r="H443" s="2">
        <v>0.15350006616382164</v>
      </c>
      <c r="I443" s="2">
        <v>68162.259999999995</v>
      </c>
      <c r="J443" s="2">
        <v>51758</v>
      </c>
      <c r="K443" s="2">
        <v>326.89782761852621</v>
      </c>
      <c r="L443" s="2">
        <v>11</v>
      </c>
      <c r="M443" s="2">
        <v>0</v>
      </c>
      <c r="N443" s="2">
        <v>48069955</v>
      </c>
      <c r="O443" s="2" t="s">
        <v>654</v>
      </c>
    </row>
    <row r="444" spans="1:15" x14ac:dyDescent="0.15">
      <c r="A444" s="2">
        <v>2020</v>
      </c>
      <c r="B444" s="2">
        <v>2018</v>
      </c>
      <c r="C444" s="1" t="s">
        <v>133</v>
      </c>
      <c r="D444" s="2">
        <v>1030.7</v>
      </c>
      <c r="E444" s="2">
        <v>185</v>
      </c>
      <c r="F444" s="2">
        <v>0.17948966721645482</v>
      </c>
      <c r="G444" s="2">
        <v>19</v>
      </c>
      <c r="H444" s="2">
        <v>1.8434073930338604E-2</v>
      </c>
      <c r="I444" s="2">
        <v>302365.76</v>
      </c>
      <c r="J444" s="2">
        <v>87971</v>
      </c>
      <c r="K444" s="2">
        <v>175.62480793298397</v>
      </c>
      <c r="L444" s="2">
        <v>149</v>
      </c>
      <c r="M444" s="2">
        <v>0</v>
      </c>
      <c r="N444" s="2">
        <v>227913</v>
      </c>
      <c r="O444" s="2" t="s">
        <v>655</v>
      </c>
    </row>
    <row r="445" spans="1:15" x14ac:dyDescent="0.15">
      <c r="A445" s="2">
        <v>2020</v>
      </c>
      <c r="B445" s="2">
        <v>2018</v>
      </c>
      <c r="C445" s="1" t="s">
        <v>134</v>
      </c>
      <c r="D445" s="2">
        <v>1201</v>
      </c>
      <c r="E445" s="2">
        <v>340</v>
      </c>
      <c r="F445" s="2">
        <v>0.28309741881765194</v>
      </c>
      <c r="G445" s="2">
        <v>59</v>
      </c>
      <c r="H445" s="2">
        <v>4.9125728559533725E-2</v>
      </c>
      <c r="I445" s="2">
        <v>320542.62</v>
      </c>
      <c r="J445" s="2">
        <v>75237</v>
      </c>
      <c r="K445" s="2">
        <v>187.09752729331314</v>
      </c>
      <c r="L445" s="2">
        <v>144</v>
      </c>
      <c r="M445" s="2">
        <v>0</v>
      </c>
      <c r="N445" s="2">
        <v>151191</v>
      </c>
      <c r="O445" s="2" t="s">
        <v>656</v>
      </c>
    </row>
    <row r="446" spans="1:15" x14ac:dyDescent="0.15">
      <c r="A446" s="2">
        <v>2020</v>
      </c>
      <c r="B446" s="2">
        <v>2018</v>
      </c>
      <c r="C446" s="1" t="s">
        <v>135</v>
      </c>
      <c r="D446" s="2">
        <v>2291.2199999999998</v>
      </c>
      <c r="E446" s="2">
        <v>256</v>
      </c>
      <c r="F446" s="2">
        <v>0.11173086827105211</v>
      </c>
      <c r="G446" s="2">
        <v>69</v>
      </c>
      <c r="H446" s="2">
        <v>3.0114960588682016E-2</v>
      </c>
      <c r="I446" s="2">
        <v>208769.28</v>
      </c>
      <c r="J446" s="2">
        <v>106475</v>
      </c>
      <c r="K446" s="2">
        <v>209.56575932676759</v>
      </c>
      <c r="L446" s="2">
        <v>126</v>
      </c>
      <c r="M446" s="2">
        <v>0</v>
      </c>
      <c r="N446" s="2">
        <v>325610</v>
      </c>
      <c r="O446" s="2" t="s">
        <v>657</v>
      </c>
    </row>
    <row r="447" spans="1:15" x14ac:dyDescent="0.15">
      <c r="A447" s="2">
        <v>2020</v>
      </c>
      <c r="B447" s="2">
        <v>2018</v>
      </c>
      <c r="C447" s="1" t="s">
        <v>136</v>
      </c>
      <c r="D447" s="2">
        <v>1853.69</v>
      </c>
      <c r="E447" s="2">
        <v>256</v>
      </c>
      <c r="F447" s="2">
        <v>0.13810291904255836</v>
      </c>
      <c r="G447" s="2">
        <v>35</v>
      </c>
      <c r="H447" s="2">
        <v>1.8881258462849774E-2</v>
      </c>
      <c r="I447" s="2">
        <v>164507.4</v>
      </c>
      <c r="J447" s="2">
        <v>99311</v>
      </c>
      <c r="K447" s="2">
        <v>214.2460462924617</v>
      </c>
      <c r="L447" s="2">
        <v>121</v>
      </c>
      <c r="M447" s="2">
        <v>0</v>
      </c>
      <c r="N447" s="2">
        <v>2425612</v>
      </c>
      <c r="O447" s="2" t="s">
        <v>658</v>
      </c>
    </row>
    <row r="448" spans="1:15" x14ac:dyDescent="0.15">
      <c r="A448" s="2">
        <v>2020</v>
      </c>
      <c r="B448" s="2">
        <v>2018</v>
      </c>
      <c r="C448" s="1" t="s">
        <v>137</v>
      </c>
      <c r="D448" s="2">
        <v>2164.94</v>
      </c>
      <c r="E448" s="2">
        <v>1210</v>
      </c>
      <c r="F448" s="2">
        <v>0.55890694430330634</v>
      </c>
      <c r="G448" s="2">
        <v>42</v>
      </c>
      <c r="H448" s="2">
        <v>1.9400075752676747E-2</v>
      </c>
      <c r="I448" s="2">
        <v>91032.88</v>
      </c>
      <c r="J448" s="2">
        <v>65254</v>
      </c>
      <c r="K448" s="2">
        <v>297.07958910896031</v>
      </c>
      <c r="L448" s="2">
        <v>20</v>
      </c>
      <c r="M448" s="2">
        <v>0</v>
      </c>
      <c r="N448" s="2">
        <v>13994005</v>
      </c>
      <c r="O448" s="2" t="s">
        <v>659</v>
      </c>
    </row>
    <row r="449" spans="1:15" x14ac:dyDescent="0.15">
      <c r="A449" s="2">
        <v>2020</v>
      </c>
      <c r="B449" s="2">
        <v>2018</v>
      </c>
      <c r="C449" s="1" t="s">
        <v>138</v>
      </c>
      <c r="D449" s="2">
        <v>2296.2800000000002</v>
      </c>
      <c r="E449" s="2">
        <v>793</v>
      </c>
      <c r="F449" s="2">
        <v>0.34534116048565505</v>
      </c>
      <c r="G449" s="2">
        <v>159</v>
      </c>
      <c r="H449" s="2">
        <v>6.924242688173915E-2</v>
      </c>
      <c r="I449" s="2">
        <v>109566.42</v>
      </c>
      <c r="J449" s="2">
        <v>61907</v>
      </c>
      <c r="K449" s="2">
        <v>263.26100444554379</v>
      </c>
      <c r="L449" s="2">
        <v>40</v>
      </c>
      <c r="M449" s="2">
        <v>0</v>
      </c>
      <c r="N449" s="2">
        <v>12316401</v>
      </c>
      <c r="O449" s="2" t="s">
        <v>660</v>
      </c>
    </row>
    <row r="450" spans="1:15" x14ac:dyDescent="0.15">
      <c r="A450" s="2">
        <v>2020</v>
      </c>
      <c r="B450" s="2">
        <v>2018</v>
      </c>
      <c r="C450" s="1" t="s">
        <v>139</v>
      </c>
      <c r="D450" s="2">
        <v>1577.19</v>
      </c>
      <c r="E450" s="2">
        <v>654</v>
      </c>
      <c r="F450" s="2">
        <v>0.41466151826983433</v>
      </c>
      <c r="G450" s="2">
        <v>24</v>
      </c>
      <c r="H450" s="2">
        <v>1.5216936450269149E-2</v>
      </c>
      <c r="I450" s="2">
        <v>89633.35</v>
      </c>
      <c r="J450" s="2">
        <v>70635</v>
      </c>
      <c r="K450" s="2">
        <v>300.85895325392619</v>
      </c>
      <c r="L450" s="2">
        <v>19</v>
      </c>
      <c r="M450" s="2">
        <v>0</v>
      </c>
      <c r="N450" s="2">
        <v>10239618</v>
      </c>
      <c r="O450" s="2" t="s">
        <v>661</v>
      </c>
    </row>
    <row r="451" spans="1:15" x14ac:dyDescent="0.15">
      <c r="A451" s="2">
        <v>2020</v>
      </c>
      <c r="B451" s="2">
        <v>2018</v>
      </c>
      <c r="C451" s="1" t="s">
        <v>140</v>
      </c>
      <c r="D451" s="2">
        <v>567.67999999999995</v>
      </c>
      <c r="E451" s="2">
        <v>102</v>
      </c>
      <c r="F451" s="2">
        <v>0.17967869222096958</v>
      </c>
      <c r="G451" s="2">
        <v>2</v>
      </c>
      <c r="H451" s="2">
        <v>3.523111612175874E-3</v>
      </c>
      <c r="I451" s="2">
        <v>120355.5</v>
      </c>
      <c r="J451" s="2">
        <v>88906</v>
      </c>
      <c r="K451" s="2">
        <v>223.77517142104676</v>
      </c>
      <c r="L451" s="2">
        <v>91</v>
      </c>
      <c r="M451" s="2">
        <v>0</v>
      </c>
      <c r="N451" s="2">
        <v>2099110</v>
      </c>
      <c r="O451" s="2" t="s">
        <v>662</v>
      </c>
    </row>
    <row r="452" spans="1:15" x14ac:dyDescent="0.15">
      <c r="A452" s="2">
        <v>2020</v>
      </c>
      <c r="B452" s="2">
        <v>2018</v>
      </c>
      <c r="C452" s="1" t="s">
        <v>141</v>
      </c>
      <c r="D452" s="2">
        <v>1360.72</v>
      </c>
      <c r="E452" s="2">
        <v>309</v>
      </c>
      <c r="F452" s="2">
        <v>0.22708566053265919</v>
      </c>
      <c r="G452" s="2">
        <v>22</v>
      </c>
      <c r="H452" s="2">
        <v>1.616791110588512E-2</v>
      </c>
      <c r="I452" s="2">
        <v>124970.51</v>
      </c>
      <c r="J452" s="2">
        <v>81589</v>
      </c>
      <c r="K452" s="2">
        <v>238.45026313562315</v>
      </c>
      <c r="L452" s="2">
        <v>58</v>
      </c>
      <c r="M452" s="2">
        <v>0</v>
      </c>
      <c r="N452" s="2">
        <v>5144376</v>
      </c>
      <c r="O452" s="2" t="s">
        <v>663</v>
      </c>
    </row>
    <row r="453" spans="1:15" x14ac:dyDescent="0.15">
      <c r="A453" s="2">
        <v>2020</v>
      </c>
      <c r="B453" s="2">
        <v>2018</v>
      </c>
      <c r="C453" s="1" t="s">
        <v>142</v>
      </c>
      <c r="D453" s="2">
        <v>648.16</v>
      </c>
      <c r="E453" s="2">
        <v>196</v>
      </c>
      <c r="F453" s="2">
        <v>0.30239447050111085</v>
      </c>
      <c r="G453" s="2">
        <v>10</v>
      </c>
      <c r="H453" s="2">
        <v>1.5428289311281165E-2</v>
      </c>
      <c r="I453" s="2">
        <v>124801.1</v>
      </c>
      <c r="J453" s="2">
        <v>69439</v>
      </c>
      <c r="K453" s="2">
        <v>240.78008560722361</v>
      </c>
      <c r="L453" s="2">
        <v>56</v>
      </c>
      <c r="M453" s="2">
        <v>0</v>
      </c>
      <c r="N453" s="2">
        <v>2773684</v>
      </c>
      <c r="O453" s="2" t="s">
        <v>664</v>
      </c>
    </row>
    <row r="454" spans="1:15" x14ac:dyDescent="0.15">
      <c r="A454" s="2">
        <v>2020</v>
      </c>
      <c r="B454" s="2">
        <v>2018</v>
      </c>
      <c r="C454" s="1" t="s">
        <v>143</v>
      </c>
      <c r="D454" s="2">
        <v>1344.61</v>
      </c>
      <c r="E454" s="2">
        <v>252</v>
      </c>
      <c r="F454" s="2">
        <v>0.18741493816050753</v>
      </c>
      <c r="G454" s="2">
        <v>20</v>
      </c>
      <c r="H454" s="2">
        <v>1.487420144131012E-2</v>
      </c>
      <c r="I454" s="2">
        <v>124675.26</v>
      </c>
      <c r="J454" s="2">
        <v>103659</v>
      </c>
      <c r="K454" s="2">
        <v>231.02815271819742</v>
      </c>
      <c r="L454" s="2">
        <v>76</v>
      </c>
      <c r="M454" s="2">
        <v>0</v>
      </c>
      <c r="N454" s="2">
        <v>4206337</v>
      </c>
      <c r="O454" s="2" t="s">
        <v>665</v>
      </c>
    </row>
    <row r="455" spans="1:15" x14ac:dyDescent="0.15">
      <c r="A455" s="2">
        <v>2020</v>
      </c>
      <c r="B455" s="2">
        <v>2018</v>
      </c>
      <c r="C455" s="1" t="s">
        <v>144</v>
      </c>
      <c r="D455" s="2">
        <v>1170.81</v>
      </c>
      <c r="E455" s="2">
        <v>735</v>
      </c>
      <c r="F455" s="2">
        <v>0.62777051784661908</v>
      </c>
      <c r="G455" s="2">
        <v>44</v>
      </c>
      <c r="H455" s="2">
        <v>3.7580820115988081E-2</v>
      </c>
      <c r="I455" s="2">
        <v>98252.71</v>
      </c>
      <c r="J455" s="2">
        <v>52224</v>
      </c>
      <c r="K455" s="2">
        <v>275.20354355693041</v>
      </c>
      <c r="L455" s="2">
        <v>33</v>
      </c>
      <c r="M455" s="2">
        <v>0</v>
      </c>
      <c r="N455" s="2">
        <v>8340282</v>
      </c>
      <c r="O455" s="2" t="s">
        <v>666</v>
      </c>
    </row>
    <row r="456" spans="1:15" x14ac:dyDescent="0.15">
      <c r="A456" s="2">
        <v>2020</v>
      </c>
      <c r="B456" s="2">
        <v>2018</v>
      </c>
      <c r="C456" s="1" t="s">
        <v>145</v>
      </c>
      <c r="D456" s="2">
        <v>1345.93</v>
      </c>
      <c r="E456" s="2">
        <v>99</v>
      </c>
      <c r="F456" s="2">
        <v>7.3555088303254995E-2</v>
      </c>
      <c r="G456" s="2">
        <v>10</v>
      </c>
      <c r="H456" s="2">
        <v>7.4298068993186861E-3</v>
      </c>
      <c r="I456" s="2">
        <v>256598.34</v>
      </c>
      <c r="J456" s="2">
        <v>129643</v>
      </c>
      <c r="K456" s="2">
        <v>176.5803100797288</v>
      </c>
      <c r="L456" s="2">
        <v>148</v>
      </c>
      <c r="M456" s="2">
        <v>0</v>
      </c>
      <c r="N456" s="2">
        <v>174499</v>
      </c>
      <c r="O456" s="2" t="s">
        <v>667</v>
      </c>
    </row>
    <row r="457" spans="1:15" x14ac:dyDescent="0.15">
      <c r="A457" s="2">
        <v>2020</v>
      </c>
      <c r="B457" s="2">
        <v>2018</v>
      </c>
      <c r="C457" s="1" t="s">
        <v>146</v>
      </c>
      <c r="D457" s="2">
        <v>4827.3599999999997</v>
      </c>
      <c r="E457" s="2">
        <v>229</v>
      </c>
      <c r="F457" s="2">
        <v>4.7437937091909452E-2</v>
      </c>
      <c r="G457" s="2">
        <v>66</v>
      </c>
      <c r="H457" s="2">
        <v>1.3672069205528489E-2</v>
      </c>
      <c r="I457" s="2">
        <v>287398.21000000002</v>
      </c>
      <c r="J457" s="2">
        <v>145014</v>
      </c>
      <c r="K457" s="2">
        <v>136.35786730849145</v>
      </c>
      <c r="L457" s="2">
        <v>160</v>
      </c>
      <c r="M457" s="2">
        <v>0</v>
      </c>
      <c r="N457" s="2">
        <v>565412</v>
      </c>
      <c r="O457" s="2" t="s">
        <v>668</v>
      </c>
    </row>
    <row r="458" spans="1:15" x14ac:dyDescent="0.15">
      <c r="A458" s="2">
        <v>2020</v>
      </c>
      <c r="B458" s="2">
        <v>2018</v>
      </c>
      <c r="C458" s="1" t="s">
        <v>147</v>
      </c>
      <c r="D458" s="2">
        <v>2876.87</v>
      </c>
      <c r="E458" s="2">
        <v>599</v>
      </c>
      <c r="F458" s="2">
        <v>0.20821239750145124</v>
      </c>
      <c r="G458" s="2">
        <v>250</v>
      </c>
      <c r="H458" s="2">
        <v>8.689999895720002E-2</v>
      </c>
      <c r="I458" s="2">
        <v>153854.01</v>
      </c>
      <c r="J458" s="2">
        <v>81988</v>
      </c>
      <c r="K458" s="2">
        <v>221.44986690755781</v>
      </c>
      <c r="L458" s="2">
        <v>100</v>
      </c>
      <c r="M458" s="2">
        <v>0</v>
      </c>
      <c r="N458" s="2">
        <v>6978711</v>
      </c>
      <c r="O458" s="2" t="s">
        <v>669</v>
      </c>
    </row>
    <row r="459" spans="1:15" x14ac:dyDescent="0.15">
      <c r="A459" s="2">
        <v>2020</v>
      </c>
      <c r="B459" s="2">
        <v>2018</v>
      </c>
      <c r="C459" s="1" t="s">
        <v>148</v>
      </c>
      <c r="D459" s="2">
        <v>204.11</v>
      </c>
      <c r="E459" s="2">
        <v>25</v>
      </c>
      <c r="F459" s="2">
        <v>0.12248297486649355</v>
      </c>
      <c r="G459" s="2">
        <v>2</v>
      </c>
      <c r="H459" s="2">
        <v>9.7986379893194846E-3</v>
      </c>
      <c r="I459" s="2">
        <v>443250.36</v>
      </c>
      <c r="J459" s="2">
        <v>110625</v>
      </c>
      <c r="K459" s="2">
        <v>110.72820744082085</v>
      </c>
      <c r="L459" s="2">
        <v>164</v>
      </c>
      <c r="M459" s="2">
        <v>0</v>
      </c>
      <c r="N459" s="2">
        <v>44723</v>
      </c>
      <c r="O459" s="2" t="s">
        <v>670</v>
      </c>
    </row>
    <row r="460" spans="1:15" x14ac:dyDescent="0.15">
      <c r="A460" s="2">
        <v>2020</v>
      </c>
      <c r="B460" s="2">
        <v>2018</v>
      </c>
      <c r="C460" s="1" t="s">
        <v>149</v>
      </c>
      <c r="D460" s="2">
        <v>605.34</v>
      </c>
      <c r="E460" s="2">
        <v>103</v>
      </c>
      <c r="F460" s="2">
        <v>0.17015231109789539</v>
      </c>
      <c r="G460" s="2">
        <v>2</v>
      </c>
      <c r="H460" s="2">
        <v>3.3039283708329202E-3</v>
      </c>
      <c r="I460" s="2">
        <v>124032.47</v>
      </c>
      <c r="J460" s="2">
        <v>104732</v>
      </c>
      <c r="K460" s="2">
        <v>241.67807459054256</v>
      </c>
      <c r="L460" s="2">
        <v>54</v>
      </c>
      <c r="M460" s="2">
        <v>0</v>
      </c>
      <c r="N460" s="2">
        <v>1817906</v>
      </c>
      <c r="O460" s="2" t="s">
        <v>671</v>
      </c>
    </row>
    <row r="461" spans="1:15" x14ac:dyDescent="0.15">
      <c r="A461" s="2">
        <v>2020</v>
      </c>
      <c r="B461" s="2">
        <v>2018</v>
      </c>
      <c r="C461" s="1" t="s">
        <v>150</v>
      </c>
      <c r="D461" s="2">
        <v>343.73</v>
      </c>
      <c r="E461" s="2">
        <v>98</v>
      </c>
      <c r="F461" s="2">
        <v>0.28510749716347134</v>
      </c>
      <c r="G461" s="2">
        <v>9</v>
      </c>
      <c r="H461" s="2">
        <v>2.6183341576237161E-2</v>
      </c>
      <c r="I461" s="2">
        <v>476007.93</v>
      </c>
      <c r="J461" s="2">
        <v>74853</v>
      </c>
      <c r="K461" s="2">
        <v>129.0615270536816</v>
      </c>
      <c r="L461" s="2">
        <v>163</v>
      </c>
      <c r="M461" s="2">
        <v>0</v>
      </c>
      <c r="N461" s="2">
        <v>45436</v>
      </c>
      <c r="O461" s="2" t="s">
        <v>672</v>
      </c>
    </row>
    <row r="462" spans="1:15" x14ac:dyDescent="0.15">
      <c r="A462" s="2">
        <v>2020</v>
      </c>
      <c r="B462" s="2">
        <v>2018</v>
      </c>
      <c r="C462" s="1" t="s">
        <v>151</v>
      </c>
      <c r="D462" s="2">
        <v>205.61</v>
      </c>
      <c r="E462" s="2">
        <v>61</v>
      </c>
      <c r="F462" s="2">
        <v>0.29667817713146244</v>
      </c>
      <c r="G462" s="2">
        <v>1</v>
      </c>
      <c r="H462" s="2">
        <v>4.8635766742862697E-3</v>
      </c>
      <c r="I462" s="2">
        <v>92727.2</v>
      </c>
      <c r="J462" s="2">
        <v>86397</v>
      </c>
      <c r="K462" s="2">
        <v>267.47072589801644</v>
      </c>
      <c r="L462" s="2">
        <v>36</v>
      </c>
      <c r="M462" s="2">
        <v>0</v>
      </c>
      <c r="N462" s="2">
        <v>1078577</v>
      </c>
      <c r="O462" s="2" t="s">
        <v>673</v>
      </c>
    </row>
    <row r="463" spans="1:15" x14ac:dyDescent="0.15">
      <c r="A463" s="2">
        <v>2020</v>
      </c>
      <c r="B463" s="2">
        <v>2018</v>
      </c>
      <c r="C463" s="1" t="s">
        <v>152</v>
      </c>
      <c r="D463" s="2">
        <v>2255.7199999999998</v>
      </c>
      <c r="E463" s="2">
        <v>822</v>
      </c>
      <c r="F463" s="2">
        <v>0.36440692993811291</v>
      </c>
      <c r="G463" s="2">
        <v>67</v>
      </c>
      <c r="H463" s="2">
        <v>2.9702268011987307E-2</v>
      </c>
      <c r="I463" s="2">
        <v>104391.43</v>
      </c>
      <c r="J463" s="2">
        <v>79734</v>
      </c>
      <c r="K463" s="2">
        <v>272.26198821762478</v>
      </c>
      <c r="L463" s="2">
        <v>34</v>
      </c>
      <c r="M463" s="2">
        <v>0</v>
      </c>
      <c r="N463" s="2">
        <v>11278548</v>
      </c>
      <c r="O463" s="2" t="s">
        <v>674</v>
      </c>
    </row>
    <row r="464" spans="1:15" x14ac:dyDescent="0.15">
      <c r="A464" s="2">
        <v>2020</v>
      </c>
      <c r="B464" s="2">
        <v>2018</v>
      </c>
      <c r="C464" s="1" t="s">
        <v>153</v>
      </c>
      <c r="D464" s="2">
        <v>177.4</v>
      </c>
      <c r="E464" s="2">
        <v>65</v>
      </c>
      <c r="F464" s="2">
        <v>0.36640360766629088</v>
      </c>
      <c r="G464" s="2">
        <v>1</v>
      </c>
      <c r="H464" s="2">
        <v>5.6369785794813977E-3</v>
      </c>
      <c r="I464" s="2">
        <v>360657.83</v>
      </c>
      <c r="J464" s="2">
        <v>82714</v>
      </c>
      <c r="K464" s="2">
        <v>140.98939719058859</v>
      </c>
      <c r="L464" s="2">
        <v>159</v>
      </c>
      <c r="M464" s="2">
        <v>0</v>
      </c>
      <c r="N464" s="2">
        <v>24556</v>
      </c>
      <c r="O464" s="2" t="s">
        <v>675</v>
      </c>
    </row>
    <row r="465" spans="1:15" x14ac:dyDescent="0.15">
      <c r="A465" s="2">
        <v>2020</v>
      </c>
      <c r="B465" s="2">
        <v>2018</v>
      </c>
      <c r="C465" s="1" t="s">
        <v>154</v>
      </c>
      <c r="D465" s="2">
        <v>4906.21</v>
      </c>
      <c r="E465" s="2">
        <v>1426</v>
      </c>
      <c r="F465" s="2">
        <v>0.2906520511759586</v>
      </c>
      <c r="G465" s="2">
        <v>235</v>
      </c>
      <c r="H465" s="2">
        <v>4.7898479681872566E-2</v>
      </c>
      <c r="I465" s="2">
        <v>162453.88</v>
      </c>
      <c r="J465" s="2">
        <v>87277</v>
      </c>
      <c r="K465" s="2">
        <v>220.58054534883843</v>
      </c>
      <c r="L465" s="2">
        <v>105</v>
      </c>
      <c r="M465" s="2">
        <v>0</v>
      </c>
      <c r="N465" s="2">
        <v>9211069</v>
      </c>
      <c r="O465" s="2" t="s">
        <v>676</v>
      </c>
    </row>
    <row r="466" spans="1:15" x14ac:dyDescent="0.15">
      <c r="A466" s="2">
        <v>2020</v>
      </c>
      <c r="B466" s="2">
        <v>2018</v>
      </c>
      <c r="C466" s="1" t="s">
        <v>155</v>
      </c>
      <c r="D466" s="2">
        <v>411.78</v>
      </c>
      <c r="E466" s="2">
        <v>27</v>
      </c>
      <c r="F466" s="2">
        <v>6.5568993151682936E-2</v>
      </c>
      <c r="G466" s="2">
        <v>6</v>
      </c>
      <c r="H466" s="2">
        <v>1.4570887367040654E-2</v>
      </c>
      <c r="I466" s="2">
        <v>276303.03999999998</v>
      </c>
      <c r="J466" s="2">
        <v>111667</v>
      </c>
      <c r="K466" s="2">
        <v>158.97830407235233</v>
      </c>
      <c r="L466" s="2">
        <v>155</v>
      </c>
      <c r="M466" s="2">
        <v>0</v>
      </c>
      <c r="N466" s="2">
        <v>48495</v>
      </c>
      <c r="O466" s="2" t="s">
        <v>677</v>
      </c>
    </row>
    <row r="467" spans="1:15" x14ac:dyDescent="0.15">
      <c r="A467" s="2">
        <v>2020</v>
      </c>
      <c r="B467" s="2">
        <v>2018</v>
      </c>
      <c r="C467" s="1" t="s">
        <v>156</v>
      </c>
      <c r="D467" s="2">
        <v>4110.13</v>
      </c>
      <c r="E467" s="2">
        <v>454</v>
      </c>
      <c r="F467" s="2">
        <v>0.11045879327417868</v>
      </c>
      <c r="G467" s="2">
        <v>65</v>
      </c>
      <c r="H467" s="2">
        <v>1.5814584940135712E-2</v>
      </c>
      <c r="I467" s="2">
        <v>148266.85999999999</v>
      </c>
      <c r="J467" s="2">
        <v>110099</v>
      </c>
      <c r="K467" s="2">
        <v>206.78128828824597</v>
      </c>
      <c r="L467" s="2">
        <v>133</v>
      </c>
      <c r="M467" s="2">
        <v>0</v>
      </c>
      <c r="N467" s="2">
        <v>6935366</v>
      </c>
      <c r="O467" s="2" t="s">
        <v>678</v>
      </c>
    </row>
    <row r="468" spans="1:15" x14ac:dyDescent="0.15">
      <c r="A468" s="2">
        <v>2020</v>
      </c>
      <c r="B468" s="2">
        <v>2018</v>
      </c>
      <c r="C468" s="1" t="s">
        <v>157</v>
      </c>
      <c r="D468" s="2">
        <v>1377.06</v>
      </c>
      <c r="E468" s="2">
        <v>122</v>
      </c>
      <c r="F468" s="2">
        <v>8.8594541995265286E-2</v>
      </c>
      <c r="G468" s="2">
        <v>7</v>
      </c>
      <c r="H468" s="2">
        <v>5.0832933931709585E-3</v>
      </c>
      <c r="I468" s="2">
        <v>112220.55</v>
      </c>
      <c r="J468" s="2">
        <v>94765</v>
      </c>
      <c r="K468" s="2">
        <v>230.24780279240755</v>
      </c>
      <c r="L468" s="2">
        <v>77</v>
      </c>
      <c r="M468" s="2">
        <v>0</v>
      </c>
      <c r="N468" s="2">
        <v>5207961</v>
      </c>
      <c r="O468" s="2" t="s">
        <v>679</v>
      </c>
    </row>
    <row r="469" spans="1:15" x14ac:dyDescent="0.15">
      <c r="A469" s="2">
        <v>2020</v>
      </c>
      <c r="B469" s="2">
        <v>2018</v>
      </c>
      <c r="C469" s="1" t="s">
        <v>158</v>
      </c>
      <c r="D469" s="2">
        <v>2445.7199999999998</v>
      </c>
      <c r="E469" s="2">
        <v>299</v>
      </c>
      <c r="F469" s="2">
        <v>0.12225438725610455</v>
      </c>
      <c r="G469" s="2">
        <v>20</v>
      </c>
      <c r="H469" s="2">
        <v>8.177550987030404E-3</v>
      </c>
      <c r="I469" s="2">
        <v>163564.01999999999</v>
      </c>
      <c r="J469" s="2">
        <v>85068</v>
      </c>
      <c r="K469" s="2">
        <v>222.18954250479533</v>
      </c>
      <c r="L469" s="2">
        <v>98</v>
      </c>
      <c r="M469" s="2">
        <v>0</v>
      </c>
      <c r="N469" s="2">
        <v>4649828</v>
      </c>
      <c r="O469" s="2" t="s">
        <v>680</v>
      </c>
    </row>
    <row r="470" spans="1:15" x14ac:dyDescent="0.15">
      <c r="A470" s="2">
        <v>2020</v>
      </c>
      <c r="B470" s="2">
        <v>2018</v>
      </c>
      <c r="C470" s="1" t="s">
        <v>159</v>
      </c>
      <c r="D470" s="2">
        <v>6396.01</v>
      </c>
      <c r="E470" s="2">
        <v>1364</v>
      </c>
      <c r="F470" s="2">
        <v>0.21325795300507661</v>
      </c>
      <c r="G470" s="2">
        <v>114</v>
      </c>
      <c r="H470" s="2">
        <v>1.7823611908048924E-2</v>
      </c>
      <c r="I470" s="2">
        <v>130524.49</v>
      </c>
      <c r="J470" s="2">
        <v>88214</v>
      </c>
      <c r="K470" s="2">
        <v>229.86539993654605</v>
      </c>
      <c r="L470" s="2">
        <v>78</v>
      </c>
      <c r="M470" s="2">
        <v>0</v>
      </c>
      <c r="N470" s="2">
        <v>21035586</v>
      </c>
      <c r="O470" s="2" t="s">
        <v>681</v>
      </c>
    </row>
    <row r="471" spans="1:15" x14ac:dyDescent="0.15">
      <c r="A471" s="2">
        <v>2020</v>
      </c>
      <c r="B471" s="2">
        <v>2018</v>
      </c>
      <c r="C471" s="1" t="s">
        <v>160</v>
      </c>
      <c r="D471" s="2">
        <v>4480.71</v>
      </c>
      <c r="E471" s="2">
        <v>694</v>
      </c>
      <c r="F471" s="2">
        <v>0.15488616759397505</v>
      </c>
      <c r="G471" s="2">
        <v>262</v>
      </c>
      <c r="H471" s="2">
        <v>5.8472875950463209E-2</v>
      </c>
      <c r="I471" s="2">
        <v>146736.95000000001</v>
      </c>
      <c r="J471" s="2">
        <v>100122</v>
      </c>
      <c r="K471" s="2">
        <v>234.46400371758025</v>
      </c>
      <c r="L471" s="2">
        <v>65</v>
      </c>
      <c r="M471" s="2">
        <v>0</v>
      </c>
      <c r="N471" s="2">
        <v>9481879</v>
      </c>
      <c r="O471" s="2" t="s">
        <v>682</v>
      </c>
    </row>
    <row r="472" spans="1:15" x14ac:dyDescent="0.15">
      <c r="A472" s="2">
        <v>2020</v>
      </c>
      <c r="B472" s="2">
        <v>2018</v>
      </c>
      <c r="C472" s="1" t="s">
        <v>161</v>
      </c>
      <c r="D472" s="2">
        <v>434.36</v>
      </c>
      <c r="E472" s="2">
        <v>238</v>
      </c>
      <c r="F472" s="2">
        <v>0.54793259047794451</v>
      </c>
      <c r="G472" s="2">
        <v>3</v>
      </c>
      <c r="H472" s="2">
        <v>6.9067133253522418E-3</v>
      </c>
      <c r="I472" s="2">
        <v>88536.41</v>
      </c>
      <c r="J472" s="2">
        <v>65861</v>
      </c>
      <c r="K472" s="2">
        <v>311.46528590230724</v>
      </c>
      <c r="L472" s="2">
        <v>14</v>
      </c>
      <c r="M472" s="2">
        <v>0</v>
      </c>
      <c r="N472" s="2">
        <v>3074415</v>
      </c>
      <c r="O472" s="2" t="s">
        <v>683</v>
      </c>
    </row>
    <row r="473" spans="1:15" x14ac:dyDescent="0.15">
      <c r="A473" s="2">
        <v>2020</v>
      </c>
      <c r="B473" s="2">
        <v>2018</v>
      </c>
      <c r="C473" s="1" t="s">
        <v>162</v>
      </c>
      <c r="D473" s="2">
        <v>1536.91</v>
      </c>
      <c r="E473" s="2">
        <v>617</v>
      </c>
      <c r="F473" s="2">
        <v>0.40145486723360507</v>
      </c>
      <c r="G473" s="2">
        <v>3</v>
      </c>
      <c r="H473" s="2">
        <v>1.9519685602930555E-3</v>
      </c>
      <c r="I473" s="2">
        <v>96149.74</v>
      </c>
      <c r="J473" s="2">
        <v>63681</v>
      </c>
      <c r="K473" s="2">
        <v>285.94277919372996</v>
      </c>
      <c r="L473" s="2">
        <v>26</v>
      </c>
      <c r="M473" s="2">
        <v>0</v>
      </c>
      <c r="N473" s="2">
        <v>9209677</v>
      </c>
      <c r="O473" s="2" t="s">
        <v>684</v>
      </c>
    </row>
    <row r="474" spans="1:15" x14ac:dyDescent="0.15">
      <c r="A474" s="2">
        <v>2020</v>
      </c>
      <c r="B474" s="2">
        <v>2018</v>
      </c>
      <c r="C474" s="1" t="s">
        <v>163</v>
      </c>
      <c r="D474" s="2">
        <v>15584.99</v>
      </c>
      <c r="E474" s="2">
        <v>9056</v>
      </c>
      <c r="F474" s="2">
        <v>0.58107191599096308</v>
      </c>
      <c r="G474" s="2">
        <v>2050</v>
      </c>
      <c r="H474" s="2">
        <v>0.13153681843876705</v>
      </c>
      <c r="I474" s="2">
        <v>252772.48000000001</v>
      </c>
      <c r="J474" s="2">
        <v>81634</v>
      </c>
      <c r="K474" s="2">
        <v>218.14536878126304</v>
      </c>
      <c r="L474" s="2">
        <v>113</v>
      </c>
      <c r="M474" s="2">
        <v>0</v>
      </c>
      <c r="N474" s="2">
        <v>21447207</v>
      </c>
      <c r="O474" s="2" t="s">
        <v>685</v>
      </c>
    </row>
    <row r="475" spans="1:15" x14ac:dyDescent="0.15">
      <c r="A475" s="2">
        <v>2020</v>
      </c>
      <c r="B475" s="2">
        <v>2018</v>
      </c>
      <c r="C475" s="1" t="s">
        <v>164</v>
      </c>
      <c r="D475" s="2">
        <v>500.36</v>
      </c>
      <c r="E475" s="2">
        <v>199</v>
      </c>
      <c r="F475" s="2">
        <v>0.39771364617475419</v>
      </c>
      <c r="G475" s="2">
        <v>0</v>
      </c>
      <c r="H475" s="2">
        <v>0</v>
      </c>
      <c r="I475" s="2">
        <v>89319.46</v>
      </c>
      <c r="J475" s="2">
        <v>68776</v>
      </c>
      <c r="K475" s="2">
        <v>303.31011438393699</v>
      </c>
      <c r="L475" s="2">
        <v>17</v>
      </c>
      <c r="M475" s="2">
        <v>0</v>
      </c>
      <c r="N475" s="2">
        <v>3267184</v>
      </c>
      <c r="O475" s="2" t="s">
        <v>686</v>
      </c>
    </row>
    <row r="476" spans="1:15" x14ac:dyDescent="0.15">
      <c r="A476" s="2">
        <v>2020</v>
      </c>
      <c r="B476" s="2">
        <v>2018</v>
      </c>
      <c r="C476" s="1" t="s">
        <v>165</v>
      </c>
      <c r="D476" s="2">
        <v>2131.27</v>
      </c>
      <c r="E476" s="2">
        <v>574</v>
      </c>
      <c r="F476" s="2">
        <v>0.26932298582535297</v>
      </c>
      <c r="G476" s="2">
        <v>17</v>
      </c>
      <c r="H476" s="2">
        <v>7.9764647369878049E-3</v>
      </c>
      <c r="I476" s="2">
        <v>213147.8</v>
      </c>
      <c r="J476" s="2">
        <v>78274</v>
      </c>
      <c r="K476" s="2">
        <v>209.03615075568842</v>
      </c>
      <c r="L476" s="2">
        <v>128</v>
      </c>
      <c r="M476" s="2">
        <v>0</v>
      </c>
      <c r="N476" s="2">
        <v>265769</v>
      </c>
      <c r="O476" s="2" t="s">
        <v>687</v>
      </c>
    </row>
    <row r="477" spans="1:15" x14ac:dyDescent="0.15">
      <c r="A477" s="2">
        <v>2020</v>
      </c>
      <c r="B477" s="2">
        <v>2018</v>
      </c>
      <c r="C477" s="1" t="s">
        <v>166</v>
      </c>
      <c r="D477" s="2">
        <v>7080.08</v>
      </c>
      <c r="E477" s="2">
        <v>3688</v>
      </c>
      <c r="F477" s="2">
        <v>0.52089806894837343</v>
      </c>
      <c r="G477" s="2">
        <v>406</v>
      </c>
      <c r="H477" s="2">
        <v>5.7343984813730917E-2</v>
      </c>
      <c r="I477" s="2">
        <v>125317.08</v>
      </c>
      <c r="J477" s="2">
        <v>69336</v>
      </c>
      <c r="K477" s="2">
        <v>279.70853543103243</v>
      </c>
      <c r="L477" s="2">
        <v>30</v>
      </c>
      <c r="M477" s="2">
        <v>0</v>
      </c>
      <c r="N477" s="2">
        <v>32129348</v>
      </c>
      <c r="O477" s="2" t="s">
        <v>688</v>
      </c>
    </row>
    <row r="478" spans="1:15" x14ac:dyDescent="0.15">
      <c r="A478" s="2">
        <v>2020</v>
      </c>
      <c r="B478" s="2">
        <v>2018</v>
      </c>
      <c r="C478" s="1" t="s">
        <v>167</v>
      </c>
      <c r="D478" s="2">
        <v>2075.2399999999998</v>
      </c>
      <c r="E478" s="2">
        <v>264</v>
      </c>
      <c r="F478" s="2">
        <v>0.12721420173088416</v>
      </c>
      <c r="G478" s="2">
        <v>26</v>
      </c>
      <c r="H478" s="2">
        <v>1.2528671382587075E-2</v>
      </c>
      <c r="I478" s="2">
        <v>129267.83</v>
      </c>
      <c r="J478" s="2">
        <v>99098</v>
      </c>
      <c r="K478" s="2">
        <v>224.84158030695627</v>
      </c>
      <c r="L478" s="2">
        <v>87</v>
      </c>
      <c r="M478" s="2">
        <v>0</v>
      </c>
      <c r="N478" s="2">
        <v>6046235</v>
      </c>
      <c r="O478" s="2" t="s">
        <v>689</v>
      </c>
    </row>
    <row r="479" spans="1:15" x14ac:dyDescent="0.15">
      <c r="A479" s="2">
        <v>2020</v>
      </c>
      <c r="B479" s="2">
        <v>2018</v>
      </c>
      <c r="C479" s="1" t="s">
        <v>168</v>
      </c>
      <c r="D479" s="2">
        <v>969.29</v>
      </c>
      <c r="E479" s="2">
        <v>286</v>
      </c>
      <c r="F479" s="2">
        <v>0.29506133355342573</v>
      </c>
      <c r="G479" s="2">
        <v>14</v>
      </c>
      <c r="H479" s="2">
        <v>1.4443561782335525E-2</v>
      </c>
      <c r="I479" s="2">
        <v>101855.39</v>
      </c>
      <c r="J479" s="2">
        <v>65901</v>
      </c>
      <c r="K479" s="2">
        <v>255.13456865561227</v>
      </c>
      <c r="L479" s="2">
        <v>44</v>
      </c>
      <c r="M479" s="2">
        <v>0</v>
      </c>
      <c r="N479" s="2">
        <v>5316051</v>
      </c>
      <c r="O479" s="2" t="s">
        <v>690</v>
      </c>
    </row>
    <row r="480" spans="1:15" x14ac:dyDescent="0.15">
      <c r="A480" s="2">
        <v>2020</v>
      </c>
      <c r="B480" s="2">
        <v>2018</v>
      </c>
      <c r="C480" s="1" t="s">
        <v>169</v>
      </c>
      <c r="D480" s="2">
        <v>1015.91</v>
      </c>
      <c r="E480" s="2">
        <v>460</v>
      </c>
      <c r="F480" s="2">
        <v>0.45279601539506453</v>
      </c>
      <c r="G480" s="2">
        <v>3</v>
      </c>
      <c r="H480" s="2">
        <v>2.9530174917069426E-3</v>
      </c>
      <c r="I480" s="2">
        <v>99166.31</v>
      </c>
      <c r="J480" s="2">
        <v>68869</v>
      </c>
      <c r="K480" s="2">
        <v>250.7764350117676</v>
      </c>
      <c r="L480" s="2">
        <v>47</v>
      </c>
      <c r="M480" s="2">
        <v>0</v>
      </c>
      <c r="N480" s="2">
        <v>7534704</v>
      </c>
      <c r="O480" s="2" t="s">
        <v>691</v>
      </c>
    </row>
    <row r="481" spans="1:15" x14ac:dyDescent="0.15">
      <c r="A481" s="2">
        <v>2020</v>
      </c>
      <c r="B481" s="2">
        <v>2018</v>
      </c>
      <c r="C481" s="1" t="s">
        <v>170</v>
      </c>
      <c r="D481" s="2">
        <v>2476.09</v>
      </c>
      <c r="E481" s="2">
        <v>317</v>
      </c>
      <c r="F481" s="2">
        <v>0.12802442560650057</v>
      </c>
      <c r="G481" s="2">
        <v>16</v>
      </c>
      <c r="H481" s="2">
        <v>6.4618006615268422E-3</v>
      </c>
      <c r="I481" s="2">
        <v>123087.86</v>
      </c>
      <c r="J481" s="2">
        <v>109382</v>
      </c>
      <c r="K481" s="2">
        <v>216.23936178687032</v>
      </c>
      <c r="L481" s="2">
        <v>118</v>
      </c>
      <c r="M481" s="2">
        <v>0</v>
      </c>
      <c r="N481" s="2">
        <v>7085775</v>
      </c>
      <c r="O481" s="2" t="s">
        <v>692</v>
      </c>
    </row>
    <row r="482" spans="1:15" x14ac:dyDescent="0.15">
      <c r="A482" s="2">
        <v>2020</v>
      </c>
      <c r="B482" s="2">
        <v>2018</v>
      </c>
      <c r="C482" s="1" t="s">
        <v>171</v>
      </c>
      <c r="D482" s="2">
        <v>4322.24</v>
      </c>
      <c r="E482" s="2">
        <v>2733</v>
      </c>
      <c r="F482" s="2">
        <v>0.63231102391352634</v>
      </c>
      <c r="G482" s="2">
        <v>373</v>
      </c>
      <c r="H482" s="2">
        <v>8.6297845561560671E-2</v>
      </c>
      <c r="I482" s="2">
        <v>79989.13</v>
      </c>
      <c r="J482" s="2">
        <v>58717</v>
      </c>
      <c r="K482" s="2">
        <v>302.81153524981949</v>
      </c>
      <c r="L482" s="2">
        <v>18</v>
      </c>
      <c r="M482" s="2">
        <v>0</v>
      </c>
      <c r="N482" s="2">
        <v>34064520</v>
      </c>
      <c r="O482" s="2" t="s">
        <v>693</v>
      </c>
    </row>
    <row r="483" spans="1:15" x14ac:dyDescent="0.15">
      <c r="A483" s="2">
        <v>2020</v>
      </c>
      <c r="B483" s="2">
        <v>2018</v>
      </c>
      <c r="C483" s="1" t="s">
        <v>172</v>
      </c>
      <c r="D483" s="2">
        <v>6550.04</v>
      </c>
      <c r="E483" s="2">
        <v>1091</v>
      </c>
      <c r="F483" s="2">
        <v>0.16656386831225459</v>
      </c>
      <c r="G483" s="2">
        <v>191</v>
      </c>
      <c r="H483" s="2">
        <v>2.9160127266398373E-2</v>
      </c>
      <c r="I483" s="2">
        <v>187286.25</v>
      </c>
      <c r="J483" s="2">
        <v>112674</v>
      </c>
      <c r="K483" s="2">
        <v>217.6285489845896</v>
      </c>
      <c r="L483" s="2">
        <v>114</v>
      </c>
      <c r="M483" s="2">
        <v>0</v>
      </c>
      <c r="N483" s="2">
        <v>795915</v>
      </c>
      <c r="O483" s="2" t="s">
        <v>694</v>
      </c>
    </row>
    <row r="484" spans="1:15" x14ac:dyDescent="0.15">
      <c r="A484" s="2">
        <v>2020</v>
      </c>
      <c r="B484" s="2">
        <v>2018</v>
      </c>
      <c r="C484" s="1" t="s">
        <v>173</v>
      </c>
      <c r="D484" s="2">
        <v>91</v>
      </c>
      <c r="E484" s="2">
        <v>6</v>
      </c>
      <c r="F484" s="2">
        <v>6.5934065934065936E-2</v>
      </c>
      <c r="G484" s="2">
        <v>0</v>
      </c>
      <c r="H484" s="2">
        <v>0</v>
      </c>
      <c r="I484" s="2">
        <v>150712.12</v>
      </c>
      <c r="J484" s="2">
        <v>88125</v>
      </c>
      <c r="K484" s="2">
        <v>227.71497425918034</v>
      </c>
      <c r="L484" s="2">
        <v>82</v>
      </c>
      <c r="M484" s="2">
        <v>0</v>
      </c>
      <c r="N484" s="2">
        <v>204432</v>
      </c>
      <c r="O484" s="2" t="s">
        <v>695</v>
      </c>
    </row>
    <row r="485" spans="1:15" x14ac:dyDescent="0.15">
      <c r="A485" s="2">
        <v>2020</v>
      </c>
      <c r="B485" s="2">
        <v>2018</v>
      </c>
      <c r="C485" s="1" t="s">
        <v>174</v>
      </c>
      <c r="D485" s="2">
        <v>3425.33</v>
      </c>
      <c r="E485" s="2">
        <v>1755</v>
      </c>
      <c r="F485" s="2">
        <v>0.51235939310956902</v>
      </c>
      <c r="G485" s="2">
        <v>110</v>
      </c>
      <c r="H485" s="2">
        <v>3.2113694155015721E-2</v>
      </c>
      <c r="I485" s="2">
        <v>87218.82</v>
      </c>
      <c r="J485" s="2">
        <v>61099</v>
      </c>
      <c r="K485" s="2">
        <v>283.13078146263609</v>
      </c>
      <c r="L485" s="2">
        <v>28</v>
      </c>
      <c r="M485" s="2">
        <v>0</v>
      </c>
      <c r="N485" s="2">
        <v>23085703</v>
      </c>
      <c r="O485" s="2" t="s">
        <v>696</v>
      </c>
    </row>
    <row r="486" spans="1:15" x14ac:dyDescent="0.15">
      <c r="A486" s="2">
        <v>2020</v>
      </c>
      <c r="B486" s="2">
        <v>2018</v>
      </c>
      <c r="C486" s="1" t="s">
        <v>175</v>
      </c>
      <c r="D486" s="2">
        <v>323.27</v>
      </c>
      <c r="E486" s="2">
        <v>81</v>
      </c>
      <c r="F486" s="2">
        <v>0.2505645435703901</v>
      </c>
      <c r="G486" s="2">
        <v>0</v>
      </c>
      <c r="H486" s="2">
        <v>0</v>
      </c>
      <c r="I486" s="2">
        <v>109442.36</v>
      </c>
      <c r="J486" s="2">
        <v>81023</v>
      </c>
      <c r="K486" s="2">
        <v>259.85952291865129</v>
      </c>
      <c r="L486" s="2">
        <v>42</v>
      </c>
      <c r="M486" s="2">
        <v>0</v>
      </c>
      <c r="N486" s="2">
        <v>1469639</v>
      </c>
      <c r="O486" s="2" t="s">
        <v>697</v>
      </c>
    </row>
    <row r="487" spans="1:15" x14ac:dyDescent="0.15">
      <c r="A487" s="2">
        <v>2020</v>
      </c>
      <c r="B487" s="2">
        <v>2018</v>
      </c>
      <c r="C487" s="1" t="s">
        <v>176</v>
      </c>
      <c r="D487" s="2">
        <v>5728.12</v>
      </c>
      <c r="E487" s="2">
        <v>1758</v>
      </c>
      <c r="F487" s="2">
        <v>0.30690697820576385</v>
      </c>
      <c r="G487" s="2">
        <v>328</v>
      </c>
      <c r="H487" s="2">
        <v>5.7261370222690865E-2</v>
      </c>
      <c r="I487" s="2">
        <v>137441.25</v>
      </c>
      <c r="J487" s="2">
        <v>75942</v>
      </c>
      <c r="K487" s="2">
        <v>231.67023831954708</v>
      </c>
      <c r="L487" s="2">
        <v>74</v>
      </c>
      <c r="M487" s="2">
        <v>0</v>
      </c>
      <c r="N487" s="2">
        <v>19927598</v>
      </c>
      <c r="O487" s="2" t="s">
        <v>698</v>
      </c>
    </row>
    <row r="488" spans="1:15" x14ac:dyDescent="0.15">
      <c r="A488" s="2">
        <v>2020</v>
      </c>
      <c r="B488" s="2">
        <v>2018</v>
      </c>
      <c r="C488" s="1" t="s">
        <v>177</v>
      </c>
      <c r="D488" s="2">
        <v>139.22</v>
      </c>
      <c r="E488" s="2">
        <v>24</v>
      </c>
      <c r="F488" s="2">
        <v>0.17238902456543601</v>
      </c>
      <c r="G488" s="2">
        <v>0</v>
      </c>
      <c r="H488" s="2">
        <v>0</v>
      </c>
      <c r="I488" s="2">
        <v>370742.12</v>
      </c>
      <c r="J488" s="2">
        <v>92083</v>
      </c>
      <c r="K488" s="2">
        <v>158.60610497706691</v>
      </c>
      <c r="L488" s="2">
        <v>156</v>
      </c>
      <c r="M488" s="2">
        <v>0</v>
      </c>
      <c r="N488" s="2">
        <v>30875</v>
      </c>
      <c r="O488" s="2" t="s">
        <v>699</v>
      </c>
    </row>
    <row r="489" spans="1:15" x14ac:dyDescent="0.15">
      <c r="A489" s="2">
        <v>2020</v>
      </c>
      <c r="B489" s="2">
        <v>2018</v>
      </c>
      <c r="C489" s="1" t="s">
        <v>178</v>
      </c>
      <c r="D489" s="2">
        <v>266.33999999999997</v>
      </c>
      <c r="E489" s="2">
        <v>63</v>
      </c>
      <c r="F489" s="2">
        <v>0.23653976120747919</v>
      </c>
      <c r="G489" s="2">
        <v>4</v>
      </c>
      <c r="H489" s="2">
        <v>1.5018397536982805E-2</v>
      </c>
      <c r="I489" s="2">
        <v>499379.15</v>
      </c>
      <c r="J489" s="2">
        <v>82418</v>
      </c>
      <c r="K489" s="2">
        <v>129.98329043510034</v>
      </c>
      <c r="L489" s="2">
        <v>162</v>
      </c>
      <c r="M489" s="2">
        <v>0</v>
      </c>
      <c r="N489" s="2">
        <v>59443</v>
      </c>
      <c r="O489" s="2" t="s">
        <v>700</v>
      </c>
    </row>
    <row r="490" spans="1:15" x14ac:dyDescent="0.15">
      <c r="A490" s="2">
        <v>2020</v>
      </c>
      <c r="B490" s="2">
        <v>2018</v>
      </c>
      <c r="C490" s="1" t="s">
        <v>179</v>
      </c>
      <c r="D490" s="2">
        <v>18316.990000000002</v>
      </c>
      <c r="E490" s="2">
        <v>13594</v>
      </c>
      <c r="F490" s="2">
        <v>0.74215250431430047</v>
      </c>
      <c r="G490" s="2">
        <v>2810</v>
      </c>
      <c r="H490" s="2">
        <v>0.15340948485531739</v>
      </c>
      <c r="I490" s="2">
        <v>53224.43</v>
      </c>
      <c r="J490" s="2">
        <v>39681</v>
      </c>
      <c r="K490" s="2">
        <v>402.68181951801034</v>
      </c>
      <c r="L490" s="2">
        <v>3</v>
      </c>
      <c r="M490" s="2">
        <v>0</v>
      </c>
      <c r="N490" s="2">
        <v>197577815</v>
      </c>
      <c r="O490" s="2" t="s">
        <v>701</v>
      </c>
    </row>
    <row r="491" spans="1:15" x14ac:dyDescent="0.15">
      <c r="A491" s="2">
        <v>2020</v>
      </c>
      <c r="B491" s="2">
        <v>2018</v>
      </c>
      <c r="C491" s="1" t="s">
        <v>180</v>
      </c>
      <c r="D491" s="2">
        <v>2726.41</v>
      </c>
      <c r="E491" s="2">
        <v>825</v>
      </c>
      <c r="F491" s="2">
        <v>0.30259572111311211</v>
      </c>
      <c r="G491" s="2">
        <v>72</v>
      </c>
      <c r="H491" s="2">
        <v>2.6408353842598879E-2</v>
      </c>
      <c r="I491" s="2">
        <v>244554.93</v>
      </c>
      <c r="J491" s="2">
        <v>78382</v>
      </c>
      <c r="K491" s="2">
        <v>220.94062236969006</v>
      </c>
      <c r="L491" s="2">
        <v>104</v>
      </c>
      <c r="M491" s="2">
        <v>0</v>
      </c>
      <c r="N491" s="2">
        <v>343988</v>
      </c>
      <c r="O491" s="2" t="s">
        <v>702</v>
      </c>
    </row>
    <row r="492" spans="1:15" x14ac:dyDescent="0.15">
      <c r="A492" s="2">
        <v>2020</v>
      </c>
      <c r="B492" s="2">
        <v>2018</v>
      </c>
      <c r="C492" s="1" t="s">
        <v>181</v>
      </c>
      <c r="D492" s="2">
        <v>2789.99</v>
      </c>
      <c r="E492" s="2">
        <v>952</v>
      </c>
      <c r="F492" s="2">
        <v>0.34121986100308604</v>
      </c>
      <c r="G492" s="2">
        <v>121</v>
      </c>
      <c r="H492" s="2">
        <v>4.3369331072871234E-2</v>
      </c>
      <c r="I492" s="2">
        <v>121780.67</v>
      </c>
      <c r="J492" s="2">
        <v>76175</v>
      </c>
      <c r="K492" s="2">
        <v>236.48455696059608</v>
      </c>
      <c r="L492" s="2">
        <v>64</v>
      </c>
      <c r="M492" s="2">
        <v>0</v>
      </c>
      <c r="N492" s="2">
        <v>11875800</v>
      </c>
      <c r="O492" s="2" t="s">
        <v>703</v>
      </c>
    </row>
    <row r="493" spans="1:15" x14ac:dyDescent="0.15">
      <c r="A493" s="2">
        <v>2020</v>
      </c>
      <c r="B493" s="2">
        <v>2018</v>
      </c>
      <c r="C493" s="1" t="s">
        <v>182</v>
      </c>
      <c r="D493" s="2">
        <v>683.63</v>
      </c>
      <c r="E493" s="2">
        <v>200</v>
      </c>
      <c r="F493" s="2">
        <v>0.29255591474920645</v>
      </c>
      <c r="G493" s="2">
        <v>81</v>
      </c>
      <c r="H493" s="2">
        <v>0.11848514547342862</v>
      </c>
      <c r="I493" s="2">
        <v>246918.69</v>
      </c>
      <c r="J493" s="2">
        <v>92721</v>
      </c>
      <c r="K493" s="2">
        <v>204.48422680006027</v>
      </c>
      <c r="L493" s="2">
        <v>135</v>
      </c>
      <c r="M493" s="2">
        <v>0</v>
      </c>
      <c r="N493" s="2">
        <v>87104</v>
      </c>
      <c r="O493" s="2" t="s">
        <v>704</v>
      </c>
    </row>
    <row r="494" spans="1:15" x14ac:dyDescent="0.15">
      <c r="A494" s="2">
        <v>2020</v>
      </c>
      <c r="B494" s="2">
        <v>2018</v>
      </c>
      <c r="C494" s="1" t="s">
        <v>183</v>
      </c>
      <c r="D494" s="2">
        <v>9838.1</v>
      </c>
      <c r="E494" s="2">
        <v>2415</v>
      </c>
      <c r="F494" s="2">
        <v>0.2454742277472276</v>
      </c>
      <c r="G494" s="2">
        <v>600</v>
      </c>
      <c r="H494" s="2">
        <v>6.0987385775708725E-2</v>
      </c>
      <c r="I494" s="2">
        <v>145638.85999999999</v>
      </c>
      <c r="J494" s="2">
        <v>91875</v>
      </c>
      <c r="K494" s="2">
        <v>222.4127320726532</v>
      </c>
      <c r="L494" s="2">
        <v>97</v>
      </c>
      <c r="M494" s="2">
        <v>0</v>
      </c>
      <c r="N494" s="2">
        <v>24594389</v>
      </c>
      <c r="O494" s="2" t="s">
        <v>705</v>
      </c>
    </row>
    <row r="495" spans="1:15" x14ac:dyDescent="0.15">
      <c r="A495" s="2">
        <v>2020</v>
      </c>
      <c r="B495" s="2">
        <v>2018</v>
      </c>
      <c r="C495" s="1" t="s">
        <v>184</v>
      </c>
      <c r="D495" s="2">
        <v>6980.38</v>
      </c>
      <c r="E495" s="2">
        <v>3813</v>
      </c>
      <c r="F495" s="2">
        <v>0.54624533334861425</v>
      </c>
      <c r="G495" s="2">
        <v>913</v>
      </c>
      <c r="H495" s="2">
        <v>0.13079517160956852</v>
      </c>
      <c r="I495" s="2">
        <v>71261.5</v>
      </c>
      <c r="J495" s="2">
        <v>50831</v>
      </c>
      <c r="K495" s="2">
        <v>311.06056394251897</v>
      </c>
      <c r="L495" s="2">
        <v>15</v>
      </c>
      <c r="M495" s="2">
        <v>0</v>
      </c>
      <c r="N495" s="2">
        <v>60261788</v>
      </c>
      <c r="O495" s="2" t="s">
        <v>706</v>
      </c>
    </row>
    <row r="496" spans="1:15" x14ac:dyDescent="0.15">
      <c r="A496" s="2">
        <v>2020</v>
      </c>
      <c r="B496" s="2">
        <v>2018</v>
      </c>
      <c r="C496" s="1" t="s">
        <v>185</v>
      </c>
      <c r="D496" s="2">
        <v>2293.14</v>
      </c>
      <c r="E496" s="2">
        <v>38</v>
      </c>
      <c r="F496" s="2">
        <v>1.6571164429559471E-2</v>
      </c>
      <c r="G496" s="2">
        <v>14</v>
      </c>
      <c r="H496" s="2">
        <v>6.1051658424692784E-3</v>
      </c>
      <c r="I496" s="2">
        <v>340615.29</v>
      </c>
      <c r="J496" s="2">
        <v>218152</v>
      </c>
      <c r="K496" s="2">
        <v>110.49630038351826</v>
      </c>
      <c r="L496" s="2">
        <v>165</v>
      </c>
      <c r="M496" s="2">
        <v>0</v>
      </c>
      <c r="N496" s="2">
        <v>265840</v>
      </c>
      <c r="O496" s="2" t="s">
        <v>707</v>
      </c>
    </row>
    <row r="497" spans="1:15" x14ac:dyDescent="0.15">
      <c r="A497" s="2">
        <v>2020</v>
      </c>
      <c r="B497" s="2">
        <v>2018</v>
      </c>
      <c r="C497" s="1" t="s">
        <v>186</v>
      </c>
      <c r="D497" s="2">
        <v>5462.45</v>
      </c>
      <c r="E497" s="2">
        <v>166</v>
      </c>
      <c r="F497" s="2">
        <v>3.0389294181182438E-2</v>
      </c>
      <c r="G497" s="2">
        <v>58</v>
      </c>
      <c r="H497" s="2">
        <v>1.0617946159690249E-2</v>
      </c>
      <c r="I497" s="2">
        <v>577268.75</v>
      </c>
      <c r="J497" s="2">
        <v>166307</v>
      </c>
      <c r="K497" s="2">
        <v>60.355788058475099</v>
      </c>
      <c r="L497" s="2">
        <v>166</v>
      </c>
      <c r="M497" s="2">
        <v>0</v>
      </c>
      <c r="N497" s="2">
        <v>636289</v>
      </c>
      <c r="O497" s="2" t="s">
        <v>708</v>
      </c>
    </row>
    <row r="498" spans="1:15" x14ac:dyDescent="0.15">
      <c r="A498" s="2">
        <v>2020</v>
      </c>
      <c r="B498" s="2">
        <v>2018</v>
      </c>
      <c r="C498" s="1" t="s">
        <v>187</v>
      </c>
      <c r="D498" s="2">
        <v>3859.04</v>
      </c>
      <c r="E498" s="2">
        <v>980</v>
      </c>
      <c r="F498" s="2">
        <v>0.2539491687051702</v>
      </c>
      <c r="G498" s="2">
        <v>331</v>
      </c>
      <c r="H498" s="2">
        <v>8.5772627389195236E-2</v>
      </c>
      <c r="I498" s="2">
        <v>123076.52</v>
      </c>
      <c r="J498" s="2">
        <v>78371</v>
      </c>
      <c r="K498" s="2">
        <v>247.57193211911547</v>
      </c>
      <c r="L498" s="2">
        <v>51</v>
      </c>
      <c r="M498" s="2">
        <v>0</v>
      </c>
      <c r="N498" s="2">
        <v>15608647</v>
      </c>
      <c r="O498" s="2" t="s">
        <v>709</v>
      </c>
    </row>
    <row r="499" spans="1:15" x14ac:dyDescent="0.15">
      <c r="A499" s="2">
        <v>2020</v>
      </c>
      <c r="B499" s="2">
        <v>2018</v>
      </c>
      <c r="C499" s="1" t="s">
        <v>188</v>
      </c>
      <c r="D499" s="2">
        <v>628.49</v>
      </c>
      <c r="E499" s="2">
        <v>169</v>
      </c>
      <c r="F499" s="2">
        <v>0.26889847093828062</v>
      </c>
      <c r="G499" s="2">
        <v>4</v>
      </c>
      <c r="H499" s="2">
        <v>6.3644608506101923E-3</v>
      </c>
      <c r="I499" s="2">
        <v>106150.76</v>
      </c>
      <c r="J499" s="2">
        <v>72237</v>
      </c>
      <c r="K499" s="2">
        <v>227.93069935403838</v>
      </c>
      <c r="L499" s="2">
        <v>81</v>
      </c>
      <c r="M499" s="2">
        <v>0</v>
      </c>
      <c r="N499" s="2">
        <v>3163318</v>
      </c>
      <c r="O499" s="2" t="s">
        <v>710</v>
      </c>
    </row>
    <row r="500" spans="1:15" x14ac:dyDescent="0.15">
      <c r="A500" s="2">
        <v>2020</v>
      </c>
      <c r="B500" s="2">
        <v>2018</v>
      </c>
      <c r="C500" s="1" t="s">
        <v>189</v>
      </c>
      <c r="D500" s="2">
        <v>3913.67</v>
      </c>
      <c r="E500" s="2">
        <v>235</v>
      </c>
      <c r="F500" s="2">
        <v>6.0045941533138969E-2</v>
      </c>
      <c r="G500" s="2">
        <v>22</v>
      </c>
      <c r="H500" s="2">
        <v>5.6213221860810948E-3</v>
      </c>
      <c r="I500" s="2">
        <v>344751.49</v>
      </c>
      <c r="J500" s="2">
        <v>179844</v>
      </c>
      <c r="K500" s="2">
        <v>134.00307949956596</v>
      </c>
      <c r="L500" s="2">
        <v>161</v>
      </c>
      <c r="M500" s="2">
        <v>0</v>
      </c>
      <c r="N500" s="2">
        <v>459556</v>
      </c>
      <c r="O500" s="2" t="s">
        <v>711</v>
      </c>
    </row>
    <row r="501" spans="1:15" x14ac:dyDescent="0.15">
      <c r="A501" s="2">
        <v>2020</v>
      </c>
      <c r="B501" s="2">
        <v>2018</v>
      </c>
      <c r="C501" s="1" t="s">
        <v>190</v>
      </c>
      <c r="D501" s="2">
        <v>1118.5899999999999</v>
      </c>
      <c r="E501" s="2">
        <v>653</v>
      </c>
      <c r="F501" s="2">
        <v>0.58377063982334909</v>
      </c>
      <c r="G501" s="2">
        <v>57</v>
      </c>
      <c r="H501" s="2">
        <v>5.0957008376616993E-2</v>
      </c>
      <c r="I501" s="2">
        <v>92378.65</v>
      </c>
      <c r="J501" s="2">
        <v>57429</v>
      </c>
      <c r="K501" s="2">
        <v>287.36778847916821</v>
      </c>
      <c r="L501" s="2">
        <v>25</v>
      </c>
      <c r="M501" s="2">
        <v>0</v>
      </c>
      <c r="N501" s="2">
        <v>8024957</v>
      </c>
      <c r="O501" s="2" t="s">
        <v>712</v>
      </c>
    </row>
    <row r="502" spans="1:15" x14ac:dyDescent="0.15">
      <c r="A502" s="2">
        <v>2020</v>
      </c>
      <c r="B502" s="2">
        <v>2018</v>
      </c>
      <c r="C502" s="1" t="s">
        <v>191</v>
      </c>
      <c r="D502" s="2">
        <v>3329.75</v>
      </c>
      <c r="E502" s="2">
        <v>2477</v>
      </c>
      <c r="F502" s="2">
        <v>0.74389969216908181</v>
      </c>
      <c r="G502" s="2">
        <v>929</v>
      </c>
      <c r="H502" s="2">
        <v>0.27899992491928821</v>
      </c>
      <c r="I502" s="2">
        <v>52247.48</v>
      </c>
      <c r="J502" s="2">
        <v>40603</v>
      </c>
      <c r="K502" s="2">
        <v>355.2474776648902</v>
      </c>
      <c r="L502" s="2">
        <v>7</v>
      </c>
      <c r="M502" s="2">
        <v>0</v>
      </c>
      <c r="N502" s="2">
        <v>36049287</v>
      </c>
      <c r="O502" s="2" t="s">
        <v>713</v>
      </c>
    </row>
    <row r="503" spans="1:15" x14ac:dyDescent="0.15">
      <c r="A503" s="2">
        <v>2020</v>
      </c>
      <c r="B503" s="2">
        <v>2018</v>
      </c>
      <c r="C503" s="1" t="s">
        <v>192</v>
      </c>
      <c r="D503" s="2">
        <v>3902.8</v>
      </c>
      <c r="E503" s="2">
        <v>1514</v>
      </c>
      <c r="F503" s="2">
        <v>0.3879266167879471</v>
      </c>
      <c r="G503" s="2">
        <v>98</v>
      </c>
      <c r="H503" s="2">
        <v>2.5110177308598953E-2</v>
      </c>
      <c r="I503" s="2">
        <v>149398.04</v>
      </c>
      <c r="J503" s="2">
        <v>82707</v>
      </c>
      <c r="K503" s="2">
        <v>256.56342788476485</v>
      </c>
      <c r="L503" s="2">
        <v>43</v>
      </c>
      <c r="M503" s="2">
        <v>0</v>
      </c>
      <c r="N503" s="2">
        <v>12130392</v>
      </c>
      <c r="O503" s="2" t="s">
        <v>714</v>
      </c>
    </row>
    <row r="504" spans="1:15" x14ac:dyDescent="0.15">
      <c r="A504" s="2">
        <v>2020</v>
      </c>
      <c r="B504" s="2">
        <v>2018</v>
      </c>
      <c r="C504" s="1" t="s">
        <v>193</v>
      </c>
      <c r="D504" s="2">
        <v>1626.11</v>
      </c>
      <c r="E504" s="2">
        <v>723</v>
      </c>
      <c r="F504" s="2">
        <v>0.44461936769345251</v>
      </c>
      <c r="G504" s="2">
        <v>83</v>
      </c>
      <c r="H504" s="2">
        <v>5.1042057425389427E-2</v>
      </c>
      <c r="I504" s="2">
        <v>146612.60999999999</v>
      </c>
      <c r="J504" s="2">
        <v>66494</v>
      </c>
      <c r="K504" s="2">
        <v>246.90997703725645</v>
      </c>
      <c r="L504" s="2">
        <v>52</v>
      </c>
      <c r="M504" s="2">
        <v>0</v>
      </c>
      <c r="N504" s="2">
        <v>5662979</v>
      </c>
      <c r="O504" s="2" t="s">
        <v>715</v>
      </c>
    </row>
    <row r="505" spans="1:15" x14ac:dyDescent="0.15">
      <c r="A505" s="2">
        <v>2020</v>
      </c>
      <c r="B505" s="2">
        <v>2018</v>
      </c>
      <c r="C505" s="1" t="s">
        <v>194</v>
      </c>
      <c r="D505" s="2">
        <v>2454.2800000000002</v>
      </c>
      <c r="E505" s="2">
        <v>673</v>
      </c>
      <c r="F505" s="2">
        <v>0.27421484101243537</v>
      </c>
      <c r="G505" s="2">
        <v>64</v>
      </c>
      <c r="H505" s="2">
        <v>2.6076894241895788E-2</v>
      </c>
      <c r="I505" s="2">
        <v>108999.9</v>
      </c>
      <c r="J505" s="2">
        <v>83828</v>
      </c>
      <c r="K505" s="2">
        <v>227.18784407300831</v>
      </c>
      <c r="L505" s="2">
        <v>85</v>
      </c>
      <c r="M505" s="2">
        <v>0</v>
      </c>
      <c r="N505" s="2">
        <v>11091874</v>
      </c>
      <c r="O505" s="2" t="s">
        <v>716</v>
      </c>
    </row>
    <row r="506" spans="1:15" x14ac:dyDescent="0.15">
      <c r="A506" s="2">
        <v>2020</v>
      </c>
      <c r="B506" s="2">
        <v>2018</v>
      </c>
      <c r="C506" s="1" t="s">
        <v>195</v>
      </c>
      <c r="D506" s="2">
        <v>1547.56</v>
      </c>
      <c r="E506" s="2">
        <v>180</v>
      </c>
      <c r="F506" s="2">
        <v>0.11631213006280855</v>
      </c>
      <c r="G506" s="2">
        <v>26</v>
      </c>
      <c r="H506" s="2">
        <v>1.6800641009072345E-2</v>
      </c>
      <c r="I506" s="2">
        <v>186258.94</v>
      </c>
      <c r="J506" s="2">
        <v>136786</v>
      </c>
      <c r="K506" s="2">
        <v>189.90648789552557</v>
      </c>
      <c r="L506" s="2">
        <v>141</v>
      </c>
      <c r="M506" s="2">
        <v>0</v>
      </c>
      <c r="N506" s="2">
        <v>216411</v>
      </c>
      <c r="O506" s="2" t="s">
        <v>717</v>
      </c>
    </row>
    <row r="507" spans="1:15" x14ac:dyDescent="0.15">
      <c r="A507" s="2">
        <v>2020</v>
      </c>
      <c r="B507" s="2">
        <v>2018</v>
      </c>
      <c r="C507" s="1" t="s">
        <v>196</v>
      </c>
      <c r="D507" s="2">
        <v>1061.54</v>
      </c>
      <c r="E507" s="2">
        <v>193</v>
      </c>
      <c r="F507" s="2">
        <v>0.18181133070821637</v>
      </c>
      <c r="G507" s="2">
        <v>17</v>
      </c>
      <c r="H507" s="2">
        <v>1.6014469544247036E-2</v>
      </c>
      <c r="I507" s="2">
        <v>161248.03</v>
      </c>
      <c r="J507" s="2">
        <v>79387</v>
      </c>
      <c r="K507" s="2">
        <v>210.79962088787397</v>
      </c>
      <c r="L507" s="2">
        <v>123</v>
      </c>
      <c r="M507" s="2">
        <v>0</v>
      </c>
      <c r="N507" s="2">
        <v>2364177</v>
      </c>
      <c r="O507" s="2" t="s">
        <v>718</v>
      </c>
    </row>
    <row r="508" spans="1:15" x14ac:dyDescent="0.15">
      <c r="A508" s="2">
        <v>2020</v>
      </c>
      <c r="B508" s="2">
        <v>2018</v>
      </c>
      <c r="C508" s="1" t="s">
        <v>197</v>
      </c>
      <c r="D508" s="2">
        <v>1300.1600000000001</v>
      </c>
      <c r="E508" s="2">
        <v>182</v>
      </c>
      <c r="F508" s="2">
        <v>0.13998277135121831</v>
      </c>
      <c r="G508" s="2">
        <v>3</v>
      </c>
      <c r="H508" s="2">
        <v>2.3074083189761258E-3</v>
      </c>
      <c r="I508" s="2">
        <v>128488.99</v>
      </c>
      <c r="J508" s="2">
        <v>84700</v>
      </c>
      <c r="K508" s="2">
        <v>219.7269293629617</v>
      </c>
      <c r="L508" s="2">
        <v>108</v>
      </c>
      <c r="M508" s="2">
        <v>0</v>
      </c>
      <c r="N508" s="2">
        <v>4446749</v>
      </c>
      <c r="O508" s="2" t="s">
        <v>719</v>
      </c>
    </row>
    <row r="509" spans="1:15" x14ac:dyDescent="0.15">
      <c r="A509" s="2">
        <v>2021</v>
      </c>
      <c r="B509" s="2">
        <v>2019</v>
      </c>
      <c r="C509" s="1" t="s">
        <v>28</v>
      </c>
      <c r="D509" s="2">
        <v>425.44</v>
      </c>
      <c r="E509" s="2">
        <v>87</v>
      </c>
      <c r="F509" s="2">
        <v>0.20449417074088003</v>
      </c>
      <c r="G509" s="2">
        <v>7</v>
      </c>
      <c r="H509" s="2">
        <v>1.6453553967657013E-2</v>
      </c>
      <c r="I509" s="2">
        <v>115249.43</v>
      </c>
      <c r="J509" s="2">
        <v>100507</v>
      </c>
      <c r="K509" s="2">
        <v>234.20752792927817</v>
      </c>
      <c r="L509" s="2">
        <v>92</v>
      </c>
      <c r="M509" s="2">
        <v>0</v>
      </c>
      <c r="N509" s="2">
        <v>1608339</v>
      </c>
      <c r="O509" s="2" t="s">
        <v>720</v>
      </c>
    </row>
    <row r="510" spans="1:15" x14ac:dyDescent="0.15">
      <c r="A510" s="2">
        <v>2021</v>
      </c>
      <c r="B510" s="2">
        <v>2019</v>
      </c>
      <c r="C510" s="1" t="s">
        <v>30</v>
      </c>
      <c r="D510" s="2">
        <v>2456.41</v>
      </c>
      <c r="E510" s="2">
        <v>1613</v>
      </c>
      <c r="F510" s="2">
        <v>0.65664933785483692</v>
      </c>
      <c r="G510" s="2">
        <v>121</v>
      </c>
      <c r="H510" s="2">
        <v>4.9258877793202281E-2</v>
      </c>
      <c r="I510" s="2">
        <v>74747.08</v>
      </c>
      <c r="J510" s="2">
        <v>45563</v>
      </c>
      <c r="K510" s="2">
        <v>345.49476840414832</v>
      </c>
      <c r="L510" s="2">
        <v>9</v>
      </c>
      <c r="M510" s="2">
        <v>0</v>
      </c>
      <c r="N510" s="2">
        <v>22198126</v>
      </c>
      <c r="O510" s="2" t="s">
        <v>721</v>
      </c>
    </row>
    <row r="511" spans="1:15" x14ac:dyDescent="0.15">
      <c r="A511" s="2">
        <v>2021</v>
      </c>
      <c r="B511" s="2">
        <v>2019</v>
      </c>
      <c r="C511" s="1" t="s">
        <v>32</v>
      </c>
      <c r="D511" s="2">
        <v>544.82000000000005</v>
      </c>
      <c r="E511" s="2">
        <v>206</v>
      </c>
      <c r="F511" s="2">
        <v>0.37810653059726146</v>
      </c>
      <c r="G511" s="2">
        <v>6</v>
      </c>
      <c r="H511" s="2">
        <v>1.1012811570794022E-2</v>
      </c>
      <c r="I511" s="2">
        <v>103855.41</v>
      </c>
      <c r="J511" s="2">
        <v>68846</v>
      </c>
      <c r="K511" s="2">
        <v>263.45076459039564</v>
      </c>
      <c r="L511" s="2">
        <v>45</v>
      </c>
      <c r="M511" s="2">
        <v>0</v>
      </c>
      <c r="N511" s="2">
        <v>3024717</v>
      </c>
      <c r="O511" s="2" t="s">
        <v>722</v>
      </c>
    </row>
    <row r="512" spans="1:15" x14ac:dyDescent="0.15">
      <c r="A512" s="2">
        <v>2021</v>
      </c>
      <c r="B512" s="2">
        <v>2019</v>
      </c>
      <c r="C512" s="1" t="s">
        <v>33</v>
      </c>
      <c r="D512" s="2">
        <v>3184.37</v>
      </c>
      <c r="E512" s="2">
        <v>245</v>
      </c>
      <c r="F512" s="2">
        <v>7.6938295487019415E-2</v>
      </c>
      <c r="G512" s="2">
        <v>93</v>
      </c>
      <c r="H512" s="2">
        <v>2.9205148899154307E-2</v>
      </c>
      <c r="I512" s="2">
        <v>201611.3</v>
      </c>
      <c r="J512" s="2">
        <v>125536</v>
      </c>
      <c r="K512" s="2">
        <v>179.53127106931677</v>
      </c>
      <c r="L512" s="2">
        <v>152</v>
      </c>
      <c r="M512" s="2">
        <v>0</v>
      </c>
      <c r="N512" s="2">
        <v>377077</v>
      </c>
      <c r="O512" s="2" t="s">
        <v>723</v>
      </c>
    </row>
    <row r="513" spans="1:15" x14ac:dyDescent="0.15">
      <c r="A513" s="2">
        <v>2021</v>
      </c>
      <c r="B513" s="2">
        <v>2019</v>
      </c>
      <c r="C513" s="1" t="s">
        <v>34</v>
      </c>
      <c r="D513" s="2">
        <v>491.97</v>
      </c>
      <c r="E513" s="2">
        <v>89</v>
      </c>
      <c r="F513" s="2">
        <v>0.1809053397564892</v>
      </c>
      <c r="G513" s="2">
        <v>1</v>
      </c>
      <c r="H513" s="2">
        <v>2.0326442669268449E-3</v>
      </c>
      <c r="I513" s="2">
        <v>143001.66</v>
      </c>
      <c r="J513" s="2">
        <v>111198</v>
      </c>
      <c r="K513" s="2">
        <v>238.91082600561748</v>
      </c>
      <c r="L513" s="2">
        <v>90</v>
      </c>
      <c r="M513" s="2">
        <v>0</v>
      </c>
      <c r="N513" s="2">
        <v>1054053</v>
      </c>
      <c r="O513" s="2" t="s">
        <v>724</v>
      </c>
    </row>
    <row r="514" spans="1:15" x14ac:dyDescent="0.15">
      <c r="A514" s="2">
        <v>2021</v>
      </c>
      <c r="B514" s="2">
        <v>2019</v>
      </c>
      <c r="C514" s="1" t="s">
        <v>35</v>
      </c>
      <c r="D514" s="2">
        <v>786.31</v>
      </c>
      <c r="E514" s="2">
        <v>208</v>
      </c>
      <c r="F514" s="2">
        <v>0.26452671338276257</v>
      </c>
      <c r="G514" s="2">
        <v>13</v>
      </c>
      <c r="H514" s="2">
        <v>1.6532919586422661E-2</v>
      </c>
      <c r="I514" s="2">
        <v>112632.92</v>
      </c>
      <c r="J514" s="2">
        <v>88355</v>
      </c>
      <c r="K514" s="2">
        <v>260.33078909350269</v>
      </c>
      <c r="L514" s="2">
        <v>46</v>
      </c>
      <c r="M514" s="2">
        <v>0</v>
      </c>
      <c r="N514" s="2">
        <v>3484848</v>
      </c>
      <c r="O514" s="2" t="s">
        <v>725</v>
      </c>
    </row>
    <row r="515" spans="1:15" x14ac:dyDescent="0.15">
      <c r="A515" s="2">
        <v>2021</v>
      </c>
      <c r="B515" s="2">
        <v>2019</v>
      </c>
      <c r="C515" s="1" t="s">
        <v>36</v>
      </c>
      <c r="D515" s="2">
        <v>2796.21</v>
      </c>
      <c r="E515" s="2">
        <v>544</v>
      </c>
      <c r="F515" s="2">
        <v>0.19454905032168543</v>
      </c>
      <c r="G515" s="2">
        <v>87</v>
      </c>
      <c r="H515" s="2">
        <v>3.1113542974240131E-2</v>
      </c>
      <c r="I515" s="2">
        <v>160957.93</v>
      </c>
      <c r="J515" s="2">
        <v>93328</v>
      </c>
      <c r="K515" s="2">
        <v>233.926486807288</v>
      </c>
      <c r="L515" s="2">
        <v>95</v>
      </c>
      <c r="M515" s="2">
        <v>0</v>
      </c>
      <c r="N515" s="2">
        <v>5254020</v>
      </c>
      <c r="O515" s="2" t="s">
        <v>726</v>
      </c>
    </row>
    <row r="516" spans="1:15" x14ac:dyDescent="0.15">
      <c r="A516" s="2">
        <v>2021</v>
      </c>
      <c r="B516" s="2">
        <v>2019</v>
      </c>
      <c r="C516" s="1" t="s">
        <v>37</v>
      </c>
      <c r="D516" s="2">
        <v>764.63</v>
      </c>
      <c r="E516" s="2">
        <v>87</v>
      </c>
      <c r="F516" s="2">
        <v>0.11378052129788263</v>
      </c>
      <c r="G516" s="2">
        <v>11</v>
      </c>
      <c r="H516" s="2">
        <v>1.4386042922720794E-2</v>
      </c>
      <c r="I516" s="2">
        <v>151852.51999999999</v>
      </c>
      <c r="J516" s="2">
        <v>109844</v>
      </c>
      <c r="K516" s="2">
        <v>224.57868652404056</v>
      </c>
      <c r="L516" s="2">
        <v>110</v>
      </c>
      <c r="M516" s="2">
        <v>0</v>
      </c>
      <c r="N516" s="2">
        <v>1337721</v>
      </c>
      <c r="O516" s="2" t="s">
        <v>727</v>
      </c>
    </row>
    <row r="517" spans="1:15" x14ac:dyDescent="0.15">
      <c r="A517" s="2">
        <v>2021</v>
      </c>
      <c r="B517" s="2">
        <v>2019</v>
      </c>
      <c r="C517" s="1" t="s">
        <v>38</v>
      </c>
      <c r="D517" s="2">
        <v>3118.16</v>
      </c>
      <c r="E517" s="2">
        <v>977</v>
      </c>
      <c r="F517" s="2">
        <v>0.31332580752751626</v>
      </c>
      <c r="G517" s="2">
        <v>208</v>
      </c>
      <c r="H517" s="2">
        <v>6.6706006106165172E-2</v>
      </c>
      <c r="I517" s="2">
        <v>144280.24</v>
      </c>
      <c r="J517" s="2">
        <v>97289</v>
      </c>
      <c r="K517" s="2">
        <v>236.51523485923258</v>
      </c>
      <c r="L517" s="2">
        <v>81</v>
      </c>
      <c r="M517" s="2">
        <v>0</v>
      </c>
      <c r="N517" s="2">
        <v>8156214</v>
      </c>
      <c r="O517" s="2" t="s">
        <v>728</v>
      </c>
    </row>
    <row r="518" spans="1:15" x14ac:dyDescent="0.15">
      <c r="A518" s="2">
        <v>2021</v>
      </c>
      <c r="B518" s="2">
        <v>2019</v>
      </c>
      <c r="C518" s="1" t="s">
        <v>39</v>
      </c>
      <c r="D518" s="2">
        <v>357.43</v>
      </c>
      <c r="E518" s="2">
        <v>82</v>
      </c>
      <c r="F518" s="2">
        <v>0.2294155498978821</v>
      </c>
      <c r="G518" s="2">
        <v>1</v>
      </c>
      <c r="H518" s="2">
        <v>2.7977506085107573E-3</v>
      </c>
      <c r="I518" s="2">
        <v>149459.21</v>
      </c>
      <c r="J518" s="2">
        <v>91712</v>
      </c>
      <c r="K518" s="2">
        <v>221.44571215985059</v>
      </c>
      <c r="L518" s="2">
        <v>116</v>
      </c>
      <c r="M518" s="2">
        <v>0</v>
      </c>
      <c r="N518" s="2">
        <v>919364</v>
      </c>
      <c r="O518" s="2" t="s">
        <v>729</v>
      </c>
    </row>
    <row r="519" spans="1:15" x14ac:dyDescent="0.15">
      <c r="A519" s="2">
        <v>2021</v>
      </c>
      <c r="B519" s="2">
        <v>2019</v>
      </c>
      <c r="C519" s="1" t="s">
        <v>40</v>
      </c>
      <c r="D519" s="2">
        <v>2335.6999999999998</v>
      </c>
      <c r="E519" s="2">
        <v>1318</v>
      </c>
      <c r="F519" s="2">
        <v>0.56428479684891042</v>
      </c>
      <c r="G519" s="2">
        <v>63</v>
      </c>
      <c r="H519" s="2">
        <v>2.697264203450786E-2</v>
      </c>
      <c r="I519" s="2">
        <v>141457.79999999999</v>
      </c>
      <c r="J519" s="2">
        <v>73593</v>
      </c>
      <c r="K519" s="2">
        <v>278.14758195420808</v>
      </c>
      <c r="L519" s="2">
        <v>36</v>
      </c>
      <c r="M519" s="2">
        <v>0</v>
      </c>
      <c r="N519" s="2">
        <v>8777300</v>
      </c>
      <c r="O519" s="2" t="s">
        <v>730</v>
      </c>
    </row>
    <row r="520" spans="1:15" x14ac:dyDescent="0.15">
      <c r="A520" s="2">
        <v>2021</v>
      </c>
      <c r="B520" s="2">
        <v>2019</v>
      </c>
      <c r="C520" s="1" t="s">
        <v>41</v>
      </c>
      <c r="D520" s="2">
        <v>714.56</v>
      </c>
      <c r="E520" s="2">
        <v>134</v>
      </c>
      <c r="F520" s="2">
        <v>0.18752798925212719</v>
      </c>
      <c r="G520" s="2">
        <v>6</v>
      </c>
      <c r="H520" s="2">
        <v>8.3967756381549494E-3</v>
      </c>
      <c r="I520" s="2">
        <v>128174.39</v>
      </c>
      <c r="J520" s="2">
        <v>101667</v>
      </c>
      <c r="K520" s="2">
        <v>222.38015969774102</v>
      </c>
      <c r="L520" s="2">
        <v>115</v>
      </c>
      <c r="M520" s="2">
        <v>0</v>
      </c>
      <c r="N520" s="2">
        <v>2216950</v>
      </c>
      <c r="O520" s="2" t="s">
        <v>731</v>
      </c>
    </row>
    <row r="521" spans="1:15" x14ac:dyDescent="0.15">
      <c r="A521" s="2">
        <v>2021</v>
      </c>
      <c r="B521" s="2">
        <v>2019</v>
      </c>
      <c r="C521" s="1" t="s">
        <v>42</v>
      </c>
      <c r="D521" s="2">
        <v>267.95</v>
      </c>
      <c r="E521" s="2">
        <v>93</v>
      </c>
      <c r="F521" s="2">
        <v>0.34707967904459791</v>
      </c>
      <c r="G521" s="2">
        <v>4</v>
      </c>
      <c r="H521" s="2">
        <v>1.4928158238477329E-2</v>
      </c>
      <c r="I521" s="2">
        <v>130240.51</v>
      </c>
      <c r="J521" s="2">
        <v>82500</v>
      </c>
      <c r="K521" s="2">
        <v>250.08079195946198</v>
      </c>
      <c r="L521" s="2">
        <v>59</v>
      </c>
      <c r="M521" s="2">
        <v>0</v>
      </c>
      <c r="N521" s="2">
        <v>1013865</v>
      </c>
      <c r="O521" s="2" t="s">
        <v>732</v>
      </c>
    </row>
    <row r="522" spans="1:15" x14ac:dyDescent="0.15">
      <c r="A522" s="2">
        <v>2021</v>
      </c>
      <c r="B522" s="2">
        <v>2019</v>
      </c>
      <c r="C522" s="1" t="s">
        <v>43</v>
      </c>
      <c r="D522" s="2">
        <v>2829.03</v>
      </c>
      <c r="E522" s="2">
        <v>991</v>
      </c>
      <c r="F522" s="2">
        <v>0.35029674482066286</v>
      </c>
      <c r="G522" s="2">
        <v>152</v>
      </c>
      <c r="H522" s="2">
        <v>5.3728663181373114E-2</v>
      </c>
      <c r="I522" s="2">
        <v>188764.36</v>
      </c>
      <c r="J522" s="2">
        <v>75366</v>
      </c>
      <c r="K522" s="2">
        <v>228.00790597928329</v>
      </c>
      <c r="L522" s="2">
        <v>105</v>
      </c>
      <c r="M522" s="2">
        <v>0</v>
      </c>
      <c r="N522" s="2">
        <v>3480895</v>
      </c>
      <c r="O522" s="2" t="s">
        <v>733</v>
      </c>
    </row>
    <row r="523" spans="1:15" x14ac:dyDescent="0.15">
      <c r="A523" s="2">
        <v>2021</v>
      </c>
      <c r="B523" s="2">
        <v>2019</v>
      </c>
      <c r="C523" s="1" t="s">
        <v>1</v>
      </c>
      <c r="D523" s="2">
        <v>20066.78</v>
      </c>
      <c r="E523" s="2">
        <v>14397</v>
      </c>
      <c r="F523" s="2">
        <v>0.71745441969264634</v>
      </c>
      <c r="G523" s="2">
        <v>4158</v>
      </c>
      <c r="H523" s="2">
        <v>0.20720813204709476</v>
      </c>
      <c r="I523" s="2">
        <v>63806.07</v>
      </c>
      <c r="J523" s="2">
        <v>44841</v>
      </c>
      <c r="K523" s="2">
        <v>400.18004473240273</v>
      </c>
      <c r="L523" s="2">
        <v>4</v>
      </c>
      <c r="M523" s="2">
        <v>0</v>
      </c>
      <c r="N523" s="2">
        <v>202902164</v>
      </c>
      <c r="O523" s="2" t="s">
        <v>734</v>
      </c>
    </row>
    <row r="524" spans="1:15" x14ac:dyDescent="0.15">
      <c r="A524" s="2">
        <v>2021</v>
      </c>
      <c r="B524" s="2">
        <v>2019</v>
      </c>
      <c r="C524" s="1" t="s">
        <v>44</v>
      </c>
      <c r="D524" s="2">
        <v>118.76</v>
      </c>
      <c r="E524" s="2">
        <v>12</v>
      </c>
      <c r="F524" s="2">
        <v>0.10104412260020208</v>
      </c>
      <c r="G524" s="2">
        <v>0</v>
      </c>
      <c r="H524" s="2">
        <v>0</v>
      </c>
      <c r="I524" s="2">
        <v>330217.8</v>
      </c>
      <c r="J524" s="2">
        <v>102250</v>
      </c>
      <c r="K524" s="2">
        <v>149.6109777306435</v>
      </c>
      <c r="L524" s="2">
        <v>159</v>
      </c>
      <c r="M524" s="2">
        <v>0</v>
      </c>
      <c r="N524" s="2">
        <v>25802</v>
      </c>
      <c r="O524" s="2" t="s">
        <v>735</v>
      </c>
    </row>
    <row r="525" spans="1:15" x14ac:dyDescent="0.15">
      <c r="A525" s="2">
        <v>2021</v>
      </c>
      <c r="B525" s="2">
        <v>2019</v>
      </c>
      <c r="C525" s="1" t="s">
        <v>45</v>
      </c>
      <c r="D525" s="2">
        <v>8211.3700000000008</v>
      </c>
      <c r="E525" s="2">
        <v>4410</v>
      </c>
      <c r="F525" s="2">
        <v>0.5370601982373221</v>
      </c>
      <c r="G525" s="2">
        <v>434</v>
      </c>
      <c r="H525" s="2">
        <v>5.2853543318593606E-2</v>
      </c>
      <c r="I525" s="2">
        <v>95952.76</v>
      </c>
      <c r="J525" s="2">
        <v>64586</v>
      </c>
      <c r="K525" s="2">
        <v>313.13479747065071</v>
      </c>
      <c r="L525" s="2">
        <v>16</v>
      </c>
      <c r="M525" s="2">
        <v>0</v>
      </c>
      <c r="N525" s="2">
        <v>55535558</v>
      </c>
      <c r="O525" s="2" t="s">
        <v>736</v>
      </c>
    </row>
    <row r="526" spans="1:15" x14ac:dyDescent="0.15">
      <c r="A526" s="2">
        <v>2021</v>
      </c>
      <c r="B526" s="2">
        <v>2019</v>
      </c>
      <c r="C526" s="1" t="s">
        <v>46</v>
      </c>
      <c r="D526" s="2">
        <v>2677.72</v>
      </c>
      <c r="E526" s="2">
        <v>551</v>
      </c>
      <c r="F526" s="2">
        <v>0.2057720747501606</v>
      </c>
      <c r="G526" s="2">
        <v>115</v>
      </c>
      <c r="H526" s="2">
        <v>4.294698474821864E-2</v>
      </c>
      <c r="I526" s="2">
        <v>193883.51999999999</v>
      </c>
      <c r="J526" s="2">
        <v>113009</v>
      </c>
      <c r="K526" s="2">
        <v>218.43822234031151</v>
      </c>
      <c r="L526" s="2">
        <v>122</v>
      </c>
      <c r="M526" s="2">
        <v>0</v>
      </c>
      <c r="N526" s="2">
        <v>329646</v>
      </c>
      <c r="O526" s="2" t="s">
        <v>737</v>
      </c>
    </row>
    <row r="527" spans="1:15" x14ac:dyDescent="0.15">
      <c r="A527" s="2">
        <v>2021</v>
      </c>
      <c r="B527" s="2">
        <v>2019</v>
      </c>
      <c r="C527" s="1" t="s">
        <v>47</v>
      </c>
      <c r="D527" s="2">
        <v>1255.5</v>
      </c>
      <c r="E527" s="2">
        <v>416</v>
      </c>
      <c r="F527" s="2">
        <v>0.33134209478295501</v>
      </c>
      <c r="G527" s="2">
        <v>16</v>
      </c>
      <c r="H527" s="2">
        <v>1.2743926722421346E-2</v>
      </c>
      <c r="I527" s="2">
        <v>103952.67</v>
      </c>
      <c r="J527" s="2">
        <v>75000</v>
      </c>
      <c r="K527" s="2">
        <v>270.71509430879172</v>
      </c>
      <c r="L527" s="2">
        <v>42</v>
      </c>
      <c r="M527" s="2">
        <v>0</v>
      </c>
      <c r="N527" s="2">
        <v>6610891</v>
      </c>
      <c r="O527" s="2" t="s">
        <v>738</v>
      </c>
    </row>
    <row r="528" spans="1:15" x14ac:dyDescent="0.15">
      <c r="A528" s="2">
        <v>2021</v>
      </c>
      <c r="B528" s="2">
        <v>2019</v>
      </c>
      <c r="C528" s="1" t="s">
        <v>48</v>
      </c>
      <c r="D528" s="2">
        <v>1532.48</v>
      </c>
      <c r="E528" s="2">
        <v>173</v>
      </c>
      <c r="F528" s="2">
        <v>0.11288891209020673</v>
      </c>
      <c r="G528" s="2">
        <v>30</v>
      </c>
      <c r="H528" s="2">
        <v>1.9576111923157235E-2</v>
      </c>
      <c r="I528" s="2">
        <v>138296.42000000001</v>
      </c>
      <c r="J528" s="2">
        <v>121635</v>
      </c>
      <c r="K528" s="2">
        <v>217.08963570330639</v>
      </c>
      <c r="L528" s="2">
        <v>126</v>
      </c>
      <c r="M528" s="2">
        <v>0</v>
      </c>
      <c r="N528" s="2">
        <v>3167255</v>
      </c>
      <c r="O528" s="2" t="s">
        <v>739</v>
      </c>
    </row>
    <row r="529" spans="1:15" x14ac:dyDescent="0.15">
      <c r="A529" s="2">
        <v>2021</v>
      </c>
      <c r="B529" s="2">
        <v>2019</v>
      </c>
      <c r="C529" s="1" t="s">
        <v>49</v>
      </c>
      <c r="D529" s="2">
        <v>108.4</v>
      </c>
      <c r="E529" s="2">
        <v>48</v>
      </c>
      <c r="F529" s="2">
        <v>0.44280442804428044</v>
      </c>
      <c r="G529" s="2">
        <v>2</v>
      </c>
      <c r="H529" s="2">
        <v>1.8450184501845018E-2</v>
      </c>
      <c r="I529" s="2">
        <v>227763.26</v>
      </c>
      <c r="J529" s="2">
        <v>77417</v>
      </c>
      <c r="K529" s="2">
        <v>206.96457553540603</v>
      </c>
      <c r="L529" s="2">
        <v>139</v>
      </c>
      <c r="M529" s="2">
        <v>0</v>
      </c>
      <c r="N529" s="2">
        <v>15541</v>
      </c>
      <c r="O529" s="2" t="s">
        <v>740</v>
      </c>
    </row>
    <row r="530" spans="1:15" x14ac:dyDescent="0.15">
      <c r="A530" s="2">
        <v>2021</v>
      </c>
      <c r="B530" s="2">
        <v>2019</v>
      </c>
      <c r="C530" s="1" t="s">
        <v>50</v>
      </c>
      <c r="D530" s="2">
        <v>648.02</v>
      </c>
      <c r="E530" s="2">
        <v>202</v>
      </c>
      <c r="F530" s="2">
        <v>0.31171877411191012</v>
      </c>
      <c r="G530" s="2">
        <v>0</v>
      </c>
      <c r="H530" s="2">
        <v>0</v>
      </c>
      <c r="I530" s="2">
        <v>103874.84</v>
      </c>
      <c r="J530" s="2">
        <v>89213</v>
      </c>
      <c r="K530" s="2">
        <v>240.04332801323247</v>
      </c>
      <c r="L530" s="2">
        <v>67</v>
      </c>
      <c r="M530" s="2">
        <v>0</v>
      </c>
      <c r="N530" s="2">
        <v>3087990</v>
      </c>
      <c r="O530" s="2" t="s">
        <v>741</v>
      </c>
    </row>
    <row r="531" spans="1:15" x14ac:dyDescent="0.15">
      <c r="A531" s="2">
        <v>2021</v>
      </c>
      <c r="B531" s="2">
        <v>2019</v>
      </c>
      <c r="C531" s="1" t="s">
        <v>51</v>
      </c>
      <c r="D531" s="2">
        <v>1570.88</v>
      </c>
      <c r="E531" s="2">
        <v>188</v>
      </c>
      <c r="F531" s="2">
        <v>0.11967814218781829</v>
      </c>
      <c r="G531" s="2">
        <v>14</v>
      </c>
      <c r="H531" s="2">
        <v>8.9122020778162545E-3</v>
      </c>
      <c r="I531" s="2">
        <v>152608.16</v>
      </c>
      <c r="J531" s="2">
        <v>90594</v>
      </c>
      <c r="K531" s="2">
        <v>213.56745706813706</v>
      </c>
      <c r="L531" s="2">
        <v>133</v>
      </c>
      <c r="M531" s="2">
        <v>0</v>
      </c>
      <c r="N531" s="2">
        <v>3601680</v>
      </c>
      <c r="O531" s="2" t="s">
        <v>742</v>
      </c>
    </row>
    <row r="532" spans="1:15" x14ac:dyDescent="0.15">
      <c r="A532" s="2">
        <v>2021</v>
      </c>
      <c r="B532" s="2">
        <v>2019</v>
      </c>
      <c r="C532" s="1" t="s">
        <v>52</v>
      </c>
      <c r="D532" s="2">
        <v>239.6</v>
      </c>
      <c r="E532" s="2">
        <v>101</v>
      </c>
      <c r="F532" s="2">
        <v>0.4215358931552588</v>
      </c>
      <c r="G532" s="2">
        <v>7</v>
      </c>
      <c r="H532" s="2">
        <v>2.9215358931552589E-2</v>
      </c>
      <c r="I532" s="2">
        <v>119804.81</v>
      </c>
      <c r="J532" s="2">
        <v>76932</v>
      </c>
      <c r="K532" s="2">
        <v>285.28355980844032</v>
      </c>
      <c r="L532" s="2">
        <v>26</v>
      </c>
      <c r="M532" s="2">
        <v>0</v>
      </c>
      <c r="N532" s="2">
        <v>1098703</v>
      </c>
      <c r="O532" s="2" t="s">
        <v>743</v>
      </c>
    </row>
    <row r="533" spans="1:15" x14ac:dyDescent="0.15">
      <c r="A533" s="2">
        <v>2021</v>
      </c>
      <c r="B533" s="2">
        <v>2019</v>
      </c>
      <c r="C533" s="1" t="s">
        <v>53</v>
      </c>
      <c r="D533" s="2">
        <v>4152.42</v>
      </c>
      <c r="E533" s="2">
        <v>604</v>
      </c>
      <c r="F533" s="2">
        <v>0.14545734776347286</v>
      </c>
      <c r="G533" s="2">
        <v>55</v>
      </c>
      <c r="H533" s="2">
        <v>1.3245288289720211E-2</v>
      </c>
      <c r="I533" s="2">
        <v>140371.35999999999</v>
      </c>
      <c r="J533" s="2">
        <v>107579</v>
      </c>
      <c r="K533" s="2">
        <v>218.0047121026698</v>
      </c>
      <c r="L533" s="2">
        <v>123</v>
      </c>
      <c r="M533" s="2">
        <v>0</v>
      </c>
      <c r="N533" s="2">
        <v>9679047</v>
      </c>
      <c r="O533" s="2" t="s">
        <v>744</v>
      </c>
    </row>
    <row r="534" spans="1:15" x14ac:dyDescent="0.15">
      <c r="A534" s="2">
        <v>2021</v>
      </c>
      <c r="B534" s="2">
        <v>2019</v>
      </c>
      <c r="C534" s="1" t="s">
        <v>54</v>
      </c>
      <c r="D534" s="2">
        <v>405.43</v>
      </c>
      <c r="E534" s="2">
        <v>86</v>
      </c>
      <c r="F534" s="2">
        <v>0.2121204646918087</v>
      </c>
      <c r="G534" s="2">
        <v>6</v>
      </c>
      <c r="H534" s="2">
        <v>1.4799102187800606E-2</v>
      </c>
      <c r="I534" s="2">
        <v>153482.93</v>
      </c>
      <c r="J534" s="2">
        <v>86675</v>
      </c>
      <c r="K534" s="2">
        <v>211.23528715738544</v>
      </c>
      <c r="L534" s="2">
        <v>134</v>
      </c>
      <c r="M534" s="2">
        <v>0</v>
      </c>
      <c r="N534" s="2">
        <v>999509</v>
      </c>
      <c r="O534" s="2" t="s">
        <v>745</v>
      </c>
    </row>
    <row r="535" spans="1:15" x14ac:dyDescent="0.15">
      <c r="A535" s="2">
        <v>2021</v>
      </c>
      <c r="B535" s="2">
        <v>2019</v>
      </c>
      <c r="C535" s="1" t="s">
        <v>55</v>
      </c>
      <c r="D535" s="2">
        <v>1685.81</v>
      </c>
      <c r="E535" s="2">
        <v>618</v>
      </c>
      <c r="F535" s="2">
        <v>0.36658935467223475</v>
      </c>
      <c r="G535" s="2">
        <v>103</v>
      </c>
      <c r="H535" s="2">
        <v>6.1098225778705786E-2</v>
      </c>
      <c r="I535" s="2">
        <v>174760.33</v>
      </c>
      <c r="J535" s="2">
        <v>76509</v>
      </c>
      <c r="K535" s="2">
        <v>226.71978328909853</v>
      </c>
      <c r="L535" s="2">
        <v>108</v>
      </c>
      <c r="M535" s="2">
        <v>0</v>
      </c>
      <c r="N535" s="2">
        <v>3162347</v>
      </c>
      <c r="O535" s="2" t="s">
        <v>746</v>
      </c>
    </row>
    <row r="536" spans="1:15" x14ac:dyDescent="0.15">
      <c r="A536" s="2">
        <v>2021</v>
      </c>
      <c r="B536" s="2">
        <v>2019</v>
      </c>
      <c r="C536" s="1" t="s">
        <v>56</v>
      </c>
      <c r="D536" s="2">
        <v>2383.65</v>
      </c>
      <c r="E536" s="2">
        <v>562</v>
      </c>
      <c r="F536" s="2">
        <v>0.23577286933903885</v>
      </c>
      <c r="G536" s="2">
        <v>14</v>
      </c>
      <c r="H536" s="2">
        <v>5.873345499549011E-3</v>
      </c>
      <c r="I536" s="2">
        <v>108862.71</v>
      </c>
      <c r="J536" s="2">
        <v>101031</v>
      </c>
      <c r="K536" s="2">
        <v>242.43455608898932</v>
      </c>
      <c r="L536" s="2">
        <v>60</v>
      </c>
      <c r="M536" s="2">
        <v>0</v>
      </c>
      <c r="N536" s="2">
        <v>9674265</v>
      </c>
      <c r="O536" s="2" t="s">
        <v>747</v>
      </c>
    </row>
    <row r="537" spans="1:15" x14ac:dyDescent="0.15">
      <c r="A537" s="2">
        <v>2021</v>
      </c>
      <c r="B537" s="2">
        <v>2019</v>
      </c>
      <c r="C537" s="1" t="s">
        <v>57</v>
      </c>
      <c r="D537" s="2">
        <v>171.43</v>
      </c>
      <c r="E537" s="2">
        <v>44</v>
      </c>
      <c r="F537" s="2">
        <v>0.25666452779560167</v>
      </c>
      <c r="G537" s="2">
        <v>0</v>
      </c>
      <c r="H537" s="2">
        <v>0</v>
      </c>
      <c r="I537" s="2">
        <v>182957.37</v>
      </c>
      <c r="J537" s="2">
        <v>84583</v>
      </c>
      <c r="K537" s="2">
        <v>269.76093819221865</v>
      </c>
      <c r="L537" s="2">
        <v>43</v>
      </c>
      <c r="M537" s="2">
        <v>0</v>
      </c>
      <c r="N537" s="2">
        <v>203466</v>
      </c>
      <c r="O537" s="2" t="s">
        <v>748</v>
      </c>
    </row>
    <row r="538" spans="1:15" x14ac:dyDescent="0.15">
      <c r="A538" s="2">
        <v>2021</v>
      </c>
      <c r="B538" s="2">
        <v>2019</v>
      </c>
      <c r="C538" s="1" t="s">
        <v>58</v>
      </c>
      <c r="D538" s="2">
        <v>620.04999999999995</v>
      </c>
      <c r="E538" s="2">
        <v>151</v>
      </c>
      <c r="F538" s="2">
        <v>0.2435287476816386</v>
      </c>
      <c r="G538" s="2">
        <v>6</v>
      </c>
      <c r="H538" s="2">
        <v>9.6766389807273617E-3</v>
      </c>
      <c r="I538" s="2">
        <v>131320.28</v>
      </c>
      <c r="J538" s="2">
        <v>100179</v>
      </c>
      <c r="K538" s="2">
        <v>234.38152553603612</v>
      </c>
      <c r="L538" s="2">
        <v>94</v>
      </c>
      <c r="M538" s="2">
        <v>0</v>
      </c>
      <c r="N538" s="2">
        <v>1893841</v>
      </c>
      <c r="O538" s="2" t="s">
        <v>749</v>
      </c>
    </row>
    <row r="539" spans="1:15" x14ac:dyDescent="0.15">
      <c r="A539" s="2">
        <v>2021</v>
      </c>
      <c r="B539" s="2">
        <v>2019</v>
      </c>
      <c r="C539" s="1" t="s">
        <v>59</v>
      </c>
      <c r="D539" s="2">
        <v>110.4</v>
      </c>
      <c r="E539" s="2">
        <v>28</v>
      </c>
      <c r="F539" s="2">
        <v>0.25362318840579706</v>
      </c>
      <c r="G539" s="2">
        <v>6</v>
      </c>
      <c r="H539" s="2">
        <v>5.434782608695652E-2</v>
      </c>
      <c r="I539" s="2">
        <v>401610.96</v>
      </c>
      <c r="J539" s="2">
        <v>76563</v>
      </c>
      <c r="K539" s="2">
        <v>157.67450810920579</v>
      </c>
      <c r="L539" s="2">
        <v>156</v>
      </c>
      <c r="M539" s="2">
        <v>0</v>
      </c>
      <c r="N539" s="2">
        <v>14841</v>
      </c>
      <c r="O539" s="2" t="s">
        <v>750</v>
      </c>
    </row>
    <row r="540" spans="1:15" x14ac:dyDescent="0.15">
      <c r="A540" s="2">
        <v>2021</v>
      </c>
      <c r="B540" s="2">
        <v>2019</v>
      </c>
      <c r="C540" s="1" t="s">
        <v>60</v>
      </c>
      <c r="D540" s="2">
        <v>1689.73</v>
      </c>
      <c r="E540" s="2">
        <v>442</v>
      </c>
      <c r="F540" s="2">
        <v>0.26158025246637034</v>
      </c>
      <c r="G540" s="2">
        <v>15</v>
      </c>
      <c r="H540" s="2">
        <v>8.8771578891302157E-3</v>
      </c>
      <c r="I540" s="2">
        <v>116894.14</v>
      </c>
      <c r="J540" s="2">
        <v>88562</v>
      </c>
      <c r="K540" s="2">
        <v>233.77067541064196</v>
      </c>
      <c r="L540" s="2">
        <v>96</v>
      </c>
      <c r="M540" s="2">
        <v>0</v>
      </c>
      <c r="N540" s="2">
        <v>6960257</v>
      </c>
      <c r="O540" s="2" t="s">
        <v>751</v>
      </c>
    </row>
    <row r="541" spans="1:15" x14ac:dyDescent="0.15">
      <c r="A541" s="2">
        <v>2021</v>
      </c>
      <c r="B541" s="2">
        <v>2019</v>
      </c>
      <c r="C541" s="1" t="s">
        <v>61</v>
      </c>
      <c r="D541" s="2">
        <v>2061.83</v>
      </c>
      <c r="E541" s="2">
        <v>469</v>
      </c>
      <c r="F541" s="2">
        <v>0.22746783197450809</v>
      </c>
      <c r="G541" s="2">
        <v>92</v>
      </c>
      <c r="H541" s="2">
        <v>4.4620555525916296E-2</v>
      </c>
      <c r="I541" s="2">
        <v>144669.49</v>
      </c>
      <c r="J541" s="2">
        <v>85856</v>
      </c>
      <c r="K541" s="2">
        <v>237.7817080360343</v>
      </c>
      <c r="L541" s="2">
        <v>73</v>
      </c>
      <c r="M541" s="2">
        <v>0</v>
      </c>
      <c r="N541" s="2">
        <v>5974708</v>
      </c>
      <c r="O541" s="2" t="s">
        <v>752</v>
      </c>
    </row>
    <row r="542" spans="1:15" x14ac:dyDescent="0.15">
      <c r="A542" s="2">
        <v>2021</v>
      </c>
      <c r="B542" s="2">
        <v>2019</v>
      </c>
      <c r="C542" s="1" t="s">
        <v>62</v>
      </c>
      <c r="D542" s="2">
        <v>11729.03</v>
      </c>
      <c r="E542" s="2">
        <v>6202</v>
      </c>
      <c r="F542" s="2">
        <v>0.52877347913680839</v>
      </c>
      <c r="G542" s="2">
        <v>3328</v>
      </c>
      <c r="H542" s="2">
        <v>0.28374042866289878</v>
      </c>
      <c r="I542" s="2">
        <v>126676.65</v>
      </c>
      <c r="J542" s="2">
        <v>68068</v>
      </c>
      <c r="K542" s="2">
        <v>245.73005205284173</v>
      </c>
      <c r="L542" s="2">
        <v>58</v>
      </c>
      <c r="M542" s="2">
        <v>0</v>
      </c>
      <c r="N542" s="2">
        <v>56458982</v>
      </c>
      <c r="O542" s="2" t="s">
        <v>753</v>
      </c>
    </row>
    <row r="543" spans="1:15" x14ac:dyDescent="0.15">
      <c r="A543" s="2">
        <v>2021</v>
      </c>
      <c r="B543" s="2">
        <v>2019</v>
      </c>
      <c r="C543" s="1" t="s">
        <v>63</v>
      </c>
      <c r="D543" s="2">
        <v>4729.12</v>
      </c>
      <c r="E543" s="2">
        <v>131</v>
      </c>
      <c r="F543" s="2">
        <v>2.7700713874885815E-2</v>
      </c>
      <c r="G543" s="2">
        <v>63</v>
      </c>
      <c r="H543" s="2">
        <v>1.3321717359677911E-2</v>
      </c>
      <c r="I543" s="2">
        <v>608473.27</v>
      </c>
      <c r="J543" s="2">
        <v>208848</v>
      </c>
      <c r="K543" s="2">
        <v>50.857247001608556</v>
      </c>
      <c r="L543" s="2">
        <v>167</v>
      </c>
      <c r="M543" s="2">
        <v>0</v>
      </c>
      <c r="N543" s="2">
        <v>550650</v>
      </c>
      <c r="O543" s="2" t="s">
        <v>754</v>
      </c>
    </row>
    <row r="544" spans="1:15" x14ac:dyDescent="0.15">
      <c r="A544" s="2">
        <v>2021</v>
      </c>
      <c r="B544" s="2">
        <v>2019</v>
      </c>
      <c r="C544" s="1" t="s">
        <v>64</v>
      </c>
      <c r="D544" s="2">
        <v>560.54999999999995</v>
      </c>
      <c r="E544" s="2">
        <v>184</v>
      </c>
      <c r="F544" s="2">
        <v>0.32824904112032827</v>
      </c>
      <c r="G544" s="2">
        <v>7</v>
      </c>
      <c r="H544" s="2">
        <v>1.2487735260012489E-2</v>
      </c>
      <c r="I544" s="2">
        <v>158164.47</v>
      </c>
      <c r="J544" s="2">
        <v>69028</v>
      </c>
      <c r="K544" s="2">
        <v>219.15805503502901</v>
      </c>
      <c r="L544" s="2">
        <v>128</v>
      </c>
      <c r="M544" s="2">
        <v>0</v>
      </c>
      <c r="N544" s="2">
        <v>1629168</v>
      </c>
      <c r="O544" s="2" t="s">
        <v>755</v>
      </c>
    </row>
    <row r="545" spans="1:15" x14ac:dyDescent="0.15">
      <c r="A545" s="2">
        <v>2021</v>
      </c>
      <c r="B545" s="2">
        <v>2019</v>
      </c>
      <c r="C545" s="1" t="s">
        <v>65</v>
      </c>
      <c r="D545" s="2">
        <v>1430.14</v>
      </c>
      <c r="E545" s="2">
        <v>794</v>
      </c>
      <c r="F545" s="2">
        <v>0.55519040093976812</v>
      </c>
      <c r="G545" s="2">
        <v>31</v>
      </c>
      <c r="H545" s="2">
        <v>2.167619953291286E-2</v>
      </c>
      <c r="I545" s="2">
        <v>84076.76</v>
      </c>
      <c r="J545" s="2">
        <v>57432</v>
      </c>
      <c r="K545" s="2">
        <v>334.09394837829228</v>
      </c>
      <c r="L545" s="2">
        <v>12</v>
      </c>
      <c r="M545" s="2">
        <v>0</v>
      </c>
      <c r="N545" s="2">
        <v>11089414</v>
      </c>
      <c r="O545" s="2" t="s">
        <v>756</v>
      </c>
    </row>
    <row r="546" spans="1:15" x14ac:dyDescent="0.15">
      <c r="A546" s="2">
        <v>2021</v>
      </c>
      <c r="B546" s="2">
        <v>2019</v>
      </c>
      <c r="C546" s="1" t="s">
        <v>66</v>
      </c>
      <c r="D546" s="2">
        <v>1019.34</v>
      </c>
      <c r="E546" s="2">
        <v>152</v>
      </c>
      <c r="F546" s="2">
        <v>0.14911609472796122</v>
      </c>
      <c r="G546" s="2">
        <v>9</v>
      </c>
      <c r="H546" s="2">
        <v>8.8292424509977038E-3</v>
      </c>
      <c r="I546" s="2">
        <v>141751.26</v>
      </c>
      <c r="J546" s="2">
        <v>116232</v>
      </c>
      <c r="K546" s="2">
        <v>215.80230426039833</v>
      </c>
      <c r="L546" s="2">
        <v>131</v>
      </c>
      <c r="M546" s="2">
        <v>0</v>
      </c>
      <c r="N546" s="2">
        <v>2137797</v>
      </c>
      <c r="O546" s="2" t="s">
        <v>757</v>
      </c>
    </row>
    <row r="547" spans="1:15" x14ac:dyDescent="0.15">
      <c r="A547" s="2">
        <v>2021</v>
      </c>
      <c r="B547" s="2">
        <v>2019</v>
      </c>
      <c r="C547" s="1" t="s">
        <v>67</v>
      </c>
      <c r="D547" s="2">
        <v>187.79</v>
      </c>
      <c r="E547" s="2">
        <v>58</v>
      </c>
      <c r="F547" s="2">
        <v>0.30885563661536825</v>
      </c>
      <c r="G547" s="2">
        <v>0</v>
      </c>
      <c r="H547" s="2">
        <v>0</v>
      </c>
      <c r="I547" s="2">
        <v>129296.33</v>
      </c>
      <c r="J547" s="2">
        <v>84375</v>
      </c>
      <c r="K547" s="2">
        <v>233.30194310120464</v>
      </c>
      <c r="L547" s="2">
        <v>83</v>
      </c>
      <c r="M547" s="2">
        <v>0</v>
      </c>
      <c r="N547" s="2">
        <v>698573</v>
      </c>
      <c r="O547" s="2" t="s">
        <v>758</v>
      </c>
    </row>
    <row r="548" spans="1:15" x14ac:dyDescent="0.15">
      <c r="A548" s="2">
        <v>2021</v>
      </c>
      <c r="B548" s="2">
        <v>2019</v>
      </c>
      <c r="C548" s="1" t="s">
        <v>68</v>
      </c>
      <c r="D548" s="2">
        <v>864.04</v>
      </c>
      <c r="E548" s="2">
        <v>104</v>
      </c>
      <c r="F548" s="2">
        <v>0.12036479792602195</v>
      </c>
      <c r="G548" s="2">
        <v>15</v>
      </c>
      <c r="H548" s="2">
        <v>1.7360307393176243E-2</v>
      </c>
      <c r="I548" s="2">
        <v>166303.9</v>
      </c>
      <c r="J548" s="2">
        <v>93385</v>
      </c>
      <c r="K548" s="2">
        <v>230.50540957835659</v>
      </c>
      <c r="L548" s="2">
        <v>100</v>
      </c>
      <c r="M548" s="2">
        <v>0</v>
      </c>
      <c r="N548" s="2">
        <v>1377516</v>
      </c>
      <c r="O548" s="2" t="s">
        <v>759</v>
      </c>
    </row>
    <row r="549" spans="1:15" x14ac:dyDescent="0.15">
      <c r="A549" s="2">
        <v>2021</v>
      </c>
      <c r="B549" s="2">
        <v>2019</v>
      </c>
      <c r="C549" s="1" t="s">
        <v>69</v>
      </c>
      <c r="D549" s="2">
        <v>1029.6099999999999</v>
      </c>
      <c r="E549" s="2">
        <v>264</v>
      </c>
      <c r="F549" s="2">
        <v>0.25640776604733834</v>
      </c>
      <c r="G549" s="2">
        <v>3</v>
      </c>
      <c r="H549" s="2">
        <v>2.9137246141742994E-3</v>
      </c>
      <c r="I549" s="2">
        <v>137014.29</v>
      </c>
      <c r="J549" s="2">
        <v>78177</v>
      </c>
      <c r="K549" s="2">
        <v>234.91050063358631</v>
      </c>
      <c r="L549" s="2">
        <v>88</v>
      </c>
      <c r="M549" s="2">
        <v>0</v>
      </c>
      <c r="N549" s="2">
        <v>3613000</v>
      </c>
      <c r="O549" s="2" t="s">
        <v>760</v>
      </c>
    </row>
    <row r="550" spans="1:15" x14ac:dyDescent="0.15">
      <c r="A550" s="2">
        <v>2021</v>
      </c>
      <c r="B550" s="2">
        <v>2019</v>
      </c>
      <c r="C550" s="1" t="s">
        <v>70</v>
      </c>
      <c r="D550" s="2">
        <v>1884.58</v>
      </c>
      <c r="E550" s="2">
        <v>379</v>
      </c>
      <c r="F550" s="2">
        <v>0.20110581668063973</v>
      </c>
      <c r="G550" s="2">
        <v>6</v>
      </c>
      <c r="H550" s="2">
        <v>3.1837332456037953E-3</v>
      </c>
      <c r="I550" s="2">
        <v>126942.38</v>
      </c>
      <c r="J550" s="2">
        <v>99104</v>
      </c>
      <c r="K550" s="2">
        <v>235.93053111958395</v>
      </c>
      <c r="L550" s="2">
        <v>86</v>
      </c>
      <c r="M550" s="2">
        <v>0</v>
      </c>
      <c r="N550" s="2">
        <v>6125468</v>
      </c>
      <c r="O550" s="2" t="s">
        <v>761</v>
      </c>
    </row>
    <row r="551" spans="1:15" x14ac:dyDescent="0.15">
      <c r="A551" s="2">
        <v>2021</v>
      </c>
      <c r="B551" s="2">
        <v>2019</v>
      </c>
      <c r="C551" s="1" t="s">
        <v>71</v>
      </c>
      <c r="D551" s="2">
        <v>8115.49</v>
      </c>
      <c r="E551" s="2">
        <v>5191</v>
      </c>
      <c r="F551" s="2">
        <v>0.63964098286117044</v>
      </c>
      <c r="G551" s="2">
        <v>1021</v>
      </c>
      <c r="H551" s="2">
        <v>0.12580879281472837</v>
      </c>
      <c r="I551" s="2">
        <v>79650.03</v>
      </c>
      <c r="J551" s="2">
        <v>52049</v>
      </c>
      <c r="K551" s="2">
        <v>361.88598893491121</v>
      </c>
      <c r="L551" s="2">
        <v>8</v>
      </c>
      <c r="M551" s="2">
        <v>0</v>
      </c>
      <c r="N551" s="2">
        <v>69731326</v>
      </c>
      <c r="O551" s="2" t="s">
        <v>762</v>
      </c>
    </row>
    <row r="552" spans="1:15" x14ac:dyDescent="0.15">
      <c r="A552" s="2">
        <v>2021</v>
      </c>
      <c r="B552" s="2">
        <v>2019</v>
      </c>
      <c r="C552" s="1" t="s">
        <v>72</v>
      </c>
      <c r="D552" s="2">
        <v>3247.8</v>
      </c>
      <c r="E552" s="2">
        <v>1800</v>
      </c>
      <c r="F552" s="2">
        <v>0.55422131904673932</v>
      </c>
      <c r="G552" s="2">
        <v>280</v>
      </c>
      <c r="H552" s="2">
        <v>8.6212205185048338E-2</v>
      </c>
      <c r="I552" s="2">
        <v>100367.35</v>
      </c>
      <c r="J552" s="2">
        <v>63051</v>
      </c>
      <c r="K552" s="2">
        <v>287.13875830207382</v>
      </c>
      <c r="L552" s="2">
        <v>27</v>
      </c>
      <c r="M552" s="2">
        <v>0</v>
      </c>
      <c r="N552" s="2">
        <v>20278217</v>
      </c>
      <c r="O552" s="2" t="s">
        <v>763</v>
      </c>
    </row>
    <row r="553" spans="1:15" x14ac:dyDescent="0.15">
      <c r="A553" s="2">
        <v>2021</v>
      </c>
      <c r="B553" s="2">
        <v>2019</v>
      </c>
      <c r="C553" s="1" t="s">
        <v>73</v>
      </c>
      <c r="D553" s="2">
        <v>2562.08</v>
      </c>
      <c r="E553" s="2">
        <v>605</v>
      </c>
      <c r="F553" s="2">
        <v>0.23613626428526824</v>
      </c>
      <c r="G553" s="2">
        <v>52</v>
      </c>
      <c r="H553" s="2">
        <v>2.0296009492287517E-2</v>
      </c>
      <c r="I553" s="2">
        <v>169118.17</v>
      </c>
      <c r="J553" s="2">
        <v>83590</v>
      </c>
      <c r="K553" s="2">
        <v>228.91336305270804</v>
      </c>
      <c r="L553" s="2">
        <v>103</v>
      </c>
      <c r="M553" s="2">
        <v>0</v>
      </c>
      <c r="N553" s="2">
        <v>4697563</v>
      </c>
      <c r="O553" s="2" t="s">
        <v>764</v>
      </c>
    </row>
    <row r="554" spans="1:15" x14ac:dyDescent="0.15">
      <c r="A554" s="2">
        <v>2021</v>
      </c>
      <c r="B554" s="2">
        <v>2019</v>
      </c>
      <c r="C554" s="1" t="s">
        <v>74</v>
      </c>
      <c r="D554" s="2">
        <v>1274.17</v>
      </c>
      <c r="E554" s="2">
        <v>137</v>
      </c>
      <c r="F554" s="2">
        <v>0.10752097443826177</v>
      </c>
      <c r="G554" s="2">
        <v>19</v>
      </c>
      <c r="H554" s="2">
        <v>1.4911667987788127E-2</v>
      </c>
      <c r="I554" s="2">
        <v>242315.91</v>
      </c>
      <c r="J554" s="2">
        <v>136786</v>
      </c>
      <c r="K554" s="2">
        <v>191.79122545234864</v>
      </c>
      <c r="L554" s="2">
        <v>147</v>
      </c>
      <c r="M554" s="2">
        <v>0</v>
      </c>
      <c r="N554" s="2">
        <v>164621</v>
      </c>
      <c r="O554" s="2" t="s">
        <v>765</v>
      </c>
    </row>
    <row r="555" spans="1:15" x14ac:dyDescent="0.15">
      <c r="A555" s="2">
        <v>2021</v>
      </c>
      <c r="B555" s="2">
        <v>2019</v>
      </c>
      <c r="C555" s="1" t="s">
        <v>75</v>
      </c>
      <c r="D555" s="2">
        <v>1129.03</v>
      </c>
      <c r="E555" s="2">
        <v>583</v>
      </c>
      <c r="F555" s="2">
        <v>0.51637246131635117</v>
      </c>
      <c r="G555" s="2">
        <v>69</v>
      </c>
      <c r="H555" s="2">
        <v>6.1114407943101599E-2</v>
      </c>
      <c r="I555" s="2">
        <v>119656.14</v>
      </c>
      <c r="J555" s="2">
        <v>75056</v>
      </c>
      <c r="K555" s="2">
        <v>276.53544323828066</v>
      </c>
      <c r="L555" s="2">
        <v>37</v>
      </c>
      <c r="M555" s="2">
        <v>0</v>
      </c>
      <c r="N555" s="2">
        <v>5669122</v>
      </c>
      <c r="O555" s="2" t="s">
        <v>766</v>
      </c>
    </row>
    <row r="556" spans="1:15" x14ac:dyDescent="0.15">
      <c r="A556" s="2">
        <v>2021</v>
      </c>
      <c r="B556" s="2">
        <v>2019</v>
      </c>
      <c r="C556" s="1" t="s">
        <v>76</v>
      </c>
      <c r="D556" s="2">
        <v>2699.31</v>
      </c>
      <c r="E556" s="2">
        <v>397</v>
      </c>
      <c r="F556" s="2">
        <v>0.14707462277396816</v>
      </c>
      <c r="G556" s="2">
        <v>48</v>
      </c>
      <c r="H556" s="2">
        <v>1.7782322148993633E-2</v>
      </c>
      <c r="I556" s="2">
        <v>121122.59</v>
      </c>
      <c r="J556" s="2">
        <v>82507</v>
      </c>
      <c r="K556" s="2">
        <v>236.7323367586701</v>
      </c>
      <c r="L556" s="2">
        <v>78</v>
      </c>
      <c r="M556" s="2">
        <v>0</v>
      </c>
      <c r="N556" s="2">
        <v>10776331</v>
      </c>
      <c r="O556" s="2" t="s">
        <v>767</v>
      </c>
    </row>
    <row r="557" spans="1:15" x14ac:dyDescent="0.15">
      <c r="A557" s="2">
        <v>2021</v>
      </c>
      <c r="B557" s="2">
        <v>2019</v>
      </c>
      <c r="C557" s="1" t="s">
        <v>77</v>
      </c>
      <c r="D557" s="2">
        <v>5360.8</v>
      </c>
      <c r="E557" s="2">
        <v>2500</v>
      </c>
      <c r="F557" s="2">
        <v>0.46634830622295176</v>
      </c>
      <c r="G557" s="2">
        <v>131</v>
      </c>
      <c r="H557" s="2">
        <v>2.4436651246082672E-2</v>
      </c>
      <c r="I557" s="2">
        <v>94227.18</v>
      </c>
      <c r="J557" s="2">
        <v>73494</v>
      </c>
      <c r="K557" s="2">
        <v>278.78215861571607</v>
      </c>
      <c r="L557" s="2">
        <v>35</v>
      </c>
      <c r="M557" s="2">
        <v>0</v>
      </c>
      <c r="N557" s="2">
        <v>32164058</v>
      </c>
      <c r="O557" s="2" t="s">
        <v>768</v>
      </c>
    </row>
    <row r="558" spans="1:15" x14ac:dyDescent="0.15">
      <c r="A558" s="2">
        <v>2021</v>
      </c>
      <c r="B558" s="2">
        <v>2019</v>
      </c>
      <c r="C558" s="1" t="s">
        <v>78</v>
      </c>
      <c r="D558" s="2">
        <v>659.97</v>
      </c>
      <c r="E558" s="2">
        <v>126</v>
      </c>
      <c r="F558" s="2">
        <v>0.19091776898949953</v>
      </c>
      <c r="G558" s="2">
        <v>14</v>
      </c>
      <c r="H558" s="2">
        <v>2.1213085443277723E-2</v>
      </c>
      <c r="I558" s="2">
        <v>233279.57</v>
      </c>
      <c r="J558" s="2">
        <v>87857</v>
      </c>
      <c r="K558" s="2">
        <v>191.47274281268943</v>
      </c>
      <c r="L558" s="2">
        <v>149</v>
      </c>
      <c r="M558" s="2">
        <v>0</v>
      </c>
      <c r="N558" s="2">
        <v>96720</v>
      </c>
      <c r="O558" s="2" t="s">
        <v>769</v>
      </c>
    </row>
    <row r="559" spans="1:15" x14ac:dyDescent="0.15">
      <c r="A559" s="2">
        <v>2021</v>
      </c>
      <c r="B559" s="2">
        <v>2019</v>
      </c>
      <c r="C559" s="1" t="s">
        <v>79</v>
      </c>
      <c r="D559" s="2">
        <v>9669.85</v>
      </c>
      <c r="E559" s="2">
        <v>1553</v>
      </c>
      <c r="F559" s="2">
        <v>0.16060228442013061</v>
      </c>
      <c r="G559" s="2">
        <v>243</v>
      </c>
      <c r="H559" s="2">
        <v>2.5129655578938658E-2</v>
      </c>
      <c r="I559" s="2">
        <v>256939.38</v>
      </c>
      <c r="J559" s="2">
        <v>127746</v>
      </c>
      <c r="K559" s="2">
        <v>191.49129394041586</v>
      </c>
      <c r="L559" s="2">
        <v>148</v>
      </c>
      <c r="M559" s="2">
        <v>0</v>
      </c>
      <c r="N559" s="2">
        <v>1172346</v>
      </c>
      <c r="O559" s="2" t="s">
        <v>770</v>
      </c>
    </row>
    <row r="560" spans="1:15" x14ac:dyDescent="0.15">
      <c r="A560" s="2">
        <v>2021</v>
      </c>
      <c r="B560" s="2">
        <v>2019</v>
      </c>
      <c r="C560" s="1" t="s">
        <v>80</v>
      </c>
      <c r="D560" s="2">
        <v>4096.18</v>
      </c>
      <c r="E560" s="2">
        <v>634</v>
      </c>
      <c r="F560" s="2">
        <v>0.15477835446684471</v>
      </c>
      <c r="G560" s="2">
        <v>172</v>
      </c>
      <c r="H560" s="2">
        <v>4.1990342221289098E-2</v>
      </c>
      <c r="I560" s="2">
        <v>209146.99</v>
      </c>
      <c r="J560" s="2">
        <v>94785</v>
      </c>
      <c r="K560" s="2">
        <v>195.96162907678146</v>
      </c>
      <c r="L560" s="2">
        <v>142</v>
      </c>
      <c r="M560" s="2">
        <v>0</v>
      </c>
      <c r="N560" s="2">
        <v>496979</v>
      </c>
      <c r="O560" s="2" t="s">
        <v>771</v>
      </c>
    </row>
    <row r="561" spans="1:15" x14ac:dyDescent="0.15">
      <c r="A561" s="2">
        <v>2021</v>
      </c>
      <c r="B561" s="2">
        <v>2019</v>
      </c>
      <c r="C561" s="1" t="s">
        <v>81</v>
      </c>
      <c r="D561" s="2">
        <v>222.8</v>
      </c>
      <c r="E561" s="2">
        <v>48</v>
      </c>
      <c r="F561" s="2">
        <v>0.21543985637342908</v>
      </c>
      <c r="G561" s="2">
        <v>1</v>
      </c>
      <c r="H561" s="2">
        <v>4.4883303411131061E-3</v>
      </c>
      <c r="I561" s="2">
        <v>168556.89</v>
      </c>
      <c r="J561" s="2">
        <v>92279</v>
      </c>
      <c r="K561" s="2">
        <v>233.03922657529702</v>
      </c>
      <c r="L561" s="2">
        <v>97</v>
      </c>
      <c r="M561" s="2">
        <v>0</v>
      </c>
      <c r="N561" s="2">
        <v>349072</v>
      </c>
      <c r="O561" s="2" t="s">
        <v>772</v>
      </c>
    </row>
    <row r="562" spans="1:15" x14ac:dyDescent="0.15">
      <c r="A562" s="2">
        <v>2021</v>
      </c>
      <c r="B562" s="2">
        <v>2019</v>
      </c>
      <c r="C562" s="1" t="s">
        <v>82</v>
      </c>
      <c r="D562" s="2">
        <v>5940.12</v>
      </c>
      <c r="E562" s="2">
        <v>781</v>
      </c>
      <c r="F562" s="2">
        <v>0.13147882534359576</v>
      </c>
      <c r="G562" s="2">
        <v>158</v>
      </c>
      <c r="H562" s="2">
        <v>2.659878925004882E-2</v>
      </c>
      <c r="I562" s="2">
        <v>174439.55</v>
      </c>
      <c r="J562" s="2">
        <v>111645</v>
      </c>
      <c r="K562" s="2">
        <v>208.87961152737108</v>
      </c>
      <c r="L562" s="2">
        <v>136</v>
      </c>
      <c r="M562" s="2">
        <v>0</v>
      </c>
      <c r="N562" s="2">
        <v>3935977</v>
      </c>
      <c r="O562" s="2" t="s">
        <v>773</v>
      </c>
    </row>
    <row r="563" spans="1:15" x14ac:dyDescent="0.15">
      <c r="A563" s="2">
        <v>2021</v>
      </c>
      <c r="B563" s="2">
        <v>2019</v>
      </c>
      <c r="C563" s="1" t="s">
        <v>83</v>
      </c>
      <c r="D563" s="2">
        <v>349.69</v>
      </c>
      <c r="E563" s="2">
        <v>87</v>
      </c>
      <c r="F563" s="2">
        <v>0.24879178701135291</v>
      </c>
      <c r="G563" s="2">
        <v>6</v>
      </c>
      <c r="H563" s="2">
        <v>1.7158054276645029E-2</v>
      </c>
      <c r="I563" s="2">
        <v>269494.36</v>
      </c>
      <c r="J563" s="2">
        <v>96026</v>
      </c>
      <c r="K563" s="2">
        <v>194.66093513511973</v>
      </c>
      <c r="L563" s="2">
        <v>143</v>
      </c>
      <c r="M563" s="2">
        <v>0</v>
      </c>
      <c r="N563" s="2">
        <v>78814</v>
      </c>
      <c r="O563" s="2" t="s">
        <v>774</v>
      </c>
    </row>
    <row r="564" spans="1:15" x14ac:dyDescent="0.15">
      <c r="A564" s="2">
        <v>2021</v>
      </c>
      <c r="B564" s="2">
        <v>2019</v>
      </c>
      <c r="C564" s="1" t="s">
        <v>84</v>
      </c>
      <c r="D564" s="2">
        <v>1757.74</v>
      </c>
      <c r="E564" s="2">
        <v>181</v>
      </c>
      <c r="F564" s="2">
        <v>0.1029731359586742</v>
      </c>
      <c r="G564" s="2">
        <v>5</v>
      </c>
      <c r="H564" s="2">
        <v>2.8445617668142044E-3</v>
      </c>
      <c r="I564" s="2">
        <v>127041.28</v>
      </c>
      <c r="J564" s="2">
        <v>111220</v>
      </c>
      <c r="K564" s="2">
        <v>220.79982515881059</v>
      </c>
      <c r="L564" s="2">
        <v>120</v>
      </c>
      <c r="M564" s="2">
        <v>0</v>
      </c>
      <c r="N564" s="2">
        <v>4887130</v>
      </c>
      <c r="O564" s="2" t="s">
        <v>775</v>
      </c>
    </row>
    <row r="565" spans="1:15" x14ac:dyDescent="0.15">
      <c r="A565" s="2">
        <v>2021</v>
      </c>
      <c r="B565" s="2">
        <v>2019</v>
      </c>
      <c r="C565" s="1" t="s">
        <v>85</v>
      </c>
      <c r="D565" s="2">
        <v>8817.44</v>
      </c>
      <c r="E565" s="2">
        <v>1840</v>
      </c>
      <c r="F565" s="2">
        <v>0.20867734852746375</v>
      </c>
      <c r="G565" s="2">
        <v>413</v>
      </c>
      <c r="H565" s="2">
        <v>4.6838991816218763E-2</v>
      </c>
      <c r="I565" s="2">
        <v>769978.71</v>
      </c>
      <c r="J565" s="2">
        <v>138180</v>
      </c>
      <c r="K565" s="2">
        <v>40.455924384969379</v>
      </c>
      <c r="L565" s="2">
        <v>168</v>
      </c>
      <c r="M565" s="2">
        <v>0</v>
      </c>
      <c r="N565" s="2">
        <v>1086968</v>
      </c>
      <c r="O565" s="2" t="s">
        <v>776</v>
      </c>
    </row>
    <row r="566" spans="1:15" x14ac:dyDescent="0.15">
      <c r="A566" s="2">
        <v>2021</v>
      </c>
      <c r="B566" s="2">
        <v>2019</v>
      </c>
      <c r="C566" s="1" t="s">
        <v>86</v>
      </c>
      <c r="D566" s="2">
        <v>1649.09</v>
      </c>
      <c r="E566" s="2">
        <v>830</v>
      </c>
      <c r="F566" s="2">
        <v>0.50330788495473266</v>
      </c>
      <c r="G566" s="2">
        <v>22</v>
      </c>
      <c r="H566" s="2">
        <v>1.3340690926510985E-2</v>
      </c>
      <c r="I566" s="2">
        <v>87848.28</v>
      </c>
      <c r="J566" s="2">
        <v>60521</v>
      </c>
      <c r="K566" s="2">
        <v>284.58497668725846</v>
      </c>
      <c r="L566" s="2">
        <v>31</v>
      </c>
      <c r="M566" s="2">
        <v>0</v>
      </c>
      <c r="N566" s="2">
        <v>11240606</v>
      </c>
      <c r="O566" s="2" t="s">
        <v>777</v>
      </c>
    </row>
    <row r="567" spans="1:15" x14ac:dyDescent="0.15">
      <c r="A567" s="2">
        <v>2021</v>
      </c>
      <c r="B567" s="2">
        <v>2019</v>
      </c>
      <c r="C567" s="1" t="s">
        <v>87</v>
      </c>
      <c r="D567" s="2">
        <v>4703.34</v>
      </c>
      <c r="E567" s="2">
        <v>2366</v>
      </c>
      <c r="F567" s="2">
        <v>0.50304677101804252</v>
      </c>
      <c r="G567" s="2">
        <v>186</v>
      </c>
      <c r="H567" s="2">
        <v>3.9546364923649997E-2</v>
      </c>
      <c r="I567" s="2">
        <v>136321.59</v>
      </c>
      <c r="J567" s="2">
        <v>63895</v>
      </c>
      <c r="K567" s="3">
        <v>243.50793474231381</v>
      </c>
      <c r="L567" s="2">
        <v>61</v>
      </c>
      <c r="M567" s="2">
        <v>0</v>
      </c>
      <c r="N567" s="2">
        <v>25040045</v>
      </c>
      <c r="O567" s="2" t="s">
        <v>778</v>
      </c>
    </row>
    <row r="568" spans="1:15" x14ac:dyDescent="0.15">
      <c r="A568" s="2">
        <v>2021</v>
      </c>
      <c r="B568" s="2">
        <v>2019</v>
      </c>
      <c r="C568" s="1" t="s">
        <v>88</v>
      </c>
      <c r="D568" s="2">
        <v>3284</v>
      </c>
      <c r="E568" s="2">
        <v>443</v>
      </c>
      <c r="F568" s="2">
        <v>0.13489646772228989</v>
      </c>
      <c r="G568" s="2">
        <v>68</v>
      </c>
      <c r="H568" s="2">
        <v>2.0706455542021926E-2</v>
      </c>
      <c r="I568" s="2">
        <v>199111.96</v>
      </c>
      <c r="J568" s="2">
        <v>107587</v>
      </c>
      <c r="K568" s="2">
        <v>192.4175990193261</v>
      </c>
      <c r="L568" s="2">
        <v>146</v>
      </c>
      <c r="M568" s="2">
        <v>0</v>
      </c>
      <c r="N568" s="2">
        <v>394973</v>
      </c>
      <c r="O568" s="2" t="s">
        <v>779</v>
      </c>
    </row>
    <row r="569" spans="1:15" x14ac:dyDescent="0.15">
      <c r="A569" s="2">
        <v>2021</v>
      </c>
      <c r="B569" s="2">
        <v>2019</v>
      </c>
      <c r="C569" s="1" t="s">
        <v>89</v>
      </c>
      <c r="D569" s="2">
        <v>1209.96</v>
      </c>
      <c r="E569" s="2">
        <v>184</v>
      </c>
      <c r="F569" s="2">
        <v>0.15207114284769743</v>
      </c>
      <c r="G569" s="2">
        <v>13</v>
      </c>
      <c r="H569" s="2">
        <v>1.0744156831630797E-2</v>
      </c>
      <c r="I569" s="2">
        <v>157569.96</v>
      </c>
      <c r="J569" s="2">
        <v>105920</v>
      </c>
      <c r="K569" s="2">
        <v>216.89610683767074</v>
      </c>
      <c r="L569" s="2">
        <v>124</v>
      </c>
      <c r="M569" s="2">
        <v>0</v>
      </c>
      <c r="N569" s="2">
        <v>2067828</v>
      </c>
      <c r="O569" s="2" t="s">
        <v>780</v>
      </c>
    </row>
    <row r="570" spans="1:15" x14ac:dyDescent="0.15">
      <c r="A570" s="2">
        <v>2021</v>
      </c>
      <c r="B570" s="2">
        <v>2019</v>
      </c>
      <c r="C570" s="1" t="s">
        <v>90</v>
      </c>
      <c r="D570" s="2">
        <v>6362.32</v>
      </c>
      <c r="E570" s="2">
        <v>3026</v>
      </c>
      <c r="F570" s="2">
        <v>0.47561266959222426</v>
      </c>
      <c r="G570" s="2">
        <v>389</v>
      </c>
      <c r="H570" s="2">
        <v>6.1141218926429354E-2</v>
      </c>
      <c r="I570" s="2">
        <v>91714.98</v>
      </c>
      <c r="J570" s="2">
        <v>74281</v>
      </c>
      <c r="K570" s="2">
        <v>300.01903536919684</v>
      </c>
      <c r="L570" s="2">
        <v>21</v>
      </c>
      <c r="M570" s="2">
        <v>0</v>
      </c>
      <c r="N570" s="2">
        <v>39071988</v>
      </c>
      <c r="O570" s="2" t="s">
        <v>781</v>
      </c>
    </row>
    <row r="571" spans="1:15" x14ac:dyDescent="0.15">
      <c r="A571" s="2">
        <v>2021</v>
      </c>
      <c r="B571" s="2">
        <v>2019</v>
      </c>
      <c r="C571" s="1" t="s">
        <v>91</v>
      </c>
      <c r="D571" s="2">
        <v>136.30000000000001</v>
      </c>
      <c r="E571" s="2">
        <v>57</v>
      </c>
      <c r="F571" s="2">
        <v>0.41819515774027877</v>
      </c>
      <c r="G571" s="2">
        <v>0</v>
      </c>
      <c r="H571" s="2">
        <v>0</v>
      </c>
      <c r="I571" s="2">
        <v>118219.37</v>
      </c>
      <c r="J571" s="2">
        <v>74265</v>
      </c>
      <c r="K571" s="2">
        <v>251.1664256945337</v>
      </c>
      <c r="L571" s="2">
        <v>52</v>
      </c>
      <c r="M571" s="2">
        <v>0</v>
      </c>
      <c r="N571" s="2">
        <v>644968</v>
      </c>
      <c r="O571" s="2" t="s">
        <v>782</v>
      </c>
    </row>
    <row r="572" spans="1:15" x14ac:dyDescent="0.15">
      <c r="A572" s="2">
        <v>2021</v>
      </c>
      <c r="B572" s="2">
        <v>2019</v>
      </c>
      <c r="C572" s="1" t="s">
        <v>92</v>
      </c>
      <c r="D572" s="2">
        <v>19958.900000000001</v>
      </c>
      <c r="E572" s="2">
        <v>17789</v>
      </c>
      <c r="F572" s="2">
        <v>0.89128158365440979</v>
      </c>
      <c r="G572" s="2">
        <v>4425</v>
      </c>
      <c r="H572" s="2">
        <v>0.22170560501831263</v>
      </c>
      <c r="I572" s="2">
        <v>54821.56</v>
      </c>
      <c r="J572" s="2">
        <v>33841</v>
      </c>
      <c r="K572" s="2">
        <v>487.2513713296247</v>
      </c>
      <c r="L572" s="2">
        <v>1</v>
      </c>
      <c r="M572" s="2">
        <v>3022.4725000000017</v>
      </c>
      <c r="N572" s="2">
        <v>230504961</v>
      </c>
      <c r="O572" s="2" t="s">
        <v>783</v>
      </c>
    </row>
    <row r="573" spans="1:15" x14ac:dyDescent="0.15">
      <c r="A573" s="2">
        <v>2021</v>
      </c>
      <c r="B573" s="2">
        <v>2019</v>
      </c>
      <c r="C573" s="1" t="s">
        <v>93</v>
      </c>
      <c r="D573" s="2">
        <v>233.07</v>
      </c>
      <c r="E573" s="2">
        <v>53</v>
      </c>
      <c r="F573" s="2">
        <v>0.22739949371433477</v>
      </c>
      <c r="G573" s="2">
        <v>1</v>
      </c>
      <c r="H573" s="2">
        <v>4.2905564851761276E-3</v>
      </c>
      <c r="I573" s="2">
        <v>139174.87</v>
      </c>
      <c r="J573" s="2">
        <v>94569</v>
      </c>
      <c r="K573" s="2">
        <v>227.25803757053251</v>
      </c>
      <c r="L573" s="2">
        <v>91</v>
      </c>
      <c r="M573" s="2">
        <v>0</v>
      </c>
      <c r="N573" s="2">
        <v>665543</v>
      </c>
      <c r="O573" s="2" t="s">
        <v>784</v>
      </c>
    </row>
    <row r="574" spans="1:15" x14ac:dyDescent="0.15">
      <c r="A574" s="2">
        <v>2021</v>
      </c>
      <c r="B574" s="2">
        <v>2019</v>
      </c>
      <c r="C574" s="1" t="s">
        <v>94</v>
      </c>
      <c r="D574" s="2">
        <v>782.2</v>
      </c>
      <c r="E574" s="2">
        <v>139</v>
      </c>
      <c r="F574" s="2">
        <v>0.17770391204295574</v>
      </c>
      <c r="G574" s="2">
        <v>4</v>
      </c>
      <c r="H574" s="2">
        <v>5.1137816415239064E-3</v>
      </c>
      <c r="I574" s="2">
        <v>146688.20000000001</v>
      </c>
      <c r="J574" s="2">
        <v>104205</v>
      </c>
      <c r="K574" s="2">
        <v>230.63261325478646</v>
      </c>
      <c r="L574" s="2">
        <v>101</v>
      </c>
      <c r="M574" s="2">
        <v>0</v>
      </c>
      <c r="N574" s="2">
        <v>1774676</v>
      </c>
      <c r="O574" s="2" t="s">
        <v>785</v>
      </c>
    </row>
    <row r="575" spans="1:15" x14ac:dyDescent="0.15">
      <c r="A575" s="2">
        <v>2021</v>
      </c>
      <c r="B575" s="2">
        <v>2019</v>
      </c>
      <c r="C575" s="1" t="s">
        <v>95</v>
      </c>
      <c r="D575" s="2">
        <v>1330.44</v>
      </c>
      <c r="E575" s="2">
        <v>192</v>
      </c>
      <c r="F575" s="2">
        <v>0.14431315955623703</v>
      </c>
      <c r="G575" s="2">
        <v>2</v>
      </c>
      <c r="H575" s="2">
        <v>1.5032620787108024E-3</v>
      </c>
      <c r="I575" s="2">
        <v>116180.47</v>
      </c>
      <c r="J575" s="2">
        <v>104519</v>
      </c>
      <c r="K575" s="2">
        <v>237.11684317418775</v>
      </c>
      <c r="L575" s="2">
        <v>80</v>
      </c>
      <c r="M575" s="2">
        <v>0</v>
      </c>
      <c r="N575" s="2">
        <v>4706776</v>
      </c>
      <c r="O575" s="2" t="s">
        <v>786</v>
      </c>
    </row>
    <row r="576" spans="1:15" x14ac:dyDescent="0.15">
      <c r="A576" s="2">
        <v>2021</v>
      </c>
      <c r="B576" s="2">
        <v>2019</v>
      </c>
      <c r="C576" s="1" t="s">
        <v>96</v>
      </c>
      <c r="D576" s="2">
        <v>241.56</v>
      </c>
      <c r="E576" s="2">
        <v>65</v>
      </c>
      <c r="F576" s="2">
        <v>0.26908428547772811</v>
      </c>
      <c r="G576" s="2">
        <v>3</v>
      </c>
      <c r="H576" s="2">
        <v>1.2419274714356681E-2</v>
      </c>
      <c r="I576" s="2">
        <v>309023.23</v>
      </c>
      <c r="J576" s="2">
        <v>64464</v>
      </c>
      <c r="K576" s="2">
        <v>193.43963500888495</v>
      </c>
      <c r="L576" s="2">
        <v>145</v>
      </c>
      <c r="M576" s="2">
        <v>0</v>
      </c>
      <c r="N576" s="2">
        <v>31708</v>
      </c>
      <c r="O576" s="2" t="s">
        <v>787</v>
      </c>
    </row>
    <row r="577" spans="1:15" x14ac:dyDescent="0.15">
      <c r="A577" s="2">
        <v>2021</v>
      </c>
      <c r="B577" s="2">
        <v>2019</v>
      </c>
      <c r="C577" s="1" t="s">
        <v>97</v>
      </c>
      <c r="D577" s="2">
        <v>2230.8200000000002</v>
      </c>
      <c r="E577" s="2">
        <v>1153</v>
      </c>
      <c r="F577" s="2">
        <v>0.51685030616544581</v>
      </c>
      <c r="G577" s="2">
        <v>58</v>
      </c>
      <c r="H577" s="2">
        <v>2.5999408289328587E-2</v>
      </c>
      <c r="I577" s="2">
        <v>111901.75999999999</v>
      </c>
      <c r="J577" s="2">
        <v>54868</v>
      </c>
      <c r="K577" s="2">
        <v>293.50473281561955</v>
      </c>
      <c r="L577" s="2">
        <v>25</v>
      </c>
      <c r="M577" s="2">
        <v>0</v>
      </c>
      <c r="N577" s="2">
        <v>15574402</v>
      </c>
      <c r="O577" s="2" t="s">
        <v>788</v>
      </c>
    </row>
    <row r="578" spans="1:15" x14ac:dyDescent="0.15">
      <c r="A578" s="2">
        <v>2021</v>
      </c>
      <c r="B578" s="2">
        <v>2019</v>
      </c>
      <c r="C578" s="1" t="s">
        <v>98</v>
      </c>
      <c r="D578" s="2">
        <v>766.99</v>
      </c>
      <c r="E578" s="2">
        <v>69</v>
      </c>
      <c r="F578" s="2">
        <v>8.9962059479263098E-2</v>
      </c>
      <c r="G578" s="2">
        <v>6</v>
      </c>
      <c r="H578" s="2">
        <v>7.8227877808054857E-3</v>
      </c>
      <c r="I578" s="2">
        <v>157960.26999999999</v>
      </c>
      <c r="J578" s="2">
        <v>113413</v>
      </c>
      <c r="K578" s="2">
        <v>197.96402444054314</v>
      </c>
      <c r="L578" s="2">
        <v>140</v>
      </c>
      <c r="M578" s="2">
        <v>0</v>
      </c>
      <c r="N578" s="2">
        <v>1097557</v>
      </c>
      <c r="O578" s="2" t="s">
        <v>789</v>
      </c>
    </row>
    <row r="579" spans="1:15" x14ac:dyDescent="0.15">
      <c r="A579" s="2">
        <v>2021</v>
      </c>
      <c r="B579" s="2">
        <v>2019</v>
      </c>
      <c r="C579" s="1" t="s">
        <v>99</v>
      </c>
      <c r="D579" s="2">
        <v>952.01</v>
      </c>
      <c r="E579" s="2">
        <v>288</v>
      </c>
      <c r="F579" s="2">
        <v>0.30251783069505572</v>
      </c>
      <c r="G579" s="2">
        <v>10</v>
      </c>
      <c r="H579" s="2">
        <v>1.0504091343578324E-2</v>
      </c>
      <c r="I579" s="2">
        <v>130067.25</v>
      </c>
      <c r="J579" s="2">
        <v>93531</v>
      </c>
      <c r="K579" s="2">
        <v>250.39166528037674</v>
      </c>
      <c r="L579" s="2">
        <v>53</v>
      </c>
      <c r="M579" s="2">
        <v>0</v>
      </c>
      <c r="N579" s="2">
        <v>3219856</v>
      </c>
      <c r="O579" s="2" t="s">
        <v>790</v>
      </c>
    </row>
    <row r="580" spans="1:15" x14ac:dyDescent="0.15">
      <c r="A580" s="2">
        <v>2021</v>
      </c>
      <c r="B580" s="2">
        <v>2019</v>
      </c>
      <c r="C580" s="1" t="s">
        <v>100</v>
      </c>
      <c r="D580" s="2">
        <v>2375.2199999999998</v>
      </c>
      <c r="E580" s="2">
        <v>611</v>
      </c>
      <c r="F580" s="2">
        <v>0.25723932940948629</v>
      </c>
      <c r="G580" s="2">
        <v>35</v>
      </c>
      <c r="H580" s="2">
        <v>1.4735477134749625E-2</v>
      </c>
      <c r="I580" s="2">
        <v>109126.83</v>
      </c>
      <c r="J580" s="2">
        <v>88163</v>
      </c>
      <c r="K580" s="2">
        <v>243.65897907126649</v>
      </c>
      <c r="L580" s="2">
        <v>62</v>
      </c>
      <c r="M580" s="2">
        <v>0</v>
      </c>
      <c r="N580" s="2">
        <v>10671239</v>
      </c>
      <c r="O580" s="2" t="s">
        <v>791</v>
      </c>
    </row>
    <row r="581" spans="1:15" x14ac:dyDescent="0.15">
      <c r="A581" s="2">
        <v>2021</v>
      </c>
      <c r="B581" s="2">
        <v>2019</v>
      </c>
      <c r="C581" s="1" t="s">
        <v>101</v>
      </c>
      <c r="D581" s="2">
        <v>572.12</v>
      </c>
      <c r="E581" s="2">
        <v>202</v>
      </c>
      <c r="F581" s="2">
        <v>0.35307278193386005</v>
      </c>
      <c r="G581" s="2">
        <v>8</v>
      </c>
      <c r="H581" s="2">
        <v>1.3983080472628119E-2</v>
      </c>
      <c r="I581" s="2">
        <v>131573.82999999999</v>
      </c>
      <c r="J581" s="2">
        <v>85296</v>
      </c>
      <c r="K581" s="2">
        <v>238.7436907180192</v>
      </c>
      <c r="L581" s="2">
        <v>70</v>
      </c>
      <c r="M581" s="2">
        <v>0</v>
      </c>
      <c r="N581" s="2">
        <v>2078281</v>
      </c>
      <c r="O581" s="2" t="s">
        <v>792</v>
      </c>
    </row>
    <row r="582" spans="1:15" x14ac:dyDescent="0.15">
      <c r="A582" s="2">
        <v>2021</v>
      </c>
      <c r="B582" s="2">
        <v>2019</v>
      </c>
      <c r="C582" s="1" t="s">
        <v>102</v>
      </c>
      <c r="D582" s="2">
        <v>883.11</v>
      </c>
      <c r="E582" s="2">
        <v>219</v>
      </c>
      <c r="F582" s="2">
        <v>0.24798722695926895</v>
      </c>
      <c r="G582" s="2">
        <v>2</v>
      </c>
      <c r="H582" s="2">
        <v>2.2647235338746022E-3</v>
      </c>
      <c r="I582" s="2">
        <v>179154.52</v>
      </c>
      <c r="J582" s="2">
        <v>78375</v>
      </c>
      <c r="K582" s="2">
        <v>223.84301967589482</v>
      </c>
      <c r="L582" s="2">
        <v>114</v>
      </c>
      <c r="M582" s="2">
        <v>0</v>
      </c>
      <c r="N582" s="2">
        <v>1357467</v>
      </c>
      <c r="O582" s="2" t="s">
        <v>793</v>
      </c>
    </row>
    <row r="583" spans="1:15" x14ac:dyDescent="0.15">
      <c r="A583" s="2">
        <v>2021</v>
      </c>
      <c r="B583" s="2">
        <v>2019</v>
      </c>
      <c r="C583" s="1" t="s">
        <v>103</v>
      </c>
      <c r="D583" s="2">
        <v>248.43</v>
      </c>
      <c r="E583" s="2">
        <v>41</v>
      </c>
      <c r="F583" s="2">
        <v>0.16503642877269251</v>
      </c>
      <c r="G583" s="2">
        <v>4</v>
      </c>
      <c r="H583" s="2">
        <v>1.6101115002213902E-2</v>
      </c>
      <c r="I583" s="2">
        <v>306089.8</v>
      </c>
      <c r="J583" s="2">
        <v>84922</v>
      </c>
      <c r="K583" s="2">
        <v>170.45782132302793</v>
      </c>
      <c r="L583" s="2">
        <v>154</v>
      </c>
      <c r="M583" s="2">
        <v>0</v>
      </c>
      <c r="N583" s="2">
        <v>54718</v>
      </c>
      <c r="O583" s="2" t="s">
        <v>794</v>
      </c>
    </row>
    <row r="584" spans="1:15" x14ac:dyDescent="0.15">
      <c r="A584" s="2">
        <v>2021</v>
      </c>
      <c r="B584" s="2">
        <v>2019</v>
      </c>
      <c r="C584" s="1" t="s">
        <v>104</v>
      </c>
      <c r="D584" s="2">
        <v>2625.47</v>
      </c>
      <c r="E584" s="2">
        <v>99</v>
      </c>
      <c r="F584" s="2">
        <v>3.7707534270054507E-2</v>
      </c>
      <c r="G584" s="2">
        <v>37</v>
      </c>
      <c r="H584" s="2">
        <v>1.409271482820219E-2</v>
      </c>
      <c r="I584" s="2">
        <v>232321.04</v>
      </c>
      <c r="J584" s="2">
        <v>108167</v>
      </c>
      <c r="K584" s="2">
        <v>194.05948998715263</v>
      </c>
      <c r="L584" s="2">
        <v>144</v>
      </c>
      <c r="M584" s="2">
        <v>0</v>
      </c>
      <c r="N584" s="2">
        <v>306648</v>
      </c>
      <c r="O584" s="2" t="s">
        <v>795</v>
      </c>
    </row>
    <row r="585" spans="1:15" x14ac:dyDescent="0.15">
      <c r="A585" s="2">
        <v>2021</v>
      </c>
      <c r="B585" s="2">
        <v>2019</v>
      </c>
      <c r="C585" s="1" t="s">
        <v>105</v>
      </c>
      <c r="D585" s="2">
        <v>7651.26</v>
      </c>
      <c r="E585" s="2">
        <v>4673</v>
      </c>
      <c r="F585" s="2">
        <v>0.61074907923662247</v>
      </c>
      <c r="G585" s="2">
        <v>531</v>
      </c>
      <c r="H585" s="2">
        <v>6.9400334062624983E-2</v>
      </c>
      <c r="I585" s="2">
        <v>100358.9</v>
      </c>
      <c r="J585" s="2">
        <v>67325</v>
      </c>
      <c r="K585" s="2">
        <v>305.24488491437967</v>
      </c>
      <c r="L585" s="2">
        <v>17</v>
      </c>
      <c r="M585" s="2">
        <v>0</v>
      </c>
      <c r="N585" s="2">
        <v>50345875</v>
      </c>
      <c r="O585" s="2" t="s">
        <v>796</v>
      </c>
    </row>
    <row r="586" spans="1:15" x14ac:dyDescent="0.15">
      <c r="A586" s="2">
        <v>2021</v>
      </c>
      <c r="B586" s="2">
        <v>2019</v>
      </c>
      <c r="C586" s="1" t="s">
        <v>106</v>
      </c>
      <c r="D586" s="2">
        <v>1679.67</v>
      </c>
      <c r="E586" s="2">
        <v>483</v>
      </c>
      <c r="F586" s="2">
        <v>0.28755648430941788</v>
      </c>
      <c r="G586" s="2">
        <v>57</v>
      </c>
      <c r="H586" s="2">
        <v>3.3935237278751182E-2</v>
      </c>
      <c r="I586" s="2">
        <v>115831.84</v>
      </c>
      <c r="J586" s="2">
        <v>58819</v>
      </c>
      <c r="K586" s="2">
        <v>276.09027812624163</v>
      </c>
      <c r="L586" s="2">
        <v>38</v>
      </c>
      <c r="M586" s="2">
        <v>0</v>
      </c>
      <c r="N586" s="2">
        <v>8730440</v>
      </c>
      <c r="O586" s="2" t="s">
        <v>797</v>
      </c>
    </row>
    <row r="587" spans="1:15" x14ac:dyDescent="0.15">
      <c r="A587" s="2">
        <v>2021</v>
      </c>
      <c r="B587" s="2">
        <v>2019</v>
      </c>
      <c r="C587" s="1" t="s">
        <v>107</v>
      </c>
      <c r="D587" s="2">
        <v>987.5</v>
      </c>
      <c r="E587" s="2">
        <v>154</v>
      </c>
      <c r="F587" s="2">
        <v>0.1559493670886076</v>
      </c>
      <c r="G587" s="2">
        <v>9</v>
      </c>
      <c r="H587" s="2">
        <v>9.1139240506329117E-3</v>
      </c>
      <c r="I587" s="2">
        <v>133225.49</v>
      </c>
      <c r="J587" s="2">
        <v>110250</v>
      </c>
      <c r="K587" s="2">
        <v>240.98995514040246</v>
      </c>
      <c r="L587" s="2">
        <v>68</v>
      </c>
      <c r="M587" s="2">
        <v>0</v>
      </c>
      <c r="N587" s="2">
        <v>2567677</v>
      </c>
      <c r="O587" s="2" t="s">
        <v>798</v>
      </c>
    </row>
    <row r="588" spans="1:15" x14ac:dyDescent="0.15">
      <c r="A588" s="2">
        <v>2021</v>
      </c>
      <c r="B588" s="2">
        <v>2019</v>
      </c>
      <c r="C588" s="1" t="s">
        <v>108</v>
      </c>
      <c r="D588" s="2">
        <v>8950.7900000000009</v>
      </c>
      <c r="E588" s="2">
        <v>6802</v>
      </c>
      <c r="F588" s="2">
        <v>0.75993292212195784</v>
      </c>
      <c r="G588" s="2">
        <v>1447</v>
      </c>
      <c r="H588" s="2">
        <v>0.16166170807269525</v>
      </c>
      <c r="I588" s="2">
        <v>76443.509999999995</v>
      </c>
      <c r="J588" s="2">
        <v>57350</v>
      </c>
      <c r="K588" s="2">
        <v>344.73376183104585</v>
      </c>
      <c r="L588" s="2">
        <v>10</v>
      </c>
      <c r="M588" s="2">
        <v>33.749999999999943</v>
      </c>
      <c r="N588" s="2">
        <v>79342941</v>
      </c>
      <c r="O588" s="2" t="s">
        <v>799</v>
      </c>
    </row>
    <row r="589" spans="1:15" x14ac:dyDescent="0.15">
      <c r="A589" s="2">
        <v>2021</v>
      </c>
      <c r="B589" s="2">
        <v>2019</v>
      </c>
      <c r="C589" s="1" t="s">
        <v>109</v>
      </c>
      <c r="D589" s="2">
        <v>1273.73</v>
      </c>
      <c r="E589" s="2">
        <v>190</v>
      </c>
      <c r="F589" s="2">
        <v>0.14916819106089987</v>
      </c>
      <c r="G589" s="2">
        <v>24</v>
      </c>
      <c r="H589" s="2">
        <v>1.8842297818218931E-2</v>
      </c>
      <c r="I589" s="2">
        <v>176774.25</v>
      </c>
      <c r="J589" s="2">
        <v>105036</v>
      </c>
      <c r="K589" s="2">
        <v>223.55265248852908</v>
      </c>
      <c r="L589" s="2">
        <v>113</v>
      </c>
      <c r="M589" s="2">
        <v>0</v>
      </c>
      <c r="N589" s="2">
        <v>1104912</v>
      </c>
      <c r="O589" s="2" t="s">
        <v>800</v>
      </c>
    </row>
    <row r="590" spans="1:15" x14ac:dyDescent="0.15">
      <c r="A590" s="2">
        <v>2021</v>
      </c>
      <c r="B590" s="2">
        <v>2019</v>
      </c>
      <c r="C590" s="1" t="s">
        <v>110</v>
      </c>
      <c r="D590" s="2">
        <v>519.24</v>
      </c>
      <c r="E590" s="2">
        <v>95</v>
      </c>
      <c r="F590" s="2">
        <v>0.18295971034589015</v>
      </c>
      <c r="G590" s="2">
        <v>4</v>
      </c>
      <c r="H590" s="2">
        <v>7.7035667514059004E-3</v>
      </c>
      <c r="I590" s="2">
        <v>137138.07</v>
      </c>
      <c r="J590" s="2">
        <v>103844</v>
      </c>
      <c r="K590" s="2">
        <v>241.63335474063717</v>
      </c>
      <c r="L590" s="2">
        <v>64</v>
      </c>
      <c r="M590" s="2">
        <v>0</v>
      </c>
      <c r="N590" s="2">
        <v>1412081</v>
      </c>
      <c r="O590" s="2" t="s">
        <v>801</v>
      </c>
    </row>
    <row r="591" spans="1:15" x14ac:dyDescent="0.15">
      <c r="A591" s="2">
        <v>2021</v>
      </c>
      <c r="B591" s="2">
        <v>2019</v>
      </c>
      <c r="C591" s="1" t="s">
        <v>111</v>
      </c>
      <c r="D591" s="2">
        <v>4823.67</v>
      </c>
      <c r="E591" s="2">
        <v>2406</v>
      </c>
      <c r="F591" s="2">
        <v>0.49879034013520823</v>
      </c>
      <c r="G591" s="2">
        <v>189</v>
      </c>
      <c r="H591" s="2">
        <v>3.9181784823588681E-2</v>
      </c>
      <c r="I591" s="2">
        <v>106999.06</v>
      </c>
      <c r="J591" s="2">
        <v>63914</v>
      </c>
      <c r="K591" s="2">
        <v>283.48259459082465</v>
      </c>
      <c r="L591" s="2">
        <v>30</v>
      </c>
      <c r="M591" s="2">
        <v>0</v>
      </c>
      <c r="N591" s="2">
        <v>27770849</v>
      </c>
      <c r="O591" s="2" t="s">
        <v>802</v>
      </c>
    </row>
    <row r="592" spans="1:15" x14ac:dyDescent="0.15">
      <c r="A592" s="2">
        <v>2021</v>
      </c>
      <c r="B592" s="2">
        <v>2019</v>
      </c>
      <c r="C592" s="1" t="s">
        <v>112</v>
      </c>
      <c r="D592" s="2">
        <v>5616.78</v>
      </c>
      <c r="E592" s="2">
        <v>1624</v>
      </c>
      <c r="F592" s="2">
        <v>0.2891336317249385</v>
      </c>
      <c r="G592" s="2">
        <v>158</v>
      </c>
      <c r="H592" s="2">
        <v>2.812999618998786E-2</v>
      </c>
      <c r="I592" s="2">
        <v>175320.34</v>
      </c>
      <c r="J592" s="2">
        <v>86382</v>
      </c>
      <c r="K592" s="2">
        <v>232.46801769231971</v>
      </c>
      <c r="L592" s="2">
        <v>98</v>
      </c>
      <c r="M592" s="2">
        <v>0</v>
      </c>
      <c r="N592" s="2">
        <v>8306149</v>
      </c>
      <c r="O592" s="2" t="s">
        <v>803</v>
      </c>
    </row>
    <row r="593" spans="1:15" x14ac:dyDescent="0.15">
      <c r="A593" s="2">
        <v>2021</v>
      </c>
      <c r="B593" s="2">
        <v>2019</v>
      </c>
      <c r="C593" s="1" t="s">
        <v>113</v>
      </c>
      <c r="D593" s="2">
        <v>3195.31</v>
      </c>
      <c r="E593" s="2">
        <v>405</v>
      </c>
      <c r="F593" s="2">
        <v>0.12674826542651574</v>
      </c>
      <c r="G593" s="2">
        <v>34</v>
      </c>
      <c r="H593" s="2">
        <v>1.0640595122226013E-2</v>
      </c>
      <c r="I593" s="2">
        <v>160698.54</v>
      </c>
      <c r="J593" s="2">
        <v>109631</v>
      </c>
      <c r="K593" s="2">
        <v>237.06159056263144</v>
      </c>
      <c r="L593" s="2">
        <v>77</v>
      </c>
      <c r="M593" s="2">
        <v>0</v>
      </c>
      <c r="N593" s="2">
        <v>4282791</v>
      </c>
      <c r="O593" s="2" t="s">
        <v>804</v>
      </c>
    </row>
    <row r="594" spans="1:15" x14ac:dyDescent="0.15">
      <c r="A594" s="2">
        <v>2021</v>
      </c>
      <c r="B594" s="2">
        <v>2019</v>
      </c>
      <c r="C594" s="1" t="s">
        <v>114</v>
      </c>
      <c r="D594" s="2">
        <v>2258.2800000000002</v>
      </c>
      <c r="E594" s="2">
        <v>1021</v>
      </c>
      <c r="F594" s="2">
        <v>0.4521139982641656</v>
      </c>
      <c r="G594" s="2">
        <v>104</v>
      </c>
      <c r="H594" s="2">
        <v>4.6052748109180433E-2</v>
      </c>
      <c r="I594" s="2">
        <v>95883.73</v>
      </c>
      <c r="J594" s="2">
        <v>72639</v>
      </c>
      <c r="K594" s="2">
        <v>273.89614523923359</v>
      </c>
      <c r="L594" s="2">
        <v>39</v>
      </c>
      <c r="M594" s="2">
        <v>0</v>
      </c>
      <c r="N594" s="2">
        <v>13418718</v>
      </c>
      <c r="O594" s="2" t="s">
        <v>805</v>
      </c>
    </row>
    <row r="595" spans="1:15" x14ac:dyDescent="0.15">
      <c r="A595" s="2">
        <v>2021</v>
      </c>
      <c r="B595" s="2">
        <v>2019</v>
      </c>
      <c r="C595" s="1" t="s">
        <v>115</v>
      </c>
      <c r="D595" s="2">
        <v>228.67</v>
      </c>
      <c r="E595" s="2">
        <v>57</v>
      </c>
      <c r="F595" s="2">
        <v>0.24926750338916343</v>
      </c>
      <c r="G595" s="2">
        <v>6</v>
      </c>
      <c r="H595" s="2">
        <v>2.6238684567280363E-2</v>
      </c>
      <c r="I595" s="2">
        <v>199709.01</v>
      </c>
      <c r="J595" s="2">
        <v>89107</v>
      </c>
      <c r="K595" s="2">
        <v>215.19242249833493</v>
      </c>
      <c r="L595" s="2">
        <v>130</v>
      </c>
      <c r="M595" s="2">
        <v>0</v>
      </c>
      <c r="N595" s="2">
        <v>77425</v>
      </c>
      <c r="O595" s="2" t="s">
        <v>806</v>
      </c>
    </row>
    <row r="596" spans="1:15" x14ac:dyDescent="0.15">
      <c r="A596" s="2">
        <v>2021</v>
      </c>
      <c r="B596" s="2">
        <v>2019</v>
      </c>
      <c r="C596" s="1" t="s">
        <v>116</v>
      </c>
      <c r="D596" s="2">
        <v>4617.78</v>
      </c>
      <c r="E596" s="2">
        <v>2854</v>
      </c>
      <c r="F596" s="2">
        <v>0.61804590084412858</v>
      </c>
      <c r="G596" s="2">
        <v>323</v>
      </c>
      <c r="H596" s="2">
        <v>6.994703082433551E-2</v>
      </c>
      <c r="I596" s="2">
        <v>74566.16</v>
      </c>
      <c r="J596" s="2">
        <v>63452</v>
      </c>
      <c r="K596" s="2">
        <v>323.6524228149446</v>
      </c>
      <c r="L596" s="2">
        <v>13</v>
      </c>
      <c r="M596" s="2">
        <v>0</v>
      </c>
      <c r="N596" s="2">
        <v>37876693</v>
      </c>
      <c r="O596" s="2" t="s">
        <v>807</v>
      </c>
    </row>
    <row r="597" spans="1:15" x14ac:dyDescent="0.15">
      <c r="A597" s="2">
        <v>2021</v>
      </c>
      <c r="B597" s="2">
        <v>2019</v>
      </c>
      <c r="C597" s="1" t="s">
        <v>117</v>
      </c>
      <c r="D597" s="2">
        <v>11391.81</v>
      </c>
      <c r="E597" s="2">
        <v>8350</v>
      </c>
      <c r="F597" s="2">
        <v>0.73298273057573826</v>
      </c>
      <c r="G597" s="2">
        <v>1841</v>
      </c>
      <c r="H597" s="2">
        <v>0.1616073301784352</v>
      </c>
      <c r="I597" s="2">
        <v>51648.37</v>
      </c>
      <c r="J597" s="2">
        <v>43611</v>
      </c>
      <c r="K597" s="2">
        <v>433.42178934938534</v>
      </c>
      <c r="L597" s="2">
        <v>3</v>
      </c>
      <c r="M597" s="2">
        <v>0</v>
      </c>
      <c r="N597" s="2">
        <v>122954104</v>
      </c>
      <c r="O597" s="2" t="s">
        <v>808</v>
      </c>
    </row>
    <row r="598" spans="1:15" x14ac:dyDescent="0.15">
      <c r="A598" s="2">
        <v>2021</v>
      </c>
      <c r="B598" s="2">
        <v>2019</v>
      </c>
      <c r="C598" s="1" t="s">
        <v>118</v>
      </c>
      <c r="D598" s="2">
        <v>4241.28</v>
      </c>
      <c r="E598" s="2">
        <v>7</v>
      </c>
      <c r="F598" s="2">
        <v>1.6504451486343747E-3</v>
      </c>
      <c r="G598" s="2">
        <v>48</v>
      </c>
      <c r="H598" s="2">
        <v>1.1317338162064284E-2</v>
      </c>
      <c r="I598" s="2">
        <v>580654.56999999995</v>
      </c>
      <c r="J598" s="2">
        <v>174677</v>
      </c>
      <c r="K598" s="2">
        <v>32.730443634515581</v>
      </c>
      <c r="L598" s="2">
        <v>169</v>
      </c>
      <c r="M598" s="2">
        <v>0</v>
      </c>
      <c r="N598" s="2">
        <v>489879</v>
      </c>
      <c r="O598" s="2" t="s">
        <v>809</v>
      </c>
    </row>
    <row r="599" spans="1:15" x14ac:dyDescent="0.15">
      <c r="A599" s="2">
        <v>2021</v>
      </c>
      <c r="B599" s="2">
        <v>2019</v>
      </c>
      <c r="C599" s="1" t="s">
        <v>119</v>
      </c>
      <c r="D599" s="2">
        <v>2116</v>
      </c>
      <c r="E599" s="2">
        <v>292</v>
      </c>
      <c r="F599" s="2">
        <v>0.13799621928166353</v>
      </c>
      <c r="G599" s="2">
        <v>82</v>
      </c>
      <c r="H599" s="2">
        <v>3.8752362948960305E-2</v>
      </c>
      <c r="I599" s="2">
        <v>174099.98</v>
      </c>
      <c r="J599" s="2">
        <v>104402</v>
      </c>
      <c r="K599" s="2">
        <v>218.03739468126648</v>
      </c>
      <c r="L599" s="2">
        <v>125</v>
      </c>
      <c r="M599" s="2">
        <v>0</v>
      </c>
      <c r="N599" s="2">
        <v>1921574</v>
      </c>
      <c r="O599" s="2" t="s">
        <v>810</v>
      </c>
    </row>
    <row r="600" spans="1:15" x14ac:dyDescent="0.15">
      <c r="A600" s="2">
        <v>2021</v>
      </c>
      <c r="B600" s="2">
        <v>2019</v>
      </c>
      <c r="C600" s="1" t="s">
        <v>120</v>
      </c>
      <c r="D600" s="2">
        <v>935</v>
      </c>
      <c r="E600" s="2">
        <v>157</v>
      </c>
      <c r="F600" s="2">
        <v>0.16791443850267379</v>
      </c>
      <c r="G600" s="2">
        <v>6</v>
      </c>
      <c r="H600" s="2">
        <v>6.4171122994652408E-3</v>
      </c>
      <c r="I600" s="2">
        <v>142199.6</v>
      </c>
      <c r="J600" s="2">
        <v>96291</v>
      </c>
      <c r="K600" s="2">
        <v>237.29365972252884</v>
      </c>
      <c r="L600" s="2">
        <v>75</v>
      </c>
      <c r="M600" s="2">
        <v>0</v>
      </c>
      <c r="N600" s="2">
        <v>2469191</v>
      </c>
      <c r="O600" s="2" t="s">
        <v>811</v>
      </c>
    </row>
    <row r="601" spans="1:15" x14ac:dyDescent="0.15">
      <c r="A601" s="2">
        <v>2021</v>
      </c>
      <c r="B601" s="2">
        <v>2019</v>
      </c>
      <c r="C601" s="1" t="s">
        <v>121</v>
      </c>
      <c r="D601" s="2">
        <v>18507.46</v>
      </c>
      <c r="E601" s="2">
        <v>12860</v>
      </c>
      <c r="F601" s="2">
        <v>0.69485493957571709</v>
      </c>
      <c r="G601" s="2">
        <v>3499</v>
      </c>
      <c r="H601" s="2">
        <v>0.18905889841177559</v>
      </c>
      <c r="I601" s="2">
        <v>77003.11</v>
      </c>
      <c r="J601" s="2">
        <v>39191</v>
      </c>
      <c r="K601" s="2">
        <v>381.5985129767862</v>
      </c>
      <c r="L601" s="2">
        <v>5</v>
      </c>
      <c r="M601" s="2">
        <v>0</v>
      </c>
      <c r="N601" s="2">
        <v>176538245</v>
      </c>
      <c r="O601" s="2" t="s">
        <v>812</v>
      </c>
    </row>
    <row r="602" spans="1:15" x14ac:dyDescent="0.15">
      <c r="A602" s="2">
        <v>2021</v>
      </c>
      <c r="B602" s="2">
        <v>2019</v>
      </c>
      <c r="C602" s="1" t="s">
        <v>122</v>
      </c>
      <c r="D602" s="2">
        <v>4156.46</v>
      </c>
      <c r="E602" s="2">
        <v>1313</v>
      </c>
      <c r="F602" s="2">
        <v>0.3158938134855141</v>
      </c>
      <c r="G602" s="2">
        <v>248</v>
      </c>
      <c r="H602" s="2">
        <v>5.96661582211786E-2</v>
      </c>
      <c r="I602" s="2">
        <v>130167.24</v>
      </c>
      <c r="J602" s="2">
        <v>79181</v>
      </c>
      <c r="K602" s="2">
        <v>259.59051855576809</v>
      </c>
      <c r="L602" s="2">
        <v>47</v>
      </c>
      <c r="M602" s="2">
        <v>0</v>
      </c>
      <c r="N602" s="2">
        <v>16161271</v>
      </c>
      <c r="O602" s="2" t="s">
        <v>813</v>
      </c>
    </row>
    <row r="603" spans="1:15" x14ac:dyDescent="0.15">
      <c r="A603" s="2">
        <v>2021</v>
      </c>
      <c r="B603" s="2">
        <v>2019</v>
      </c>
      <c r="C603" s="1" t="s">
        <v>123</v>
      </c>
      <c r="D603" s="2">
        <v>3511.61</v>
      </c>
      <c r="E603" s="2">
        <v>2976</v>
      </c>
      <c r="F603" s="2">
        <v>0.84747452023430847</v>
      </c>
      <c r="G603" s="2">
        <v>811</v>
      </c>
      <c r="H603" s="2">
        <v>0.23094819755041135</v>
      </c>
      <c r="I603" s="2">
        <v>70326.740000000005</v>
      </c>
      <c r="J603" s="2">
        <v>37331</v>
      </c>
      <c r="K603" s="2">
        <v>375.35022679332002</v>
      </c>
      <c r="L603" s="2">
        <v>7</v>
      </c>
      <c r="M603" s="2">
        <v>316.31</v>
      </c>
      <c r="N603" s="2">
        <v>36079399</v>
      </c>
      <c r="O603" s="2" t="s">
        <v>814</v>
      </c>
    </row>
    <row r="604" spans="1:15" x14ac:dyDescent="0.15">
      <c r="A604" s="2">
        <v>2021</v>
      </c>
      <c r="B604" s="2">
        <v>2019</v>
      </c>
      <c r="C604" s="1" t="s">
        <v>124</v>
      </c>
      <c r="D604" s="2">
        <v>3901.44</v>
      </c>
      <c r="E604" s="2">
        <v>1370</v>
      </c>
      <c r="F604" s="2">
        <v>0.35115239501312334</v>
      </c>
      <c r="G604" s="2">
        <v>192</v>
      </c>
      <c r="H604" s="2">
        <v>4.9212598425196846E-2</v>
      </c>
      <c r="I604" s="2">
        <v>155343.12</v>
      </c>
      <c r="J604" s="2">
        <v>83676</v>
      </c>
      <c r="K604" s="2">
        <v>235.98546371195036</v>
      </c>
      <c r="L604" s="2">
        <v>79</v>
      </c>
      <c r="M604" s="2">
        <v>0</v>
      </c>
      <c r="N604" s="2">
        <v>9984844</v>
      </c>
      <c r="O604" s="2" t="s">
        <v>815</v>
      </c>
    </row>
    <row r="605" spans="1:15" x14ac:dyDescent="0.15">
      <c r="A605" s="2">
        <v>2021</v>
      </c>
      <c r="B605" s="2">
        <v>2019</v>
      </c>
      <c r="C605" s="1" t="s">
        <v>125</v>
      </c>
      <c r="D605" s="2">
        <v>4204.5</v>
      </c>
      <c r="E605" s="2">
        <v>586</v>
      </c>
      <c r="F605" s="2">
        <v>0.13937447972410513</v>
      </c>
      <c r="G605" s="2">
        <v>17</v>
      </c>
      <c r="H605" s="2">
        <v>4.0432869544535614E-3</v>
      </c>
      <c r="I605" s="2">
        <v>162194.66</v>
      </c>
      <c r="J605" s="2">
        <v>115137</v>
      </c>
      <c r="K605" s="2">
        <v>227.12936324143115</v>
      </c>
      <c r="L605" s="2">
        <v>107</v>
      </c>
      <c r="M605" s="2">
        <v>0</v>
      </c>
      <c r="N605" s="2">
        <v>4642691</v>
      </c>
      <c r="O605" s="2" t="s">
        <v>816</v>
      </c>
    </row>
    <row r="606" spans="1:15" x14ac:dyDescent="0.15">
      <c r="A606" s="2">
        <v>2021</v>
      </c>
      <c r="B606" s="2">
        <v>2019</v>
      </c>
      <c r="C606" s="1" t="s">
        <v>126</v>
      </c>
      <c r="D606" s="2">
        <v>155.02000000000001</v>
      </c>
      <c r="E606" s="2">
        <v>52</v>
      </c>
      <c r="F606" s="2">
        <v>0.33544058831118562</v>
      </c>
      <c r="G606" s="2">
        <v>3</v>
      </c>
      <c r="H606" s="2">
        <v>1.9352341633337631E-2</v>
      </c>
      <c r="I606" s="2">
        <v>232970.81</v>
      </c>
      <c r="J606" s="2">
        <v>74844</v>
      </c>
      <c r="K606" s="2">
        <v>210.82018265122403</v>
      </c>
      <c r="L606" s="2">
        <v>137</v>
      </c>
      <c r="M606" s="2">
        <v>0</v>
      </c>
      <c r="N606" s="2">
        <v>23316</v>
      </c>
      <c r="O606" s="2" t="s">
        <v>817</v>
      </c>
    </row>
    <row r="607" spans="1:15" x14ac:dyDescent="0.15">
      <c r="A607" s="2">
        <v>2021</v>
      </c>
      <c r="B607" s="2">
        <v>2019</v>
      </c>
      <c r="C607" s="1" t="s">
        <v>127</v>
      </c>
      <c r="D607" s="2">
        <v>1758.42</v>
      </c>
      <c r="E607" s="2">
        <v>402</v>
      </c>
      <c r="F607" s="2">
        <v>0.22861432422288189</v>
      </c>
      <c r="G607" s="2">
        <v>15</v>
      </c>
      <c r="H607" s="2">
        <v>8.5303852321970859E-3</v>
      </c>
      <c r="I607" s="2">
        <v>127334.8</v>
      </c>
      <c r="J607" s="2">
        <v>83637</v>
      </c>
      <c r="K607" s="2">
        <v>239.11035591430991</v>
      </c>
      <c r="L607" s="2">
        <v>66</v>
      </c>
      <c r="M607" s="2">
        <v>0</v>
      </c>
      <c r="N607" s="2">
        <v>6605983</v>
      </c>
      <c r="O607" s="2" t="s">
        <v>818</v>
      </c>
    </row>
    <row r="608" spans="1:15" x14ac:dyDescent="0.15">
      <c r="A608" s="2">
        <v>2021</v>
      </c>
      <c r="B608" s="2">
        <v>2019</v>
      </c>
      <c r="C608" s="1" t="s">
        <v>128</v>
      </c>
      <c r="D608" s="2">
        <v>347.63</v>
      </c>
      <c r="E608" s="2">
        <v>167</v>
      </c>
      <c r="F608" s="2">
        <v>0.48039582314529816</v>
      </c>
      <c r="G608" s="2">
        <v>13</v>
      </c>
      <c r="H608" s="2">
        <v>3.7396082041250757E-2</v>
      </c>
      <c r="I608" s="2">
        <v>135595.26999999999</v>
      </c>
      <c r="J608" s="2">
        <v>72411</v>
      </c>
      <c r="K608" s="2">
        <v>250.96523632341001</v>
      </c>
      <c r="L608" s="2">
        <v>54</v>
      </c>
      <c r="M608" s="2">
        <v>0</v>
      </c>
      <c r="N608" s="2">
        <v>1398649</v>
      </c>
      <c r="O608" s="2" t="s">
        <v>819</v>
      </c>
    </row>
    <row r="609" spans="1:15" x14ac:dyDescent="0.15">
      <c r="A609" s="2">
        <v>2021</v>
      </c>
      <c r="B609" s="2">
        <v>2019</v>
      </c>
      <c r="C609" s="1" t="s">
        <v>129</v>
      </c>
      <c r="D609" s="2">
        <v>3228.15</v>
      </c>
      <c r="E609" s="2">
        <v>651</v>
      </c>
      <c r="F609" s="2">
        <v>0.20166349147344453</v>
      </c>
      <c r="G609" s="2">
        <v>94</v>
      </c>
      <c r="H609" s="2">
        <v>2.9118845158991991E-2</v>
      </c>
      <c r="I609" s="2">
        <v>174761.99</v>
      </c>
      <c r="J609" s="2">
        <v>96273</v>
      </c>
      <c r="K609" s="2">
        <v>237.56975543611298</v>
      </c>
      <c r="L609" s="2">
        <v>74</v>
      </c>
      <c r="M609" s="2">
        <v>0</v>
      </c>
      <c r="N609" s="2">
        <v>3721653</v>
      </c>
      <c r="O609" s="2" t="s">
        <v>820</v>
      </c>
    </row>
    <row r="610" spans="1:15" x14ac:dyDescent="0.15">
      <c r="A610" s="2">
        <v>2021</v>
      </c>
      <c r="B610" s="2">
        <v>2019</v>
      </c>
      <c r="C610" s="1" t="s">
        <v>130</v>
      </c>
      <c r="D610" s="2">
        <v>765.08</v>
      </c>
      <c r="E610" s="2">
        <v>162</v>
      </c>
      <c r="F610" s="2">
        <v>0.21174256286924242</v>
      </c>
      <c r="G610" s="2">
        <v>0</v>
      </c>
      <c r="H610" s="2">
        <v>0</v>
      </c>
      <c r="I610" s="2">
        <v>152291.75</v>
      </c>
      <c r="J610" s="2">
        <v>84833</v>
      </c>
      <c r="K610" s="2">
        <v>237.9471011875504</v>
      </c>
      <c r="L610" s="2">
        <v>72</v>
      </c>
      <c r="M610" s="2">
        <v>0</v>
      </c>
      <c r="N610" s="2">
        <v>1950488</v>
      </c>
      <c r="O610" s="2" t="s">
        <v>821</v>
      </c>
    </row>
    <row r="611" spans="1:15" x14ac:dyDescent="0.15">
      <c r="A611" s="2">
        <v>2021</v>
      </c>
      <c r="B611" s="2">
        <v>2019</v>
      </c>
      <c r="C611" s="1" t="s">
        <v>131</v>
      </c>
      <c r="D611" s="2">
        <v>12227.26</v>
      </c>
      <c r="E611" s="2">
        <v>7231</v>
      </c>
      <c r="F611" s="2">
        <v>0.59138351519473698</v>
      </c>
      <c r="G611" s="2">
        <v>2050</v>
      </c>
      <c r="H611" s="2">
        <v>0.167658167079133</v>
      </c>
      <c r="I611" s="2">
        <v>216256.42</v>
      </c>
      <c r="J611" s="2">
        <v>81546</v>
      </c>
      <c r="K611" s="2">
        <v>221.31156858139178</v>
      </c>
      <c r="L611" s="2">
        <v>119</v>
      </c>
      <c r="M611" s="2">
        <v>0</v>
      </c>
      <c r="N611" s="2">
        <v>16946429</v>
      </c>
      <c r="O611" s="2" t="s">
        <v>822</v>
      </c>
    </row>
    <row r="612" spans="1:15" x14ac:dyDescent="0.15">
      <c r="A612" s="2">
        <v>2021</v>
      </c>
      <c r="B612" s="2">
        <v>2019</v>
      </c>
      <c r="C612" s="1" t="s">
        <v>132</v>
      </c>
      <c r="D612" s="2">
        <v>5317.7</v>
      </c>
      <c r="E612" s="2">
        <v>3501</v>
      </c>
      <c r="F612" s="2">
        <v>0.65836733926321533</v>
      </c>
      <c r="G612" s="2">
        <v>836</v>
      </c>
      <c r="H612" s="2">
        <v>0.15721082422851984</v>
      </c>
      <c r="I612" s="2">
        <v>69422.960000000006</v>
      </c>
      <c r="J612" s="2">
        <v>53682</v>
      </c>
      <c r="K612" s="2">
        <v>342.40718584991578</v>
      </c>
      <c r="L612" s="2">
        <v>11</v>
      </c>
      <c r="M612" s="2">
        <v>0</v>
      </c>
      <c r="N612" s="2">
        <v>47884243</v>
      </c>
      <c r="O612" s="2" t="s">
        <v>823</v>
      </c>
    </row>
    <row r="613" spans="1:15" x14ac:dyDescent="0.15">
      <c r="A613" s="2">
        <v>2021</v>
      </c>
      <c r="B613" s="2">
        <v>2019</v>
      </c>
      <c r="C613" s="1" t="s">
        <v>133</v>
      </c>
      <c r="D613" s="2">
        <v>1050.19</v>
      </c>
      <c r="E613" s="2">
        <v>181</v>
      </c>
      <c r="F613" s="2">
        <v>0.17234976528056828</v>
      </c>
      <c r="G613" s="2">
        <v>26</v>
      </c>
      <c r="H613" s="2">
        <v>2.4757424846932458E-2</v>
      </c>
      <c r="I613" s="2">
        <v>307296.62</v>
      </c>
      <c r="J613" s="2">
        <v>95175</v>
      </c>
      <c r="K613" s="2">
        <v>196.39962565257554</v>
      </c>
      <c r="L613" s="2">
        <v>141</v>
      </c>
      <c r="M613" s="2">
        <v>0</v>
      </c>
      <c r="N613" s="2">
        <v>231842</v>
      </c>
      <c r="O613" s="2" t="s">
        <v>824</v>
      </c>
    </row>
    <row r="614" spans="1:15" x14ac:dyDescent="0.15">
      <c r="A614" s="2">
        <v>2021</v>
      </c>
      <c r="B614" s="2">
        <v>2019</v>
      </c>
      <c r="C614" s="1" t="s">
        <v>134</v>
      </c>
      <c r="D614" s="2">
        <v>1170.93</v>
      </c>
      <c r="E614" s="2">
        <v>330</v>
      </c>
      <c r="F614" s="2">
        <v>0.28182726550690473</v>
      </c>
      <c r="G614" s="2">
        <v>68</v>
      </c>
      <c r="H614" s="2">
        <v>5.8073497134756132E-2</v>
      </c>
      <c r="I614" s="2">
        <v>321525.57</v>
      </c>
      <c r="J614" s="2">
        <v>74185</v>
      </c>
      <c r="K614" s="2">
        <v>190.56243266477156</v>
      </c>
      <c r="L614" s="2">
        <v>150</v>
      </c>
      <c r="M614" s="2">
        <v>0</v>
      </c>
      <c r="N614" s="2">
        <v>147535</v>
      </c>
      <c r="O614" s="2" t="s">
        <v>825</v>
      </c>
    </row>
    <row r="615" spans="1:15" x14ac:dyDescent="0.15">
      <c r="A615" s="2">
        <v>2021</v>
      </c>
      <c r="B615" s="2">
        <v>2019</v>
      </c>
      <c r="C615" s="1" t="s">
        <v>135</v>
      </c>
      <c r="D615" s="2">
        <v>2341.84</v>
      </c>
      <c r="E615" s="2">
        <v>265</v>
      </c>
      <c r="F615" s="2">
        <v>0.11315888361288559</v>
      </c>
      <c r="G615" s="2">
        <v>77</v>
      </c>
      <c r="H615" s="2">
        <v>3.2880128446008267E-2</v>
      </c>
      <c r="I615" s="2">
        <v>209209.55</v>
      </c>
      <c r="J615" s="2">
        <v>109538</v>
      </c>
      <c r="K615" s="2">
        <v>217.28880166547668</v>
      </c>
      <c r="L615" s="2">
        <v>127</v>
      </c>
      <c r="M615" s="2">
        <v>0</v>
      </c>
      <c r="N615" s="2">
        <v>331294</v>
      </c>
      <c r="O615" s="2" t="s">
        <v>826</v>
      </c>
    </row>
    <row r="616" spans="1:15" x14ac:dyDescent="0.15">
      <c r="A616" s="2">
        <v>2021</v>
      </c>
      <c r="B616" s="2">
        <v>2019</v>
      </c>
      <c r="C616" s="1" t="s">
        <v>136</v>
      </c>
      <c r="D616" s="2">
        <v>1784.31</v>
      </c>
      <c r="E616" s="2">
        <v>241</v>
      </c>
      <c r="F616" s="2">
        <v>0.13506621607231928</v>
      </c>
      <c r="G616" s="2">
        <v>49</v>
      </c>
      <c r="H616" s="2">
        <v>2.7461595798936284E-2</v>
      </c>
      <c r="I616" s="2">
        <v>167383.15</v>
      </c>
      <c r="J616" s="2">
        <v>104316</v>
      </c>
      <c r="K616" s="2">
        <v>222.02052890743175</v>
      </c>
      <c r="L616" s="2">
        <v>118</v>
      </c>
      <c r="M616" s="2">
        <v>0</v>
      </c>
      <c r="N616" s="2">
        <v>2162177</v>
      </c>
      <c r="O616" s="2" t="s">
        <v>827</v>
      </c>
    </row>
    <row r="617" spans="1:15" x14ac:dyDescent="0.15">
      <c r="A617" s="2">
        <v>2021</v>
      </c>
      <c r="B617" s="2">
        <v>2019</v>
      </c>
      <c r="C617" s="1" t="s">
        <v>137</v>
      </c>
      <c r="D617" s="2">
        <v>2150.4</v>
      </c>
      <c r="E617" s="2">
        <v>1196</v>
      </c>
      <c r="F617" s="2">
        <v>0.55617559523809523</v>
      </c>
      <c r="G617" s="2">
        <v>35</v>
      </c>
      <c r="H617" s="2">
        <v>1.6276041666666664E-2</v>
      </c>
      <c r="I617" s="2">
        <v>92981.25</v>
      </c>
      <c r="J617" s="2">
        <v>67409</v>
      </c>
      <c r="K617" s="2">
        <v>302.73882357024206</v>
      </c>
      <c r="L617" s="2">
        <v>18</v>
      </c>
      <c r="M617" s="2">
        <v>0</v>
      </c>
      <c r="N617" s="2">
        <v>14656495</v>
      </c>
      <c r="O617" s="2" t="s">
        <v>828</v>
      </c>
    </row>
    <row r="618" spans="1:15" x14ac:dyDescent="0.15">
      <c r="A618" s="2">
        <v>2021</v>
      </c>
      <c r="B618" s="2">
        <v>2019</v>
      </c>
      <c r="C618" s="1" t="s">
        <v>138</v>
      </c>
      <c r="D618" s="2">
        <v>2304.65</v>
      </c>
      <c r="E618" s="2">
        <v>850</v>
      </c>
      <c r="F618" s="2">
        <v>0.36881956045386499</v>
      </c>
      <c r="G618" s="2">
        <v>155</v>
      </c>
      <c r="H618" s="2">
        <v>6.7255331612175381E-2</v>
      </c>
      <c r="I618" s="2">
        <v>111539.53</v>
      </c>
      <c r="J618" s="2">
        <v>62459</v>
      </c>
      <c r="K618" s="2">
        <v>268.39930720210589</v>
      </c>
      <c r="L618" s="2">
        <v>44</v>
      </c>
      <c r="M618" s="2">
        <v>0</v>
      </c>
      <c r="N618" s="2">
        <v>12475052</v>
      </c>
      <c r="O618" s="2" t="s">
        <v>829</v>
      </c>
    </row>
    <row r="619" spans="1:15" x14ac:dyDescent="0.15">
      <c r="A619" s="2">
        <v>2021</v>
      </c>
      <c r="B619" s="2">
        <v>2019</v>
      </c>
      <c r="C619" s="1" t="s">
        <v>139</v>
      </c>
      <c r="D619" s="2">
        <v>1495.6</v>
      </c>
      <c r="E619" s="2">
        <v>628</v>
      </c>
      <c r="F619" s="2">
        <v>0.41989836854774004</v>
      </c>
      <c r="G619" s="2">
        <v>20</v>
      </c>
      <c r="H619" s="2">
        <v>1.3372559507889811E-2</v>
      </c>
      <c r="I619" s="2">
        <v>94302.15</v>
      </c>
      <c r="J619" s="2">
        <v>73430</v>
      </c>
      <c r="K619" s="2">
        <v>303.01640282789657</v>
      </c>
      <c r="L619" s="2">
        <v>19</v>
      </c>
      <c r="M619" s="2">
        <v>0</v>
      </c>
      <c r="N619" s="2">
        <v>9432089</v>
      </c>
      <c r="O619" s="2" t="s">
        <v>830</v>
      </c>
    </row>
    <row r="620" spans="1:15" x14ac:dyDescent="0.15">
      <c r="A620" s="2">
        <v>2021</v>
      </c>
      <c r="B620" s="2">
        <v>2019</v>
      </c>
      <c r="C620" s="1" t="s">
        <v>140</v>
      </c>
      <c r="D620" s="2">
        <v>580.24</v>
      </c>
      <c r="E620" s="2">
        <v>108</v>
      </c>
      <c r="F620" s="2">
        <v>0.18612987729215497</v>
      </c>
      <c r="G620" s="2">
        <v>0</v>
      </c>
      <c r="H620" s="2">
        <v>0</v>
      </c>
      <c r="I620" s="2">
        <v>125761.98</v>
      </c>
      <c r="J620" s="2">
        <v>84457</v>
      </c>
      <c r="K620" s="2">
        <v>222.41425633785408</v>
      </c>
      <c r="L620" s="2">
        <v>112</v>
      </c>
      <c r="M620" s="2">
        <v>0</v>
      </c>
      <c r="N620" s="2">
        <v>2177802</v>
      </c>
      <c r="O620" s="2" t="s">
        <v>831</v>
      </c>
    </row>
    <row r="621" spans="1:15" x14ac:dyDescent="0.15">
      <c r="A621" s="2">
        <v>2021</v>
      </c>
      <c r="B621" s="2">
        <v>2019</v>
      </c>
      <c r="C621" s="1" t="s">
        <v>141</v>
      </c>
      <c r="D621" s="2">
        <v>1336.4</v>
      </c>
      <c r="E621" s="2">
        <v>300</v>
      </c>
      <c r="F621" s="2">
        <v>0.22448368751870695</v>
      </c>
      <c r="G621" s="2">
        <v>31</v>
      </c>
      <c r="H621" s="2">
        <v>2.3196647710266385E-2</v>
      </c>
      <c r="I621" s="2">
        <v>129132.25</v>
      </c>
      <c r="J621" s="2">
        <v>88433</v>
      </c>
      <c r="K621" s="2">
        <v>234.7110045999226</v>
      </c>
      <c r="L621" s="2">
        <v>89</v>
      </c>
      <c r="M621" s="2">
        <v>0</v>
      </c>
      <c r="N621" s="2">
        <v>4707818</v>
      </c>
      <c r="O621" s="2" t="s">
        <v>832</v>
      </c>
    </row>
    <row r="622" spans="1:15" x14ac:dyDescent="0.15">
      <c r="A622" s="2">
        <v>2021</v>
      </c>
      <c r="B622" s="2">
        <v>2019</v>
      </c>
      <c r="C622" s="1" t="s">
        <v>142</v>
      </c>
      <c r="D622" s="2">
        <v>646.74</v>
      </c>
      <c r="E622" s="2">
        <v>194</v>
      </c>
      <c r="F622" s="2">
        <v>0.29996598323901413</v>
      </c>
      <c r="G622" s="2">
        <v>15</v>
      </c>
      <c r="H622" s="2">
        <v>2.3193246126727896E-2</v>
      </c>
      <c r="I622" s="2">
        <v>131018.97</v>
      </c>
      <c r="J622" s="2">
        <v>74083</v>
      </c>
      <c r="K622" s="2">
        <v>249.53503141448419</v>
      </c>
      <c r="L622" s="2">
        <v>55</v>
      </c>
      <c r="M622" s="2">
        <v>0</v>
      </c>
      <c r="N622" s="2">
        <v>2573543</v>
      </c>
      <c r="O622" s="2" t="s">
        <v>833</v>
      </c>
    </row>
    <row r="623" spans="1:15" x14ac:dyDescent="0.15">
      <c r="A623" s="2">
        <v>2021</v>
      </c>
      <c r="B623" s="2">
        <v>2019</v>
      </c>
      <c r="C623" s="1" t="s">
        <v>143</v>
      </c>
      <c r="D623" s="2">
        <v>1348.47</v>
      </c>
      <c r="E623" s="2">
        <v>287</v>
      </c>
      <c r="F623" s="2">
        <v>0.21283380423739498</v>
      </c>
      <c r="G623" s="2">
        <v>14</v>
      </c>
      <c r="H623" s="2">
        <v>1.0382136792068047E-2</v>
      </c>
      <c r="I623" s="2">
        <v>126103.64</v>
      </c>
      <c r="J623" s="2">
        <v>102617</v>
      </c>
      <c r="K623" s="2">
        <v>239.4848001082018</v>
      </c>
      <c r="L623" s="2">
        <v>65</v>
      </c>
      <c r="M623" s="2">
        <v>0</v>
      </c>
      <c r="N623" s="2">
        <v>4436165</v>
      </c>
      <c r="O623" s="2" t="s">
        <v>834</v>
      </c>
    </row>
    <row r="624" spans="1:15" x14ac:dyDescent="0.15">
      <c r="A624" s="2">
        <v>2021</v>
      </c>
      <c r="B624" s="2">
        <v>2019</v>
      </c>
      <c r="C624" s="1" t="s">
        <v>144</v>
      </c>
      <c r="D624" s="2">
        <v>1139.1400000000001</v>
      </c>
      <c r="E624" s="2">
        <v>614</v>
      </c>
      <c r="F624" s="2">
        <v>0.53900310760749337</v>
      </c>
      <c r="G624" s="2">
        <v>47</v>
      </c>
      <c r="H624" s="2">
        <v>4.1259195533472619E-2</v>
      </c>
      <c r="I624" s="2">
        <v>101475.96</v>
      </c>
      <c r="J624" s="2">
        <v>58416</v>
      </c>
      <c r="K624" s="2">
        <v>278.91242199850183</v>
      </c>
      <c r="L624" s="2">
        <v>34</v>
      </c>
      <c r="M624" s="2">
        <v>0</v>
      </c>
      <c r="N624" s="2">
        <v>8340282</v>
      </c>
      <c r="O624" s="2" t="s">
        <v>835</v>
      </c>
    </row>
    <row r="625" spans="1:15" x14ac:dyDescent="0.15">
      <c r="A625" s="2">
        <v>2021</v>
      </c>
      <c r="B625" s="2">
        <v>2019</v>
      </c>
      <c r="C625" s="1" t="s">
        <v>145</v>
      </c>
      <c r="D625" s="2">
        <v>1287.21</v>
      </c>
      <c r="E625" s="2">
        <v>112</v>
      </c>
      <c r="F625" s="2">
        <v>8.7009889606202553E-2</v>
      </c>
      <c r="G625" s="2">
        <v>13</v>
      </c>
      <c r="H625" s="2">
        <v>1.0099362186434226E-2</v>
      </c>
      <c r="I625" s="2">
        <v>253740.35</v>
      </c>
      <c r="J625" s="2">
        <v>129763</v>
      </c>
      <c r="K625" s="2">
        <v>178.9733691156531</v>
      </c>
      <c r="L625" s="2">
        <v>153</v>
      </c>
      <c r="M625" s="2">
        <v>0</v>
      </c>
      <c r="N625" s="2">
        <v>167002</v>
      </c>
      <c r="O625" s="2" t="s">
        <v>836</v>
      </c>
    </row>
    <row r="626" spans="1:15" x14ac:dyDescent="0.15">
      <c r="A626" s="2">
        <v>2021</v>
      </c>
      <c r="B626" s="2">
        <v>2019</v>
      </c>
      <c r="C626" s="1" t="s">
        <v>146</v>
      </c>
      <c r="D626" s="2">
        <v>4701.68</v>
      </c>
      <c r="E626" s="2">
        <v>248</v>
      </c>
      <c r="F626" s="2">
        <v>5.274710316312467E-2</v>
      </c>
      <c r="G626" s="2">
        <v>56</v>
      </c>
      <c r="H626" s="2">
        <v>1.1910636198124925E-2</v>
      </c>
      <c r="I626" s="2">
        <v>281498.09999999998</v>
      </c>
      <c r="J626" s="2">
        <v>151399</v>
      </c>
      <c r="K626" s="2">
        <v>156.82906253218823</v>
      </c>
      <c r="L626" s="2">
        <v>157</v>
      </c>
      <c r="M626" s="2">
        <v>0</v>
      </c>
      <c r="N626" s="2">
        <v>551411</v>
      </c>
      <c r="O626" s="2" t="s">
        <v>837</v>
      </c>
    </row>
    <row r="627" spans="1:15" x14ac:dyDescent="0.15">
      <c r="A627" s="2">
        <v>2021</v>
      </c>
      <c r="B627" s="2">
        <v>2019</v>
      </c>
      <c r="C627" s="1" t="s">
        <v>147</v>
      </c>
      <c r="D627" s="2">
        <v>2815.63</v>
      </c>
      <c r="E627" s="2">
        <v>614</v>
      </c>
      <c r="F627" s="2">
        <v>0.21806842518370667</v>
      </c>
      <c r="G627" s="2">
        <v>226</v>
      </c>
      <c r="H627" s="2">
        <v>8.0266228162080955E-2</v>
      </c>
      <c r="I627" s="2">
        <v>152460.87</v>
      </c>
      <c r="J627" s="2">
        <v>79421</v>
      </c>
      <c r="K627" s="2">
        <v>224.09571285449397</v>
      </c>
      <c r="L627" s="2">
        <v>111</v>
      </c>
      <c r="M627" s="2">
        <v>0</v>
      </c>
      <c r="N627" s="2">
        <v>7743000</v>
      </c>
      <c r="O627" s="2" t="s">
        <v>838</v>
      </c>
    </row>
    <row r="628" spans="1:15" x14ac:dyDescent="0.15">
      <c r="A628" s="2">
        <v>2021</v>
      </c>
      <c r="B628" s="2">
        <v>2019</v>
      </c>
      <c r="C628" s="1" t="s">
        <v>148</v>
      </c>
      <c r="D628" s="2">
        <v>181.63</v>
      </c>
      <c r="E628" s="2">
        <v>34</v>
      </c>
      <c r="F628" s="2">
        <v>0.18719374552662005</v>
      </c>
      <c r="G628" s="2">
        <v>2</v>
      </c>
      <c r="H628" s="2">
        <v>1.1011396795683533E-2</v>
      </c>
      <c r="I628" s="2">
        <v>444331.45</v>
      </c>
      <c r="J628" s="2">
        <v>119167</v>
      </c>
      <c r="K628" s="2">
        <v>89.285741009923868</v>
      </c>
      <c r="L628" s="2">
        <v>165</v>
      </c>
      <c r="M628" s="2">
        <v>0</v>
      </c>
      <c r="N628" s="2">
        <v>40043</v>
      </c>
      <c r="O628" s="2" t="s">
        <v>839</v>
      </c>
    </row>
    <row r="629" spans="1:15" x14ac:dyDescent="0.15">
      <c r="A629" s="2">
        <v>2021</v>
      </c>
      <c r="B629" s="2">
        <v>2019</v>
      </c>
      <c r="C629" s="1" t="s">
        <v>149</v>
      </c>
      <c r="D629" s="2">
        <v>631.52</v>
      </c>
      <c r="E629" s="2">
        <v>115</v>
      </c>
      <c r="F629" s="2">
        <v>0.182100329364074</v>
      </c>
      <c r="G629" s="2">
        <v>2</v>
      </c>
      <c r="H629" s="2">
        <v>3.1669622498099823E-3</v>
      </c>
      <c r="I629" s="2">
        <v>128834.42</v>
      </c>
      <c r="J629" s="2">
        <v>106719</v>
      </c>
      <c r="K629" s="2">
        <v>237.14047450783895</v>
      </c>
      <c r="L629" s="2">
        <v>71</v>
      </c>
      <c r="M629" s="2">
        <v>0</v>
      </c>
      <c r="N629" s="2">
        <v>1834763</v>
      </c>
      <c r="O629" s="2" t="s">
        <v>840</v>
      </c>
    </row>
    <row r="630" spans="1:15" x14ac:dyDescent="0.15">
      <c r="A630" s="2">
        <v>2021</v>
      </c>
      <c r="B630" s="2">
        <v>2019</v>
      </c>
      <c r="C630" s="1" t="s">
        <v>150</v>
      </c>
      <c r="D630" s="2">
        <v>336.27</v>
      </c>
      <c r="E630" s="2">
        <v>94</v>
      </c>
      <c r="F630" s="2">
        <v>0.27953727659321381</v>
      </c>
      <c r="G630" s="2">
        <v>11</v>
      </c>
      <c r="H630" s="2">
        <v>3.271180896303566E-2</v>
      </c>
      <c r="I630" s="2">
        <v>490916.35</v>
      </c>
      <c r="J630" s="2">
        <v>83217</v>
      </c>
      <c r="K630" s="2">
        <v>134.57823564580926</v>
      </c>
      <c r="L630" s="2">
        <v>162</v>
      </c>
      <c r="M630" s="2">
        <v>0</v>
      </c>
      <c r="N630" s="2">
        <v>44380</v>
      </c>
      <c r="O630" s="2" t="s">
        <v>841</v>
      </c>
    </row>
    <row r="631" spans="1:15" x14ac:dyDescent="0.15">
      <c r="A631" s="2">
        <v>2021</v>
      </c>
      <c r="B631" s="2">
        <v>2019</v>
      </c>
      <c r="C631" s="1" t="s">
        <v>151</v>
      </c>
      <c r="D631" s="2">
        <v>184.76</v>
      </c>
      <c r="E631" s="2">
        <v>72</v>
      </c>
      <c r="F631" s="2">
        <v>0.38969473912102187</v>
      </c>
      <c r="G631" s="2">
        <v>1</v>
      </c>
      <c r="H631" s="2">
        <v>5.4124269322364154E-3</v>
      </c>
      <c r="I631" s="2">
        <v>97900.76</v>
      </c>
      <c r="J631" s="2">
        <v>85714</v>
      </c>
      <c r="K631" s="2">
        <v>286.13780275046452</v>
      </c>
      <c r="L631" s="2">
        <v>29</v>
      </c>
      <c r="M631" s="2">
        <v>0</v>
      </c>
      <c r="N631" s="2">
        <v>978985</v>
      </c>
      <c r="O631" s="2" t="s">
        <v>842</v>
      </c>
    </row>
    <row r="632" spans="1:15" x14ac:dyDescent="0.15">
      <c r="A632" s="2">
        <v>2021</v>
      </c>
      <c r="B632" s="2">
        <v>2019</v>
      </c>
      <c r="C632" s="1" t="s">
        <v>152</v>
      </c>
      <c r="D632" s="2">
        <v>2276.41</v>
      </c>
      <c r="E632" s="2">
        <v>905</v>
      </c>
      <c r="F632" s="2">
        <v>0.39755580058073897</v>
      </c>
      <c r="G632" s="2">
        <v>84</v>
      </c>
      <c r="H632" s="2">
        <v>3.6900206904731572E-2</v>
      </c>
      <c r="I632" s="2">
        <v>106149.45</v>
      </c>
      <c r="J632" s="2">
        <v>75550</v>
      </c>
      <c r="K632" s="2">
        <v>281.4454081163459</v>
      </c>
      <c r="L632" s="2">
        <v>32</v>
      </c>
      <c r="M632" s="2">
        <v>0</v>
      </c>
      <c r="N632" s="2">
        <v>11956812</v>
      </c>
      <c r="O632" s="2" t="s">
        <v>843</v>
      </c>
    </row>
    <row r="633" spans="1:15" x14ac:dyDescent="0.15">
      <c r="A633" s="2">
        <v>2021</v>
      </c>
      <c r="B633" s="2">
        <v>2019</v>
      </c>
      <c r="C633" s="1" t="s">
        <v>153</v>
      </c>
      <c r="D633" s="2">
        <v>153.62</v>
      </c>
      <c r="E633" s="2">
        <v>63</v>
      </c>
      <c r="F633" s="2">
        <v>0.41010285119125112</v>
      </c>
      <c r="G633" s="2">
        <v>1</v>
      </c>
      <c r="H633" s="2">
        <v>6.5095690665277961E-3</v>
      </c>
      <c r="I633" s="2">
        <v>376666.81</v>
      </c>
      <c r="J633" s="2">
        <v>81442</v>
      </c>
      <c r="K633" s="2">
        <v>125.68628384897545</v>
      </c>
      <c r="L633" s="2">
        <v>163</v>
      </c>
      <c r="M633" s="2">
        <v>0</v>
      </c>
      <c r="N633" s="2">
        <v>21562</v>
      </c>
      <c r="O633" s="2" t="s">
        <v>844</v>
      </c>
    </row>
    <row r="634" spans="1:15" x14ac:dyDescent="0.15">
      <c r="A634" s="2">
        <v>2021</v>
      </c>
      <c r="B634" s="2">
        <v>2019</v>
      </c>
      <c r="C634" s="1" t="s">
        <v>154</v>
      </c>
      <c r="D634" s="2">
        <v>4866.08</v>
      </c>
      <c r="E634" s="2">
        <v>1508</v>
      </c>
      <c r="F634" s="2">
        <v>0.30990037155163913</v>
      </c>
      <c r="G634" s="2">
        <v>260</v>
      </c>
      <c r="H634" s="2">
        <v>5.3431098543386055E-2</v>
      </c>
      <c r="I634" s="2">
        <v>167045.74</v>
      </c>
      <c r="J634" s="2">
        <v>89250</v>
      </c>
      <c r="K634" s="2">
        <v>226.05258089617263</v>
      </c>
      <c r="L634" s="2">
        <v>109</v>
      </c>
      <c r="M634" s="2">
        <v>0</v>
      </c>
      <c r="N634" s="2">
        <v>8716350</v>
      </c>
      <c r="O634" s="2" t="s">
        <v>845</v>
      </c>
    </row>
    <row r="635" spans="1:15" x14ac:dyDescent="0.15">
      <c r="A635" s="2">
        <v>2021</v>
      </c>
      <c r="B635" s="2">
        <v>2019</v>
      </c>
      <c r="C635" s="1" t="s">
        <v>155</v>
      </c>
      <c r="D635" s="2">
        <v>391.73</v>
      </c>
      <c r="E635" s="2">
        <v>24</v>
      </c>
      <c r="F635" s="2">
        <v>6.126668879074873E-2</v>
      </c>
      <c r="G635" s="2">
        <v>5</v>
      </c>
      <c r="H635" s="2">
        <v>1.2763893498072651E-2</v>
      </c>
      <c r="I635" s="2">
        <v>278661.02</v>
      </c>
      <c r="J635" s="2">
        <v>113636</v>
      </c>
      <c r="K635" s="2">
        <v>154.02172997648654</v>
      </c>
      <c r="L635" s="2">
        <v>158</v>
      </c>
      <c r="M635" s="2">
        <v>0</v>
      </c>
      <c r="N635" s="2">
        <v>46063</v>
      </c>
      <c r="O635" s="2" t="s">
        <v>846</v>
      </c>
    </row>
    <row r="636" spans="1:15" x14ac:dyDescent="0.15">
      <c r="A636" s="2">
        <v>2021</v>
      </c>
      <c r="B636" s="2">
        <v>2019</v>
      </c>
      <c r="C636" s="1" t="s">
        <v>156</v>
      </c>
      <c r="D636" s="2">
        <v>4105.9399999999996</v>
      </c>
      <c r="E636" s="2">
        <v>497</v>
      </c>
      <c r="F636" s="2">
        <v>0.12104414579852606</v>
      </c>
      <c r="G636" s="2">
        <v>61</v>
      </c>
      <c r="H636" s="2">
        <v>1.4856524937042433E-2</v>
      </c>
      <c r="I636" s="2">
        <v>143233.67000000001</v>
      </c>
      <c r="J636" s="2">
        <v>116444</v>
      </c>
      <c r="K636" s="2">
        <v>210.30161496219731</v>
      </c>
      <c r="L636" s="2">
        <v>135</v>
      </c>
      <c r="M636" s="2">
        <v>0</v>
      </c>
      <c r="N636" s="2">
        <v>7843410</v>
      </c>
      <c r="O636" s="2" t="s">
        <v>847</v>
      </c>
    </row>
    <row r="637" spans="1:15" x14ac:dyDescent="0.15">
      <c r="A637" s="2">
        <v>2021</v>
      </c>
      <c r="B637" s="2">
        <v>2019</v>
      </c>
      <c r="C637" s="1" t="s">
        <v>157</v>
      </c>
      <c r="D637" s="2">
        <v>1342.46</v>
      </c>
      <c r="E637" s="2">
        <v>131</v>
      </c>
      <c r="F637" s="2">
        <v>9.7582050861850636E-2</v>
      </c>
      <c r="G637" s="2">
        <v>9</v>
      </c>
      <c r="H637" s="2">
        <v>6.7041103645546236E-3</v>
      </c>
      <c r="I637" s="2">
        <v>114147.58</v>
      </c>
      <c r="J637" s="2">
        <v>101897</v>
      </c>
      <c r="K637" s="2">
        <v>230.51022683808119</v>
      </c>
      <c r="L637" s="2">
        <v>99</v>
      </c>
      <c r="M637" s="2">
        <v>0</v>
      </c>
      <c r="N637" s="2">
        <v>4886528</v>
      </c>
      <c r="O637" s="2" t="s">
        <v>848</v>
      </c>
    </row>
    <row r="638" spans="1:15" x14ac:dyDescent="0.15">
      <c r="A638" s="2">
        <v>2021</v>
      </c>
      <c r="B638" s="2">
        <v>2019</v>
      </c>
      <c r="C638" s="1" t="s">
        <v>158</v>
      </c>
      <c r="D638" s="2">
        <v>2431.33</v>
      </c>
      <c r="E638" s="2">
        <v>297</v>
      </c>
      <c r="F638" s="2">
        <v>0.12215536352531331</v>
      </c>
      <c r="G638" s="2">
        <v>18</v>
      </c>
      <c r="H638" s="2">
        <v>7.4033553651705036E-3</v>
      </c>
      <c r="I638" s="2">
        <v>160939.82</v>
      </c>
      <c r="J638" s="2">
        <v>90324</v>
      </c>
      <c r="K638" s="2">
        <v>234.93377709063105</v>
      </c>
      <c r="L638" s="2">
        <v>87</v>
      </c>
      <c r="M638" s="2">
        <v>0</v>
      </c>
      <c r="N638" s="2">
        <v>4932550</v>
      </c>
      <c r="O638" s="2" t="s">
        <v>849</v>
      </c>
    </row>
    <row r="639" spans="1:15" x14ac:dyDescent="0.15">
      <c r="A639" s="2">
        <v>2021</v>
      </c>
      <c r="B639" s="2">
        <v>2019</v>
      </c>
      <c r="C639" s="1" t="s">
        <v>159</v>
      </c>
      <c r="D639" s="2">
        <v>6308.72</v>
      </c>
      <c r="E639" s="2">
        <v>1428</v>
      </c>
      <c r="F639" s="2">
        <v>0.22635336486640711</v>
      </c>
      <c r="G639" s="2">
        <v>119</v>
      </c>
      <c r="H639" s="2">
        <v>1.8862780405533928E-2</v>
      </c>
      <c r="I639" s="2">
        <v>133022.81</v>
      </c>
      <c r="J639" s="2">
        <v>90796</v>
      </c>
      <c r="K639" s="2">
        <v>240.67218024434902</v>
      </c>
      <c r="L639" s="2">
        <v>63</v>
      </c>
      <c r="M639" s="2">
        <v>0</v>
      </c>
      <c r="N639" s="2">
        <v>20607401</v>
      </c>
      <c r="O639" s="2" t="s">
        <v>850</v>
      </c>
    </row>
    <row r="640" spans="1:15" x14ac:dyDescent="0.15">
      <c r="A640" s="2">
        <v>2021</v>
      </c>
      <c r="B640" s="2">
        <v>2019</v>
      </c>
      <c r="C640" s="1" t="s">
        <v>160</v>
      </c>
      <c r="D640" s="2">
        <v>4684.43</v>
      </c>
      <c r="E640" s="2">
        <v>748</v>
      </c>
      <c r="F640" s="2">
        <v>0.15967791172031601</v>
      </c>
      <c r="G640" s="2">
        <v>308</v>
      </c>
      <c r="H640" s="2">
        <v>6.5749728355424239E-2</v>
      </c>
      <c r="I640" s="2">
        <v>149407.01999999999</v>
      </c>
      <c r="J640" s="2">
        <v>105986</v>
      </c>
      <c r="K640" s="2">
        <v>238.73620250147104</v>
      </c>
      <c r="L640" s="2">
        <v>69</v>
      </c>
      <c r="M640" s="2">
        <v>0</v>
      </c>
      <c r="N640" s="2">
        <v>9348256</v>
      </c>
      <c r="O640" s="2" t="s">
        <v>851</v>
      </c>
    </row>
    <row r="641" spans="1:15" x14ac:dyDescent="0.15">
      <c r="A641" s="2">
        <v>2021</v>
      </c>
      <c r="B641" s="2">
        <v>2019</v>
      </c>
      <c r="C641" s="1" t="s">
        <v>161</v>
      </c>
      <c r="D641" s="2">
        <v>382.01</v>
      </c>
      <c r="E641" s="2">
        <v>213</v>
      </c>
      <c r="F641" s="2">
        <v>0.55757702677940368</v>
      </c>
      <c r="G641" s="2">
        <v>8</v>
      </c>
      <c r="H641" s="2">
        <v>2.0941860160728777E-2</v>
      </c>
      <c r="I641" s="2">
        <v>86894.43</v>
      </c>
      <c r="J641" s="2">
        <v>62178</v>
      </c>
      <c r="K641" s="2">
        <v>300.52567189488622</v>
      </c>
      <c r="L641" s="2">
        <v>20</v>
      </c>
      <c r="M641" s="2">
        <v>0</v>
      </c>
      <c r="N641" s="2">
        <v>2639399</v>
      </c>
      <c r="O641" s="2" t="s">
        <v>852</v>
      </c>
    </row>
    <row r="642" spans="1:15" x14ac:dyDescent="0.15">
      <c r="A642" s="2">
        <v>2021</v>
      </c>
      <c r="B642" s="2">
        <v>2019</v>
      </c>
      <c r="C642" s="1" t="s">
        <v>162</v>
      </c>
      <c r="D642" s="2">
        <v>1489.93</v>
      </c>
      <c r="E642" s="2">
        <v>604</v>
      </c>
      <c r="F642" s="2">
        <v>0.40538817259871268</v>
      </c>
      <c r="G642" s="2">
        <v>4</v>
      </c>
      <c r="H642" s="2">
        <v>2.6846898847596866E-3</v>
      </c>
      <c r="I642" s="2">
        <v>95962.32</v>
      </c>
      <c r="J642" s="2">
        <v>68813</v>
      </c>
      <c r="K642" s="2">
        <v>279.01858029412517</v>
      </c>
      <c r="L642" s="2">
        <v>33</v>
      </c>
      <c r="M642" s="2">
        <v>0</v>
      </c>
      <c r="N642" s="2">
        <v>8880537</v>
      </c>
      <c r="O642" s="2" t="s">
        <v>853</v>
      </c>
    </row>
    <row r="643" spans="1:15" x14ac:dyDescent="0.15">
      <c r="A643" s="2">
        <v>2021</v>
      </c>
      <c r="B643" s="2">
        <v>2019</v>
      </c>
      <c r="C643" s="1" t="s">
        <v>163</v>
      </c>
      <c r="D643" s="2">
        <v>16114.14</v>
      </c>
      <c r="E643" s="2">
        <v>9648</v>
      </c>
      <c r="F643" s="2">
        <v>0.5987288182925059</v>
      </c>
      <c r="G643" s="2">
        <v>2389</v>
      </c>
      <c r="H643" s="2">
        <v>0.14825488670198969</v>
      </c>
      <c r="I643" s="2">
        <v>245639.85</v>
      </c>
      <c r="J643" s="2">
        <v>84893</v>
      </c>
      <c r="K643" s="2">
        <v>213.70271773158976</v>
      </c>
      <c r="L643" s="2">
        <v>132</v>
      </c>
      <c r="M643" s="2">
        <v>0</v>
      </c>
      <c r="N643" s="2">
        <v>22320341</v>
      </c>
      <c r="O643" s="2" t="s">
        <v>854</v>
      </c>
    </row>
    <row r="644" spans="1:15" x14ac:dyDescent="0.15">
      <c r="A644" s="2">
        <v>2021</v>
      </c>
      <c r="B644" s="2">
        <v>2019</v>
      </c>
      <c r="C644" s="1" t="s">
        <v>164</v>
      </c>
      <c r="D644" s="2">
        <v>506.79</v>
      </c>
      <c r="E644" s="2">
        <v>199</v>
      </c>
      <c r="F644" s="2">
        <v>0.39266757434045657</v>
      </c>
      <c r="G644" s="2">
        <v>0</v>
      </c>
      <c r="H644" s="2">
        <v>0</v>
      </c>
      <c r="I644" s="2">
        <v>90750.45</v>
      </c>
      <c r="J644" s="2">
        <v>75574</v>
      </c>
      <c r="K644" s="2">
        <v>300.15068357278307</v>
      </c>
      <c r="L644" s="2">
        <v>22</v>
      </c>
      <c r="M644" s="2">
        <v>0</v>
      </c>
      <c r="N644" s="2">
        <v>3021880</v>
      </c>
      <c r="O644" s="2" t="s">
        <v>855</v>
      </c>
    </row>
    <row r="645" spans="1:15" x14ac:dyDescent="0.15">
      <c r="A645" s="2">
        <v>2021</v>
      </c>
      <c r="B645" s="2">
        <v>2019</v>
      </c>
      <c r="C645" s="1" t="s">
        <v>165</v>
      </c>
      <c r="D645" s="2">
        <v>2076.54</v>
      </c>
      <c r="E645" s="2">
        <v>561</v>
      </c>
      <c r="F645" s="2">
        <v>0.27016094079574676</v>
      </c>
      <c r="G645" s="2">
        <v>13</v>
      </c>
      <c r="H645" s="2">
        <v>6.2604139578337041E-3</v>
      </c>
      <c r="I645" s="2">
        <v>213258.83</v>
      </c>
      <c r="J645" s="2">
        <v>78875</v>
      </c>
      <c r="K645" s="2">
        <v>206.4216167233709</v>
      </c>
      <c r="L645" s="2">
        <v>138</v>
      </c>
      <c r="M645" s="2">
        <v>0</v>
      </c>
      <c r="N645" s="2">
        <v>258943</v>
      </c>
      <c r="O645" s="2" t="s">
        <v>856</v>
      </c>
    </row>
    <row r="646" spans="1:15" x14ac:dyDescent="0.15">
      <c r="A646" s="2">
        <v>2021</v>
      </c>
      <c r="B646" s="2">
        <v>2019</v>
      </c>
      <c r="C646" s="1" t="s">
        <v>166</v>
      </c>
      <c r="D646" s="2">
        <v>7165.98</v>
      </c>
      <c r="E646" s="2">
        <v>3629</v>
      </c>
      <c r="F646" s="2">
        <v>0.50642061518452464</v>
      </c>
      <c r="G646" s="2">
        <v>458</v>
      </c>
      <c r="H646" s="2">
        <v>6.3913100511025708E-2</v>
      </c>
      <c r="I646" s="2">
        <v>128005.82</v>
      </c>
      <c r="J646" s="2">
        <v>72757</v>
      </c>
      <c r="K646" s="2">
        <v>292.59282017131727</v>
      </c>
      <c r="L646" s="2">
        <v>24</v>
      </c>
      <c r="M646" s="2">
        <v>0</v>
      </c>
      <c r="N646" s="2">
        <v>31704818</v>
      </c>
      <c r="O646" s="2" t="s">
        <v>857</v>
      </c>
    </row>
    <row r="647" spans="1:15" x14ac:dyDescent="0.15">
      <c r="A647" s="2">
        <v>2021</v>
      </c>
      <c r="B647" s="2">
        <v>2019</v>
      </c>
      <c r="C647" s="1" t="s">
        <v>167</v>
      </c>
      <c r="D647" s="2">
        <v>2056.21</v>
      </c>
      <c r="E647" s="2">
        <v>329</v>
      </c>
      <c r="F647" s="2">
        <v>0.16000311252255361</v>
      </c>
      <c r="G647" s="2">
        <v>40</v>
      </c>
      <c r="H647" s="2">
        <v>1.9453265960188891E-2</v>
      </c>
      <c r="I647" s="2">
        <v>130889.98</v>
      </c>
      <c r="J647" s="2">
        <v>105777</v>
      </c>
      <c r="K647" s="2">
        <v>226.992455114244</v>
      </c>
      <c r="L647" s="2">
        <v>106</v>
      </c>
      <c r="M647" s="2">
        <v>0</v>
      </c>
      <c r="N647" s="2">
        <v>5819432</v>
      </c>
      <c r="O647" s="2" t="s">
        <v>858</v>
      </c>
    </row>
    <row r="648" spans="1:15" x14ac:dyDescent="0.15">
      <c r="A648" s="2">
        <v>2021</v>
      </c>
      <c r="B648" s="2">
        <v>2019</v>
      </c>
      <c r="C648" s="1" t="s">
        <v>168</v>
      </c>
      <c r="D648" s="2">
        <v>972.05</v>
      </c>
      <c r="E648" s="2">
        <v>332</v>
      </c>
      <c r="F648" s="2">
        <v>0.34154621675839719</v>
      </c>
      <c r="G648" s="2">
        <v>13</v>
      </c>
      <c r="H648" s="2">
        <v>1.3373797644154108E-2</v>
      </c>
      <c r="I648" s="2">
        <v>103352.43</v>
      </c>
      <c r="J648" s="2">
        <v>67639</v>
      </c>
      <c r="K648" s="2">
        <v>271.16297997097053</v>
      </c>
      <c r="L648" s="2">
        <v>40</v>
      </c>
      <c r="M648" s="2">
        <v>0</v>
      </c>
      <c r="N648" s="2">
        <v>5398172</v>
      </c>
      <c r="O648" s="2" t="s">
        <v>859</v>
      </c>
    </row>
    <row r="649" spans="1:15" x14ac:dyDescent="0.15">
      <c r="A649" s="2">
        <v>2021</v>
      </c>
      <c r="B649" s="2">
        <v>2019</v>
      </c>
      <c r="C649" s="1" t="s">
        <v>169</v>
      </c>
      <c r="D649" s="2">
        <v>1008.95</v>
      </c>
      <c r="E649" s="2">
        <v>472</v>
      </c>
      <c r="F649" s="2">
        <v>0.46781307299667968</v>
      </c>
      <c r="G649" s="2">
        <v>1</v>
      </c>
      <c r="H649" s="2">
        <v>9.9112939194211797E-4</v>
      </c>
      <c r="I649" s="2">
        <v>106214.76</v>
      </c>
      <c r="J649" s="2">
        <v>77267</v>
      </c>
      <c r="K649" s="2">
        <v>260.96546440871003</v>
      </c>
      <c r="L649" s="2">
        <v>48</v>
      </c>
      <c r="M649" s="2">
        <v>0</v>
      </c>
      <c r="N649" s="2">
        <v>7534704</v>
      </c>
      <c r="O649" s="2" t="s">
        <v>860</v>
      </c>
    </row>
    <row r="650" spans="1:15" x14ac:dyDescent="0.15">
      <c r="A650" s="2">
        <v>2021</v>
      </c>
      <c r="B650" s="2">
        <v>2019</v>
      </c>
      <c r="C650" s="1" t="s">
        <v>170</v>
      </c>
      <c r="D650" s="2">
        <v>2413.08</v>
      </c>
      <c r="E650" s="2">
        <v>328</v>
      </c>
      <c r="F650" s="2">
        <v>0.13592587067150697</v>
      </c>
      <c r="G650" s="2">
        <v>13</v>
      </c>
      <c r="H650" s="2">
        <v>5.3873058497853369E-3</v>
      </c>
      <c r="I650" s="2">
        <v>126372.61</v>
      </c>
      <c r="J650" s="2">
        <v>112740</v>
      </c>
      <c r="K650" s="2">
        <v>228.98977534248579</v>
      </c>
      <c r="L650" s="2">
        <v>102</v>
      </c>
      <c r="M650" s="2">
        <v>0</v>
      </c>
      <c r="N650" s="2">
        <v>6733879</v>
      </c>
      <c r="O650" s="2" t="s">
        <v>861</v>
      </c>
    </row>
    <row r="651" spans="1:15" x14ac:dyDescent="0.15">
      <c r="A651" s="2">
        <v>2021</v>
      </c>
      <c r="B651" s="2">
        <v>2019</v>
      </c>
      <c r="C651" s="1" t="s">
        <v>171</v>
      </c>
      <c r="D651" s="2">
        <v>4232.4399999999996</v>
      </c>
      <c r="E651" s="2">
        <v>2842</v>
      </c>
      <c r="F651" s="2">
        <v>0.67148028087816958</v>
      </c>
      <c r="G651" s="2">
        <v>394</v>
      </c>
      <c r="H651" s="2">
        <v>9.309051043842323E-2</v>
      </c>
      <c r="I651" s="2">
        <v>80948.61</v>
      </c>
      <c r="J651" s="2">
        <v>61313</v>
      </c>
      <c r="K651" s="2">
        <v>322.54700655751617</v>
      </c>
      <c r="L651" s="2">
        <v>15</v>
      </c>
      <c r="M651" s="2">
        <v>0</v>
      </c>
      <c r="N651" s="2">
        <v>34193798</v>
      </c>
      <c r="O651" s="2" t="s">
        <v>862</v>
      </c>
    </row>
    <row r="652" spans="1:15" x14ac:dyDescent="0.15">
      <c r="A652" s="2">
        <v>2021</v>
      </c>
      <c r="B652" s="2">
        <v>2019</v>
      </c>
      <c r="C652" s="1" t="s">
        <v>172</v>
      </c>
      <c r="D652" s="2">
        <v>6647.98</v>
      </c>
      <c r="E652" s="2">
        <v>1140</v>
      </c>
      <c r="F652" s="2">
        <v>0.17148066029079512</v>
      </c>
      <c r="G652" s="2">
        <v>243</v>
      </c>
      <c r="H652" s="2">
        <v>3.6552456535669485E-2</v>
      </c>
      <c r="I652" s="2">
        <v>188291.49</v>
      </c>
      <c r="J652" s="2">
        <v>115346</v>
      </c>
      <c r="K652" s="2">
        <v>236.23780933851563</v>
      </c>
      <c r="L652" s="2">
        <v>82</v>
      </c>
      <c r="M652" s="2">
        <v>0</v>
      </c>
      <c r="N652" s="2">
        <v>809796</v>
      </c>
      <c r="O652" s="2" t="s">
        <v>863</v>
      </c>
    </row>
    <row r="653" spans="1:15" x14ac:dyDescent="0.15">
      <c r="A653" s="2">
        <v>2021</v>
      </c>
      <c r="B653" s="2">
        <v>2019</v>
      </c>
      <c r="C653" s="1" t="s">
        <v>173</v>
      </c>
      <c r="D653" s="2">
        <v>82.21</v>
      </c>
      <c r="E653" s="2">
        <v>6</v>
      </c>
      <c r="F653" s="2">
        <v>7.2983821919474529E-2</v>
      </c>
      <c r="G653" s="2">
        <v>0</v>
      </c>
      <c r="H653" s="2">
        <v>0</v>
      </c>
      <c r="I653" s="2">
        <v>157293.07</v>
      </c>
      <c r="J653" s="2">
        <v>93750</v>
      </c>
      <c r="K653" s="2">
        <v>219.0871672573538</v>
      </c>
      <c r="L653" s="2">
        <v>121</v>
      </c>
      <c r="M653" s="2">
        <v>0</v>
      </c>
      <c r="N653" s="2">
        <v>160733</v>
      </c>
      <c r="O653" s="2" t="s">
        <v>864</v>
      </c>
    </row>
    <row r="654" spans="1:15" x14ac:dyDescent="0.15">
      <c r="A654" s="2">
        <v>2021</v>
      </c>
      <c r="B654" s="2">
        <v>2019</v>
      </c>
      <c r="C654" s="1" t="s">
        <v>174</v>
      </c>
      <c r="D654" s="2">
        <v>3406.64</v>
      </c>
      <c r="E654" s="2">
        <v>1824</v>
      </c>
      <c r="F654" s="2">
        <v>0.53542493483314935</v>
      </c>
      <c r="G654" s="2">
        <v>126</v>
      </c>
      <c r="H654" s="2">
        <v>3.6986590893079402E-2</v>
      </c>
      <c r="I654" s="2">
        <v>91280.13</v>
      </c>
      <c r="J654" s="2">
        <v>60648</v>
      </c>
      <c r="K654" s="2">
        <v>298.17437724834679</v>
      </c>
      <c r="L654" s="2">
        <v>23</v>
      </c>
      <c r="M654" s="2">
        <v>0</v>
      </c>
      <c r="N654" s="2">
        <v>22881651</v>
      </c>
      <c r="O654" s="2" t="s">
        <v>865</v>
      </c>
    </row>
    <row r="655" spans="1:15" x14ac:dyDescent="0.15">
      <c r="A655" s="2">
        <v>2021</v>
      </c>
      <c r="B655" s="2">
        <v>2019</v>
      </c>
      <c r="C655" s="1" t="s">
        <v>175</v>
      </c>
      <c r="D655" s="2">
        <v>332.5</v>
      </c>
      <c r="E655" s="2">
        <v>87</v>
      </c>
      <c r="F655" s="2">
        <v>0.26165413533834586</v>
      </c>
      <c r="G655" s="2">
        <v>0</v>
      </c>
      <c r="H655" s="2">
        <v>0</v>
      </c>
      <c r="I655" s="2">
        <v>117864.22</v>
      </c>
      <c r="J655" s="2">
        <v>81400</v>
      </c>
      <c r="K655" s="2">
        <v>257.27127674629469</v>
      </c>
      <c r="L655" s="2">
        <v>50</v>
      </c>
      <c r="M655" s="2">
        <v>0</v>
      </c>
      <c r="N655" s="2">
        <v>1430042</v>
      </c>
      <c r="O655" s="2" t="s">
        <v>866</v>
      </c>
    </row>
    <row r="656" spans="1:15" x14ac:dyDescent="0.15">
      <c r="A656" s="2">
        <v>2021</v>
      </c>
      <c r="B656" s="2">
        <v>2019</v>
      </c>
      <c r="C656" s="1" t="s">
        <v>176</v>
      </c>
      <c r="D656" s="2">
        <v>5723.74</v>
      </c>
      <c r="E656" s="2">
        <v>1840</v>
      </c>
      <c r="F656" s="2">
        <v>0.32146813097729809</v>
      </c>
      <c r="G656" s="2">
        <v>347</v>
      </c>
      <c r="H656" s="2">
        <v>6.0624696439740451E-2</v>
      </c>
      <c r="I656" s="2">
        <v>138128.26</v>
      </c>
      <c r="J656" s="2">
        <v>77128</v>
      </c>
      <c r="K656" s="2">
        <v>235.69692008625543</v>
      </c>
      <c r="L656" s="2">
        <v>84</v>
      </c>
      <c r="M656" s="2">
        <v>0</v>
      </c>
      <c r="N656" s="2">
        <v>20505104</v>
      </c>
      <c r="O656" s="2" t="s">
        <v>867</v>
      </c>
    </row>
    <row r="657" spans="1:15" x14ac:dyDescent="0.15">
      <c r="A657" s="2">
        <v>2021</v>
      </c>
      <c r="B657" s="2">
        <v>2019</v>
      </c>
      <c r="C657" s="1" t="s">
        <v>177</v>
      </c>
      <c r="D657" s="2">
        <v>135.75</v>
      </c>
      <c r="E657" s="2">
        <v>33</v>
      </c>
      <c r="F657" s="2">
        <v>0.24309392265193369</v>
      </c>
      <c r="G657" s="2">
        <v>0</v>
      </c>
      <c r="H657" s="2">
        <v>0</v>
      </c>
      <c r="I657" s="2">
        <v>370010.58</v>
      </c>
      <c r="J657" s="2">
        <v>98750</v>
      </c>
      <c r="K657" s="2">
        <v>159.78149030156942</v>
      </c>
      <c r="L657" s="2">
        <v>155</v>
      </c>
      <c r="M657" s="2">
        <v>0</v>
      </c>
      <c r="N657" s="2">
        <v>30786</v>
      </c>
      <c r="O657" s="2" t="s">
        <v>868</v>
      </c>
    </row>
    <row r="658" spans="1:15" x14ac:dyDescent="0.15">
      <c r="A658" s="2">
        <v>2021</v>
      </c>
      <c r="B658" s="2">
        <v>2019</v>
      </c>
      <c r="C658" s="1" t="s">
        <v>178</v>
      </c>
      <c r="D658" s="2">
        <v>269.86</v>
      </c>
      <c r="E658" s="2">
        <v>70</v>
      </c>
      <c r="F658" s="2">
        <v>0.25939375972726597</v>
      </c>
      <c r="G658" s="2">
        <v>4</v>
      </c>
      <c r="H658" s="2">
        <v>1.4822500555843771E-2</v>
      </c>
      <c r="I658" s="2">
        <v>491005.07</v>
      </c>
      <c r="J658" s="2">
        <v>93975</v>
      </c>
      <c r="K658" s="2">
        <v>107.58475822980678</v>
      </c>
      <c r="L658" s="2">
        <v>164</v>
      </c>
      <c r="M658" s="2">
        <v>0</v>
      </c>
      <c r="N658" s="2">
        <v>60191</v>
      </c>
      <c r="O658" s="2" t="s">
        <v>869</v>
      </c>
    </row>
    <row r="659" spans="1:15" x14ac:dyDescent="0.15">
      <c r="A659" s="2">
        <v>2021</v>
      </c>
      <c r="B659" s="2">
        <v>2019</v>
      </c>
      <c r="C659" s="1" t="s">
        <v>179</v>
      </c>
      <c r="D659" s="2">
        <v>18239.259999999998</v>
      </c>
      <c r="E659" s="2">
        <v>14862</v>
      </c>
      <c r="F659" s="2">
        <v>0.81483568960582842</v>
      </c>
      <c r="G659" s="2">
        <v>2912</v>
      </c>
      <c r="H659" s="2">
        <v>0.15965560006272186</v>
      </c>
      <c r="I659" s="2">
        <v>54828.21</v>
      </c>
      <c r="J659" s="2">
        <v>40879</v>
      </c>
      <c r="K659" s="2">
        <v>461.26638626517206</v>
      </c>
      <c r="L659" s="2">
        <v>2</v>
      </c>
      <c r="M659" s="2">
        <v>513.88249999999891</v>
      </c>
      <c r="N659" s="2">
        <v>199927707</v>
      </c>
      <c r="O659" s="2" t="s">
        <v>870</v>
      </c>
    </row>
    <row r="660" spans="1:15" x14ac:dyDescent="0.15">
      <c r="A660" s="2">
        <v>2021</v>
      </c>
      <c r="B660" s="2">
        <v>2019</v>
      </c>
      <c r="C660" s="1" t="s">
        <v>180</v>
      </c>
      <c r="D660" s="2">
        <v>2666.85</v>
      </c>
      <c r="E660" s="2">
        <v>851</v>
      </c>
      <c r="F660" s="2">
        <v>0.31910306166451058</v>
      </c>
      <c r="G660" s="2">
        <v>80</v>
      </c>
      <c r="H660" s="2">
        <v>2.9997937641787129E-2</v>
      </c>
      <c r="I660" s="2">
        <v>246836.13</v>
      </c>
      <c r="J660" s="2">
        <v>79175</v>
      </c>
      <c r="K660" s="2">
        <v>228.45294172179638</v>
      </c>
      <c r="L660" s="2">
        <v>104</v>
      </c>
      <c r="M660" s="2">
        <v>0</v>
      </c>
      <c r="N660" s="2">
        <v>338161</v>
      </c>
      <c r="O660" s="2" t="s">
        <v>871</v>
      </c>
    </row>
    <row r="661" spans="1:15" x14ac:dyDescent="0.15">
      <c r="A661" s="2">
        <v>2021</v>
      </c>
      <c r="B661" s="2">
        <v>2019</v>
      </c>
      <c r="C661" s="1" t="s">
        <v>181</v>
      </c>
      <c r="D661" s="2">
        <v>2768.33</v>
      </c>
      <c r="E661" s="2">
        <v>1032</v>
      </c>
      <c r="F661" s="2">
        <v>0.37278792629491425</v>
      </c>
      <c r="G661" s="2">
        <v>123</v>
      </c>
      <c r="H661" s="2">
        <v>4.4431119122358968E-2</v>
      </c>
      <c r="I661" s="2">
        <v>122479.99</v>
      </c>
      <c r="J661" s="2">
        <v>77946</v>
      </c>
      <c r="K661" s="2">
        <v>248.86652492574311</v>
      </c>
      <c r="L661" s="2">
        <v>56</v>
      </c>
      <c r="M661" s="2">
        <v>0</v>
      </c>
      <c r="N661" s="2">
        <v>12051409</v>
      </c>
      <c r="O661" s="2" t="s">
        <v>872</v>
      </c>
    </row>
    <row r="662" spans="1:15" x14ac:dyDescent="0.15">
      <c r="A662" s="2">
        <v>2021</v>
      </c>
      <c r="B662" s="2">
        <v>2019</v>
      </c>
      <c r="C662" s="1" t="s">
        <v>182</v>
      </c>
      <c r="D662" s="2">
        <v>681.3</v>
      </c>
      <c r="E662" s="2">
        <v>247</v>
      </c>
      <c r="F662" s="2">
        <v>0.36254219873770732</v>
      </c>
      <c r="G662" s="2">
        <v>89</v>
      </c>
      <c r="H662" s="2">
        <v>0.13063261412006458</v>
      </c>
      <c r="I662" s="2">
        <v>243691.99</v>
      </c>
      <c r="J662" s="2">
        <v>95583</v>
      </c>
      <c r="K662" s="2">
        <v>187.50302965569935</v>
      </c>
      <c r="L662" s="2">
        <v>151</v>
      </c>
      <c r="M662" s="2">
        <v>0</v>
      </c>
      <c r="N662" s="2">
        <v>88598</v>
      </c>
      <c r="O662" s="2" t="s">
        <v>873</v>
      </c>
    </row>
    <row r="663" spans="1:15" x14ac:dyDescent="0.15">
      <c r="A663" s="2">
        <v>2021</v>
      </c>
      <c r="B663" s="2">
        <v>2019</v>
      </c>
      <c r="C663" s="1" t="s">
        <v>183</v>
      </c>
      <c r="D663" s="2">
        <v>9746.0499999999993</v>
      </c>
      <c r="E663" s="2">
        <v>2498</v>
      </c>
      <c r="F663" s="2">
        <v>0.25630896619656168</v>
      </c>
      <c r="G663" s="2">
        <v>627</v>
      </c>
      <c r="H663" s="2">
        <v>6.4333755726679015E-2</v>
      </c>
      <c r="I663" s="2">
        <v>146597.91</v>
      </c>
      <c r="J663" s="2">
        <v>95298</v>
      </c>
      <c r="K663" s="2">
        <v>234.40511800179652</v>
      </c>
      <c r="L663" s="2">
        <v>85</v>
      </c>
      <c r="M663" s="2">
        <v>0</v>
      </c>
      <c r="N663" s="2">
        <v>24662161</v>
      </c>
      <c r="O663" s="2" t="s">
        <v>874</v>
      </c>
    </row>
    <row r="664" spans="1:15" x14ac:dyDescent="0.15">
      <c r="A664" s="2">
        <v>2021</v>
      </c>
      <c r="B664" s="2">
        <v>2019</v>
      </c>
      <c r="C664" s="1" t="s">
        <v>184</v>
      </c>
      <c r="D664" s="2">
        <v>6852.76</v>
      </c>
      <c r="E664" s="2">
        <v>4368</v>
      </c>
      <c r="F664" s="2">
        <v>0.63740740956928299</v>
      </c>
      <c r="G664" s="2">
        <v>940</v>
      </c>
      <c r="H664" s="2">
        <v>0.13717100846958014</v>
      </c>
      <c r="I664" s="2">
        <v>72420.2</v>
      </c>
      <c r="J664" s="2">
        <v>55299</v>
      </c>
      <c r="K664" s="2">
        <v>322.78997135990858</v>
      </c>
      <c r="L664" s="2">
        <v>14</v>
      </c>
      <c r="M664" s="2">
        <v>0</v>
      </c>
      <c r="N664" s="2">
        <v>59758671</v>
      </c>
      <c r="O664" s="2" t="s">
        <v>875</v>
      </c>
    </row>
    <row r="665" spans="1:15" x14ac:dyDescent="0.15">
      <c r="A665" s="2">
        <v>2021</v>
      </c>
      <c r="B665" s="2">
        <v>2019</v>
      </c>
      <c r="C665" s="1" t="s">
        <v>185</v>
      </c>
      <c r="D665" s="2">
        <v>2258.58</v>
      </c>
      <c r="E665" s="2">
        <v>49</v>
      </c>
      <c r="F665" s="2">
        <v>2.1695047330623666E-2</v>
      </c>
      <c r="G665" s="2">
        <v>16</v>
      </c>
      <c r="H665" s="2">
        <v>7.084097087550585E-3</v>
      </c>
      <c r="I665" s="2">
        <v>334301.56</v>
      </c>
      <c r="J665" s="2">
        <v>219868</v>
      </c>
      <c r="K665" s="2">
        <v>140.05969465628525</v>
      </c>
      <c r="L665" s="2">
        <v>161</v>
      </c>
      <c r="M665" s="2">
        <v>0</v>
      </c>
      <c r="N665" s="2">
        <v>262272</v>
      </c>
      <c r="O665" s="2" t="s">
        <v>876</v>
      </c>
    </row>
    <row r="666" spans="1:15" x14ac:dyDescent="0.15">
      <c r="A666" s="2">
        <v>2021</v>
      </c>
      <c r="B666" s="2">
        <v>2019</v>
      </c>
      <c r="C666" s="1" t="s">
        <v>186</v>
      </c>
      <c r="D666" s="2">
        <v>5324.11</v>
      </c>
      <c r="E666" s="2">
        <v>171</v>
      </c>
      <c r="F666" s="2">
        <v>3.2118044142589092E-2</v>
      </c>
      <c r="G666" s="2">
        <v>62</v>
      </c>
      <c r="H666" s="2">
        <v>1.1645138811932887E-2</v>
      </c>
      <c r="I666" s="2">
        <v>568518.40000000002</v>
      </c>
      <c r="J666" s="2">
        <v>181360</v>
      </c>
      <c r="K666" s="2">
        <v>62.412000632688986</v>
      </c>
      <c r="L666" s="2">
        <v>166</v>
      </c>
      <c r="M666" s="2">
        <v>0</v>
      </c>
      <c r="N666" s="2">
        <v>620588</v>
      </c>
      <c r="O666" s="2" t="s">
        <v>877</v>
      </c>
    </row>
    <row r="667" spans="1:15" x14ac:dyDescent="0.15">
      <c r="A667" s="2">
        <v>2021</v>
      </c>
      <c r="B667" s="2">
        <v>2019</v>
      </c>
      <c r="C667" s="1" t="s">
        <v>187</v>
      </c>
      <c r="D667" s="2">
        <v>3845</v>
      </c>
      <c r="E667" s="2">
        <v>931</v>
      </c>
      <c r="F667" s="2">
        <v>0.24213263979193758</v>
      </c>
      <c r="G667" s="2">
        <v>342</v>
      </c>
      <c r="H667" s="2">
        <v>8.8946684005201559E-2</v>
      </c>
      <c r="I667" s="2">
        <v>126571.58</v>
      </c>
      <c r="J667" s="2">
        <v>81452</v>
      </c>
      <c r="K667" s="2">
        <v>258.18604713751785</v>
      </c>
      <c r="L667" s="2">
        <v>49</v>
      </c>
      <c r="M667" s="2">
        <v>0</v>
      </c>
      <c r="N667" s="2">
        <v>15074055</v>
      </c>
      <c r="O667" s="2" t="s">
        <v>878</v>
      </c>
    </row>
    <row r="668" spans="1:15" x14ac:dyDescent="0.15">
      <c r="A668" s="2">
        <v>2021</v>
      </c>
      <c r="B668" s="2">
        <v>2019</v>
      </c>
      <c r="C668" s="1" t="s">
        <v>188</v>
      </c>
      <c r="D668" s="2">
        <v>622.96</v>
      </c>
      <c r="E668" s="2">
        <v>211</v>
      </c>
      <c r="F668" s="2">
        <v>0.33870553486580196</v>
      </c>
      <c r="G668" s="2">
        <v>7</v>
      </c>
      <c r="H668" s="2">
        <v>1.1236676512135609E-2</v>
      </c>
      <c r="I668" s="2">
        <v>107334.19</v>
      </c>
      <c r="J668" s="2">
        <v>75885</v>
      </c>
      <c r="K668" s="2">
        <v>237.71112354538289</v>
      </c>
      <c r="L668" s="2">
        <v>76</v>
      </c>
      <c r="M668" s="2">
        <v>0</v>
      </c>
      <c r="N668" s="2">
        <v>3172823</v>
      </c>
      <c r="O668" s="2" t="s">
        <v>879</v>
      </c>
    </row>
    <row r="669" spans="1:15" x14ac:dyDescent="0.15">
      <c r="A669" s="2">
        <v>2021</v>
      </c>
      <c r="B669" s="2">
        <v>2019</v>
      </c>
      <c r="C669" s="1" t="s">
        <v>189</v>
      </c>
      <c r="D669" s="2">
        <v>3840.16</v>
      </c>
      <c r="E669" s="2">
        <v>191</v>
      </c>
      <c r="F669" s="2">
        <v>4.9737510937044295E-2</v>
      </c>
      <c r="G669" s="2">
        <v>31</v>
      </c>
      <c r="H669" s="2">
        <v>8.0725803091537852E-3</v>
      </c>
      <c r="I669" s="2">
        <v>338528.72</v>
      </c>
      <c r="J669" s="2">
        <v>180313</v>
      </c>
      <c r="K669" s="2">
        <v>141.66500174584803</v>
      </c>
      <c r="L669" s="2">
        <v>160</v>
      </c>
      <c r="M669" s="2">
        <v>0</v>
      </c>
      <c r="N669" s="2">
        <v>449718</v>
      </c>
      <c r="O669" s="2" t="s">
        <v>880</v>
      </c>
    </row>
    <row r="670" spans="1:15" x14ac:dyDescent="0.15">
      <c r="A670" s="2">
        <v>2021</v>
      </c>
      <c r="B670" s="2">
        <v>2019</v>
      </c>
      <c r="C670" s="1" t="s">
        <v>190</v>
      </c>
      <c r="D670" s="2">
        <v>1109.98</v>
      </c>
      <c r="E670" s="2">
        <v>612</v>
      </c>
      <c r="F670" s="2">
        <v>0.55136128578893318</v>
      </c>
      <c r="G670" s="2">
        <v>37</v>
      </c>
      <c r="H670" s="2">
        <v>3.3333933944755763E-2</v>
      </c>
      <c r="I670" s="2">
        <v>95266.26</v>
      </c>
      <c r="J670" s="2">
        <v>57468</v>
      </c>
      <c r="K670" s="2">
        <v>288.05530917825479</v>
      </c>
      <c r="L670" s="2">
        <v>28</v>
      </c>
      <c r="M670" s="2">
        <v>0</v>
      </c>
      <c r="N670" s="2">
        <v>8024957</v>
      </c>
      <c r="O670" s="2" t="s">
        <v>881</v>
      </c>
    </row>
    <row r="671" spans="1:15" x14ac:dyDescent="0.15">
      <c r="A671" s="2">
        <v>2021</v>
      </c>
      <c r="B671" s="2">
        <v>2019</v>
      </c>
      <c r="C671" s="1" t="s">
        <v>191</v>
      </c>
      <c r="D671" s="2">
        <v>3299.23</v>
      </c>
      <c r="E671" s="2">
        <v>2478</v>
      </c>
      <c r="F671" s="2">
        <v>0.75108434392267287</v>
      </c>
      <c r="G671" s="2">
        <v>965</v>
      </c>
      <c r="H671" s="2">
        <v>0.2924924906720659</v>
      </c>
      <c r="I671" s="2">
        <v>54478.25</v>
      </c>
      <c r="J671" s="2">
        <v>41293</v>
      </c>
      <c r="K671" s="2">
        <v>376.91890113605439</v>
      </c>
      <c r="L671" s="2">
        <v>6</v>
      </c>
      <c r="M671" s="2">
        <v>0</v>
      </c>
      <c r="N671" s="2">
        <v>35624939</v>
      </c>
      <c r="O671" s="2" t="s">
        <v>882</v>
      </c>
    </row>
    <row r="672" spans="1:15" x14ac:dyDescent="0.15">
      <c r="A672" s="2">
        <v>2021</v>
      </c>
      <c r="B672" s="2">
        <v>2019</v>
      </c>
      <c r="C672" s="1" t="s">
        <v>192</v>
      </c>
      <c r="D672" s="2">
        <v>3917.95</v>
      </c>
      <c r="E672" s="2">
        <v>1616</v>
      </c>
      <c r="F672" s="2">
        <v>0.41246059801682006</v>
      </c>
      <c r="G672" s="2">
        <v>134</v>
      </c>
      <c r="H672" s="2">
        <v>3.4201559489018492E-2</v>
      </c>
      <c r="I672" s="2">
        <v>152273.1</v>
      </c>
      <c r="J672" s="2">
        <v>89565</v>
      </c>
      <c r="K672" s="2">
        <v>271.71397766640916</v>
      </c>
      <c r="L672" s="2">
        <v>41</v>
      </c>
      <c r="M672" s="2">
        <v>0</v>
      </c>
      <c r="N672" s="2">
        <v>12130392</v>
      </c>
      <c r="O672" s="2" t="s">
        <v>883</v>
      </c>
    </row>
    <row r="673" spans="1:15" x14ac:dyDescent="0.15">
      <c r="A673" s="2">
        <v>2021</v>
      </c>
      <c r="B673" s="2">
        <v>2019</v>
      </c>
      <c r="C673" s="1" t="s">
        <v>193</v>
      </c>
      <c r="D673" s="2">
        <v>1634.74</v>
      </c>
      <c r="E673" s="2">
        <v>687</v>
      </c>
      <c r="F673" s="2">
        <v>0.42025031503480675</v>
      </c>
      <c r="G673" s="2">
        <v>100</v>
      </c>
      <c r="H673" s="2">
        <v>6.1171807137526457E-2</v>
      </c>
      <c r="I673" s="2">
        <v>156716.78</v>
      </c>
      <c r="J673" s="2">
        <v>67072</v>
      </c>
      <c r="K673" s="2">
        <v>254.95921015091386</v>
      </c>
      <c r="L673" s="2">
        <v>51</v>
      </c>
      <c r="M673" s="2">
        <v>0</v>
      </c>
      <c r="N673" s="2">
        <v>5167806</v>
      </c>
      <c r="O673" s="2" t="s">
        <v>884</v>
      </c>
    </row>
    <row r="674" spans="1:15" x14ac:dyDescent="0.15">
      <c r="A674" s="2">
        <v>2021</v>
      </c>
      <c r="B674" s="2">
        <v>2019</v>
      </c>
      <c r="C674" s="1" t="s">
        <v>194</v>
      </c>
      <c r="D674" s="2">
        <v>2395.84</v>
      </c>
      <c r="E674" s="2">
        <v>706</v>
      </c>
      <c r="F674" s="2">
        <v>0.29467744089755576</v>
      </c>
      <c r="G674" s="2">
        <v>72</v>
      </c>
      <c r="H674" s="2">
        <v>3.0052090289835715E-2</v>
      </c>
      <c r="I674" s="2">
        <v>109076.84</v>
      </c>
      <c r="J674" s="2">
        <v>87045</v>
      </c>
      <c r="K674" s="2">
        <v>247.32150720317475</v>
      </c>
      <c r="L674" s="2">
        <v>57</v>
      </c>
      <c r="M674" s="2">
        <v>0</v>
      </c>
      <c r="N674" s="2">
        <v>10992373</v>
      </c>
      <c r="O674" s="2" t="s">
        <v>885</v>
      </c>
    </row>
    <row r="675" spans="1:15" x14ac:dyDescent="0.15">
      <c r="A675" s="2">
        <v>2021</v>
      </c>
      <c r="B675" s="2">
        <v>2019</v>
      </c>
      <c r="C675" s="1" t="s">
        <v>195</v>
      </c>
      <c r="D675" s="2">
        <v>1556.94</v>
      </c>
      <c r="E675" s="2">
        <v>182</v>
      </c>
      <c r="F675" s="2">
        <v>0.11689596259329196</v>
      </c>
      <c r="G675" s="2">
        <v>33</v>
      </c>
      <c r="H675" s="2">
        <v>2.1195421788893599E-2</v>
      </c>
      <c r="I675" s="2">
        <v>189771.27</v>
      </c>
      <c r="J675" s="2">
        <v>138320</v>
      </c>
      <c r="K675" s="2">
        <v>216.98022656414409</v>
      </c>
      <c r="L675" s="2">
        <v>129</v>
      </c>
      <c r="M675" s="2">
        <v>0</v>
      </c>
      <c r="N675" s="2">
        <v>218236</v>
      </c>
      <c r="O675" s="2" t="s">
        <v>886</v>
      </c>
    </row>
    <row r="676" spans="1:15" x14ac:dyDescent="0.15">
      <c r="A676" s="2">
        <v>2021</v>
      </c>
      <c r="B676" s="2">
        <v>2019</v>
      </c>
      <c r="C676" s="1" t="s">
        <v>196</v>
      </c>
      <c r="D676" s="2">
        <v>1024.8399999999999</v>
      </c>
      <c r="E676" s="2">
        <v>163</v>
      </c>
      <c r="F676" s="2">
        <v>0.15904921743881972</v>
      </c>
      <c r="G676" s="2">
        <v>17</v>
      </c>
      <c r="H676" s="2">
        <v>1.6587955193005738E-2</v>
      </c>
      <c r="I676" s="2">
        <v>161401.21</v>
      </c>
      <c r="J676" s="2">
        <v>82923</v>
      </c>
      <c r="K676" s="2">
        <v>222.61065644428569</v>
      </c>
      <c r="L676" s="2">
        <v>117</v>
      </c>
      <c r="M676" s="2">
        <v>0</v>
      </c>
      <c r="N676" s="2">
        <v>2319552</v>
      </c>
      <c r="O676" s="2" t="s">
        <v>887</v>
      </c>
    </row>
    <row r="677" spans="1:15" x14ac:dyDescent="0.15">
      <c r="A677" s="2">
        <v>2021</v>
      </c>
      <c r="B677" s="2">
        <v>2019</v>
      </c>
      <c r="C677" s="1" t="s">
        <v>197</v>
      </c>
      <c r="D677" s="2">
        <v>1300.26</v>
      </c>
      <c r="E677" s="2">
        <v>184</v>
      </c>
      <c r="F677" s="2">
        <v>0.14151015950656023</v>
      </c>
      <c r="G677" s="2">
        <v>5</v>
      </c>
      <c r="H677" s="2">
        <v>3.8453847692000061E-3</v>
      </c>
      <c r="I677" s="2">
        <v>136239.26</v>
      </c>
      <c r="J677" s="2">
        <v>81441</v>
      </c>
      <c r="K677" s="2">
        <v>233.97802809512794</v>
      </c>
      <c r="L677" s="2">
        <v>93</v>
      </c>
      <c r="M677" s="2">
        <v>0</v>
      </c>
      <c r="N677" s="2">
        <v>4329849</v>
      </c>
      <c r="O677" s="2" t="s">
        <v>888</v>
      </c>
    </row>
    <row r="678" spans="1:15" x14ac:dyDescent="0.15">
      <c r="A678" s="2">
        <v>2022</v>
      </c>
      <c r="B678" s="2">
        <v>2020</v>
      </c>
      <c r="C678" s="1" t="s">
        <v>28</v>
      </c>
      <c r="D678" s="2">
        <v>386.97</v>
      </c>
      <c r="E678" s="2">
        <v>92</v>
      </c>
      <c r="F678" s="2">
        <v>0.23774452799958651</v>
      </c>
      <c r="G678" s="2">
        <v>3</v>
      </c>
      <c r="H678" s="2">
        <v>7.7525389565082561E-3</v>
      </c>
      <c r="I678" s="2">
        <v>119334.85</v>
      </c>
      <c r="J678" s="2">
        <v>101098</v>
      </c>
      <c r="K678" s="2">
        <v>242.14300260088473</v>
      </c>
      <c r="L678" s="2">
        <v>63</v>
      </c>
      <c r="M678" s="2">
        <v>0</v>
      </c>
      <c r="N678" s="2">
        <v>1645329</v>
      </c>
      <c r="O678" s="2" t="s">
        <v>889</v>
      </c>
    </row>
    <row r="679" spans="1:15" x14ac:dyDescent="0.15">
      <c r="A679" s="2">
        <v>2022</v>
      </c>
      <c r="B679" s="2">
        <v>2020</v>
      </c>
      <c r="C679" s="1" t="s">
        <v>30</v>
      </c>
      <c r="D679" s="2">
        <v>2388.0700000000002</v>
      </c>
      <c r="E679" s="2">
        <v>1585</v>
      </c>
      <c r="F679" s="2">
        <v>0.66371588772523415</v>
      </c>
      <c r="G679" s="2">
        <v>133</v>
      </c>
      <c r="H679" s="2">
        <v>5.5693509821738887E-2</v>
      </c>
      <c r="I679" s="2">
        <v>78398.39</v>
      </c>
      <c r="J679" s="2">
        <v>53540</v>
      </c>
      <c r="K679" s="2">
        <v>348.53452549599638</v>
      </c>
      <c r="L679" s="2">
        <v>10</v>
      </c>
      <c r="M679" s="2">
        <v>152.15799999999999</v>
      </c>
      <c r="N679" s="2">
        <v>21254425</v>
      </c>
      <c r="O679" s="2" t="s">
        <v>890</v>
      </c>
    </row>
    <row r="680" spans="1:15" x14ac:dyDescent="0.15">
      <c r="A680" s="2">
        <v>2022</v>
      </c>
      <c r="B680" s="2">
        <v>2020</v>
      </c>
      <c r="C680" s="1" t="s">
        <v>32</v>
      </c>
      <c r="D680" s="2">
        <v>517.82000000000005</v>
      </c>
      <c r="E680" s="2">
        <v>190</v>
      </c>
      <c r="F680" s="2">
        <v>0.36692286895060056</v>
      </c>
      <c r="G680" s="2">
        <v>6</v>
      </c>
      <c r="H680" s="2">
        <v>1.158703796686107E-2</v>
      </c>
      <c r="I680" s="2">
        <v>107255.83</v>
      </c>
      <c r="J680" s="2">
        <v>68269</v>
      </c>
      <c r="K680" s="2">
        <v>257.17256135575872</v>
      </c>
      <c r="L680" s="2">
        <v>46</v>
      </c>
      <c r="M680" s="2">
        <v>0</v>
      </c>
      <c r="N680" s="2">
        <v>2988917</v>
      </c>
      <c r="O680" s="2" t="s">
        <v>891</v>
      </c>
    </row>
    <row r="681" spans="1:15" x14ac:dyDescent="0.15">
      <c r="A681" s="2">
        <v>2022</v>
      </c>
      <c r="B681" s="2">
        <v>2020</v>
      </c>
      <c r="C681" s="1" t="s">
        <v>33</v>
      </c>
      <c r="D681" s="2">
        <v>3133.65</v>
      </c>
      <c r="E681" s="2">
        <v>179</v>
      </c>
      <c r="F681" s="2">
        <v>5.7121886617841809E-2</v>
      </c>
      <c r="G681" s="2">
        <v>92</v>
      </c>
      <c r="H681" s="2">
        <v>2.9358735021460598E-2</v>
      </c>
      <c r="I681" s="2">
        <v>201203.11</v>
      </c>
      <c r="J681" s="2">
        <v>132500</v>
      </c>
      <c r="K681" s="2">
        <v>174.16850874941881</v>
      </c>
      <c r="L681" s="2">
        <v>153</v>
      </c>
      <c r="M681" s="2">
        <v>0</v>
      </c>
      <c r="N681" s="2">
        <v>369993</v>
      </c>
      <c r="O681" s="2" t="s">
        <v>892</v>
      </c>
    </row>
    <row r="682" spans="1:15" x14ac:dyDescent="0.15">
      <c r="A682" s="2">
        <v>2022</v>
      </c>
      <c r="B682" s="2">
        <v>2020</v>
      </c>
      <c r="C682" s="1" t="s">
        <v>34</v>
      </c>
      <c r="D682" s="2">
        <v>476.42</v>
      </c>
      <c r="E682" s="2">
        <v>94</v>
      </c>
      <c r="F682" s="2">
        <v>0.19730489903866336</v>
      </c>
      <c r="G682" s="2">
        <v>1</v>
      </c>
      <c r="H682" s="2">
        <v>2.098988287645355E-3</v>
      </c>
      <c r="I682" s="2">
        <v>142841.65</v>
      </c>
      <c r="J682" s="2">
        <v>111071</v>
      </c>
      <c r="K682" s="2">
        <v>230.38668816465471</v>
      </c>
      <c r="L682" s="2">
        <v>91</v>
      </c>
      <c r="M682" s="2">
        <v>0</v>
      </c>
      <c r="N682" s="2">
        <v>1355040</v>
      </c>
      <c r="O682" s="2" t="s">
        <v>893</v>
      </c>
    </row>
    <row r="683" spans="1:15" x14ac:dyDescent="0.15">
      <c r="A683" s="2">
        <v>2022</v>
      </c>
      <c r="B683" s="2">
        <v>2020</v>
      </c>
      <c r="C683" s="1" t="s">
        <v>35</v>
      </c>
      <c r="D683" s="2">
        <v>724.27</v>
      </c>
      <c r="E683" s="2">
        <v>190</v>
      </c>
      <c r="F683" s="2">
        <v>0.26233310781890734</v>
      </c>
      <c r="G683" s="2">
        <v>11</v>
      </c>
      <c r="H683" s="2">
        <v>1.5187706242147266E-2</v>
      </c>
      <c r="I683" s="2">
        <v>116753.01</v>
      </c>
      <c r="J683" s="2">
        <v>86842</v>
      </c>
      <c r="K683" s="2">
        <v>256.53237881946239</v>
      </c>
      <c r="L683" s="2">
        <v>48</v>
      </c>
      <c r="M683" s="2">
        <v>0</v>
      </c>
      <c r="N683" s="2">
        <v>4188965</v>
      </c>
      <c r="O683" s="2" t="s">
        <v>894</v>
      </c>
    </row>
    <row r="684" spans="1:15" x14ac:dyDescent="0.15">
      <c r="A684" s="2">
        <v>2022</v>
      </c>
      <c r="B684" s="2">
        <v>2020</v>
      </c>
      <c r="C684" s="1" t="s">
        <v>36</v>
      </c>
      <c r="D684" s="2">
        <v>2741.09</v>
      </c>
      <c r="E684" s="2">
        <v>565</v>
      </c>
      <c r="F684" s="2">
        <v>0.20612238197213517</v>
      </c>
      <c r="G684" s="2">
        <v>94</v>
      </c>
      <c r="H684" s="2">
        <v>3.4292927266160539E-2</v>
      </c>
      <c r="I684" s="2">
        <v>163248.62</v>
      </c>
      <c r="J684" s="2">
        <v>95996</v>
      </c>
      <c r="K684" s="2">
        <v>224.87524791250246</v>
      </c>
      <c r="L684" s="2">
        <v>100</v>
      </c>
      <c r="M684" s="2">
        <v>0</v>
      </c>
      <c r="N684" s="2">
        <v>5662251</v>
      </c>
      <c r="O684" s="2" t="s">
        <v>895</v>
      </c>
    </row>
    <row r="685" spans="1:15" x14ac:dyDescent="0.15">
      <c r="A685" s="2">
        <v>2022</v>
      </c>
      <c r="B685" s="2">
        <v>2020</v>
      </c>
      <c r="C685" s="1" t="s">
        <v>37</v>
      </c>
      <c r="D685" s="2">
        <v>755.64</v>
      </c>
      <c r="E685" s="2">
        <v>83</v>
      </c>
      <c r="F685" s="2">
        <v>0.10984066486686782</v>
      </c>
      <c r="G685" s="2">
        <v>11</v>
      </c>
      <c r="H685" s="2">
        <v>1.4557196548621037E-2</v>
      </c>
      <c r="I685" s="2">
        <v>149865.62</v>
      </c>
      <c r="J685" s="2">
        <v>119653</v>
      </c>
      <c r="K685" s="2">
        <v>215.99244595928513</v>
      </c>
      <c r="L685" s="2">
        <v>119</v>
      </c>
      <c r="M685" s="2">
        <v>0</v>
      </c>
      <c r="N685" s="2">
        <v>1653155</v>
      </c>
      <c r="O685" s="2" t="s">
        <v>896</v>
      </c>
    </row>
    <row r="686" spans="1:15" x14ac:dyDescent="0.15">
      <c r="A686" s="2">
        <v>2022</v>
      </c>
      <c r="B686" s="2">
        <v>2020</v>
      </c>
      <c r="C686" s="1" t="s">
        <v>38</v>
      </c>
      <c r="D686" s="2">
        <v>3056.47</v>
      </c>
      <c r="E686" s="2">
        <v>991</v>
      </c>
      <c r="F686" s="2">
        <v>0.32423023945924551</v>
      </c>
      <c r="G686" s="2">
        <v>183</v>
      </c>
      <c r="H686" s="2">
        <v>5.9872990737681056E-2</v>
      </c>
      <c r="I686" s="2">
        <v>152118.44</v>
      </c>
      <c r="J686" s="2">
        <v>101473</v>
      </c>
      <c r="K686" s="2">
        <v>236.96336157852789</v>
      </c>
      <c r="L686" s="2">
        <v>73</v>
      </c>
      <c r="M686" s="2">
        <v>0</v>
      </c>
      <c r="N686" s="2">
        <v>7611670</v>
      </c>
      <c r="O686" s="2" t="s">
        <v>897</v>
      </c>
    </row>
    <row r="687" spans="1:15" x14ac:dyDescent="0.15">
      <c r="A687" s="2">
        <v>2022</v>
      </c>
      <c r="B687" s="2">
        <v>2020</v>
      </c>
      <c r="C687" s="1" t="s">
        <v>39</v>
      </c>
      <c r="D687" s="2">
        <v>363.14</v>
      </c>
      <c r="E687" s="2">
        <v>100</v>
      </c>
      <c r="F687" s="2">
        <v>0.27537588808723912</v>
      </c>
      <c r="G687" s="2">
        <v>3</v>
      </c>
      <c r="H687" s="2">
        <v>8.2612766426171727E-3</v>
      </c>
      <c r="I687" s="2">
        <v>151550.32</v>
      </c>
      <c r="J687" s="2">
        <v>93750</v>
      </c>
      <c r="K687" s="2">
        <v>223.83958944222294</v>
      </c>
      <c r="L687" s="2">
        <v>102</v>
      </c>
      <c r="M687" s="2">
        <v>0</v>
      </c>
      <c r="N687" s="2">
        <v>1450502</v>
      </c>
      <c r="O687" s="2" t="s">
        <v>898</v>
      </c>
    </row>
    <row r="688" spans="1:15" x14ac:dyDescent="0.15">
      <c r="A688" s="2">
        <v>2022</v>
      </c>
      <c r="B688" s="2">
        <v>2020</v>
      </c>
      <c r="C688" s="1" t="s">
        <v>40</v>
      </c>
      <c r="D688" s="2">
        <v>2294.5</v>
      </c>
      <c r="E688" s="2">
        <v>1372</v>
      </c>
      <c r="F688" s="2">
        <v>0.59795162344737418</v>
      </c>
      <c r="G688" s="2">
        <v>67</v>
      </c>
      <c r="H688" s="2">
        <v>2.920026149487906E-2</v>
      </c>
      <c r="I688" s="2">
        <v>154880.75</v>
      </c>
      <c r="J688" s="2">
        <v>76952</v>
      </c>
      <c r="K688" s="2">
        <v>270.23519527239313</v>
      </c>
      <c r="L688" s="2">
        <v>37</v>
      </c>
      <c r="M688" s="2">
        <v>0</v>
      </c>
      <c r="N688" s="2">
        <v>7697251</v>
      </c>
      <c r="O688" s="2" t="s">
        <v>899</v>
      </c>
    </row>
    <row r="689" spans="1:15" x14ac:dyDescent="0.15">
      <c r="A689" s="2">
        <v>2022</v>
      </c>
      <c r="B689" s="2">
        <v>2020</v>
      </c>
      <c r="C689" s="1" t="s">
        <v>41</v>
      </c>
      <c r="D689" s="2">
        <v>701.57</v>
      </c>
      <c r="E689" s="2">
        <v>142</v>
      </c>
      <c r="F689" s="2">
        <v>0.20240318143592229</v>
      </c>
      <c r="G689" s="2">
        <v>9</v>
      </c>
      <c r="H689" s="2">
        <v>1.2828370654389441E-2</v>
      </c>
      <c r="I689" s="2">
        <v>128557.55</v>
      </c>
      <c r="J689" s="2">
        <v>105417</v>
      </c>
      <c r="K689" s="2">
        <v>221.56614845580629</v>
      </c>
      <c r="L689" s="2">
        <v>109</v>
      </c>
      <c r="M689" s="2">
        <v>0</v>
      </c>
      <c r="N689" s="2">
        <v>2323713</v>
      </c>
      <c r="O689" s="2" t="s">
        <v>900</v>
      </c>
    </row>
    <row r="690" spans="1:15" x14ac:dyDescent="0.15">
      <c r="A690" s="2">
        <v>2022</v>
      </c>
      <c r="B690" s="2">
        <v>2020</v>
      </c>
      <c r="C690" s="1" t="s">
        <v>42</v>
      </c>
      <c r="D690" s="2">
        <v>258.86</v>
      </c>
      <c r="E690" s="2">
        <v>95</v>
      </c>
      <c r="F690" s="2">
        <v>0.36699374179092942</v>
      </c>
      <c r="G690" s="2">
        <v>7</v>
      </c>
      <c r="H690" s="2">
        <v>2.7041644131963222E-2</v>
      </c>
      <c r="I690" s="2">
        <v>133866.46</v>
      </c>
      <c r="J690" s="2">
        <v>87109</v>
      </c>
      <c r="K690" s="2">
        <v>251.8835168720791</v>
      </c>
      <c r="L690" s="2">
        <v>52</v>
      </c>
      <c r="M690" s="2">
        <v>0</v>
      </c>
      <c r="N690" s="2">
        <v>1012809</v>
      </c>
      <c r="O690" s="2" t="s">
        <v>901</v>
      </c>
    </row>
    <row r="691" spans="1:15" x14ac:dyDescent="0.15">
      <c r="A691" s="2">
        <v>2022</v>
      </c>
      <c r="B691" s="2">
        <v>2020</v>
      </c>
      <c r="C691" s="1" t="s">
        <v>43</v>
      </c>
      <c r="D691" s="2">
        <v>2622.38</v>
      </c>
      <c r="E691" s="2">
        <v>953</v>
      </c>
      <c r="F691" s="2">
        <v>0.36341033717462762</v>
      </c>
      <c r="G691" s="2">
        <v>149</v>
      </c>
      <c r="H691" s="2">
        <v>5.6818615151122263E-2</v>
      </c>
      <c r="I691" s="2">
        <v>191708.45</v>
      </c>
      <c r="J691" s="2">
        <v>80167</v>
      </c>
      <c r="K691" s="2">
        <v>225.71057638594718</v>
      </c>
      <c r="L691" s="2">
        <v>97</v>
      </c>
      <c r="M691" s="2">
        <v>0</v>
      </c>
      <c r="N691" s="2">
        <v>3509465</v>
      </c>
      <c r="O691" s="2" t="s">
        <v>902</v>
      </c>
    </row>
    <row r="692" spans="1:15" x14ac:dyDescent="0.15">
      <c r="A692" s="2">
        <v>2022</v>
      </c>
      <c r="B692" s="2">
        <v>2020</v>
      </c>
      <c r="C692" s="1" t="s">
        <v>1</v>
      </c>
      <c r="D692" s="2">
        <v>19150.59</v>
      </c>
      <c r="E692" s="2">
        <v>13000</v>
      </c>
      <c r="F692" s="2">
        <v>0.67883026058204998</v>
      </c>
      <c r="G692" s="2">
        <v>3972</v>
      </c>
      <c r="H692" s="2">
        <v>0.20740875346399248</v>
      </c>
      <c r="I692" s="2">
        <v>68231.070000000007</v>
      </c>
      <c r="J692" s="2">
        <v>45441</v>
      </c>
      <c r="K692" s="2">
        <v>379.50555541966617</v>
      </c>
      <c r="L692" s="2">
        <v>5</v>
      </c>
      <c r="M692" s="2">
        <v>1509.6460000000011</v>
      </c>
      <c r="N692" s="2">
        <v>195458672</v>
      </c>
      <c r="O692" s="2" t="s">
        <v>903</v>
      </c>
    </row>
    <row r="693" spans="1:15" x14ac:dyDescent="0.15">
      <c r="A693" s="2">
        <v>2022</v>
      </c>
      <c r="B693" s="2">
        <v>2020</v>
      </c>
      <c r="C693" s="1" t="s">
        <v>44</v>
      </c>
      <c r="D693" s="2">
        <v>112</v>
      </c>
      <c r="E693" s="2">
        <v>11</v>
      </c>
      <c r="F693" s="2">
        <v>9.8214285714285712E-2</v>
      </c>
      <c r="G693" s="2">
        <v>0</v>
      </c>
      <c r="H693" s="2">
        <v>0</v>
      </c>
      <c r="I693" s="2">
        <v>311458.09999999998</v>
      </c>
      <c r="J693" s="2">
        <v>106429</v>
      </c>
      <c r="K693" s="2">
        <v>158.18001186790093</v>
      </c>
      <c r="L693" s="2">
        <v>155</v>
      </c>
      <c r="M693" s="2">
        <v>0</v>
      </c>
      <c r="N693" s="2">
        <v>158888</v>
      </c>
      <c r="O693" s="2" t="s">
        <v>904</v>
      </c>
    </row>
    <row r="694" spans="1:15" x14ac:dyDescent="0.15">
      <c r="A694" s="2">
        <v>2022</v>
      </c>
      <c r="B694" s="2">
        <v>2020</v>
      </c>
      <c r="C694" s="1" t="s">
        <v>45</v>
      </c>
      <c r="D694" s="2">
        <v>7929.3</v>
      </c>
      <c r="E694" s="2">
        <v>4333</v>
      </c>
      <c r="F694" s="2">
        <v>0.54645428978598365</v>
      </c>
      <c r="G694" s="2">
        <v>407</v>
      </c>
      <c r="H694" s="2">
        <v>5.1328616649641202E-2</v>
      </c>
      <c r="I694" s="2">
        <v>97343.16</v>
      </c>
      <c r="J694" s="2">
        <v>66829</v>
      </c>
      <c r="K694" s="2">
        <v>300.61457007558113</v>
      </c>
      <c r="L694" s="2">
        <v>20</v>
      </c>
      <c r="M694" s="2">
        <v>0</v>
      </c>
      <c r="N694" s="2">
        <v>51585156</v>
      </c>
      <c r="O694" s="2" t="s">
        <v>905</v>
      </c>
    </row>
    <row r="695" spans="1:15" x14ac:dyDescent="0.15">
      <c r="A695" s="2">
        <v>2022</v>
      </c>
      <c r="B695" s="2">
        <v>2020</v>
      </c>
      <c r="C695" s="1" t="s">
        <v>46</v>
      </c>
      <c r="D695" s="2">
        <v>2601.5</v>
      </c>
      <c r="E695" s="2">
        <v>540</v>
      </c>
      <c r="F695" s="2">
        <v>0.2075725542955987</v>
      </c>
      <c r="G695" s="2">
        <v>92</v>
      </c>
      <c r="H695" s="2">
        <v>3.5364212954064965E-2</v>
      </c>
      <c r="I695" s="2">
        <v>200497.07</v>
      </c>
      <c r="J695" s="2">
        <v>107255</v>
      </c>
      <c r="K695" s="2">
        <v>218.61487580127368</v>
      </c>
      <c r="L695" s="2">
        <v>112</v>
      </c>
      <c r="M695" s="2">
        <v>0</v>
      </c>
      <c r="N695" s="2">
        <v>321144</v>
      </c>
      <c r="O695" s="2" t="s">
        <v>906</v>
      </c>
    </row>
    <row r="696" spans="1:15" x14ac:dyDescent="0.15">
      <c r="A696" s="2">
        <v>2022</v>
      </c>
      <c r="B696" s="2">
        <v>2020</v>
      </c>
      <c r="C696" s="1" t="s">
        <v>47</v>
      </c>
      <c r="D696" s="2">
        <v>1154.98</v>
      </c>
      <c r="E696" s="2">
        <v>377</v>
      </c>
      <c r="F696" s="2">
        <v>0.32641257857278916</v>
      </c>
      <c r="G696" s="2">
        <v>14</v>
      </c>
      <c r="H696" s="2">
        <v>1.2121422015965643E-2</v>
      </c>
      <c r="I696" s="2">
        <v>109571.09</v>
      </c>
      <c r="J696" s="2">
        <v>72090</v>
      </c>
      <c r="K696" s="2">
        <v>250.93293077853278</v>
      </c>
      <c r="L696" s="2">
        <v>54</v>
      </c>
      <c r="M696" s="2">
        <v>0</v>
      </c>
      <c r="N696" s="2">
        <v>6267098</v>
      </c>
      <c r="O696" s="2" t="s">
        <v>907</v>
      </c>
    </row>
    <row r="697" spans="1:15" x14ac:dyDescent="0.15">
      <c r="A697" s="2">
        <v>2022</v>
      </c>
      <c r="B697" s="2">
        <v>2020</v>
      </c>
      <c r="C697" s="1" t="s">
        <v>48</v>
      </c>
      <c r="D697" s="2">
        <v>1492.32</v>
      </c>
      <c r="E697" s="2">
        <v>170</v>
      </c>
      <c r="F697" s="2">
        <v>0.11391658625495872</v>
      </c>
      <c r="G697" s="2">
        <v>31</v>
      </c>
      <c r="H697" s="2">
        <v>2.0773024552374827E-2</v>
      </c>
      <c r="I697" s="2">
        <v>140975.94</v>
      </c>
      <c r="J697" s="2">
        <v>126341</v>
      </c>
      <c r="K697" s="2">
        <v>211.03350688420153</v>
      </c>
      <c r="L697" s="2">
        <v>128</v>
      </c>
      <c r="M697" s="2">
        <v>0</v>
      </c>
      <c r="N697" s="2">
        <v>5031210</v>
      </c>
      <c r="O697" s="2" t="s">
        <v>908</v>
      </c>
    </row>
    <row r="698" spans="1:15" x14ac:dyDescent="0.15">
      <c r="A698" s="2">
        <v>2022</v>
      </c>
      <c r="B698" s="2">
        <v>2020</v>
      </c>
      <c r="C698" s="1" t="s">
        <v>49</v>
      </c>
      <c r="D698" s="2">
        <v>99.1</v>
      </c>
      <c r="E698" s="2">
        <v>38</v>
      </c>
      <c r="F698" s="2">
        <v>0.38345105953582242</v>
      </c>
      <c r="G698" s="2">
        <v>2</v>
      </c>
      <c r="H698" s="2">
        <v>2.0181634712411706E-2</v>
      </c>
      <c r="I698" s="2">
        <v>211039.35</v>
      </c>
      <c r="J698" s="2">
        <v>77847</v>
      </c>
      <c r="K698" s="2">
        <v>176.32641402863419</v>
      </c>
      <c r="L698" s="2">
        <v>152</v>
      </c>
      <c r="M698" s="2">
        <v>0</v>
      </c>
      <c r="N698" s="2">
        <v>63328</v>
      </c>
      <c r="O698" s="2" t="s">
        <v>909</v>
      </c>
    </row>
    <row r="699" spans="1:15" x14ac:dyDescent="0.15">
      <c r="A699" s="2">
        <v>2022</v>
      </c>
      <c r="B699" s="2">
        <v>2020</v>
      </c>
      <c r="C699" s="1" t="s">
        <v>50</v>
      </c>
      <c r="D699" s="2">
        <v>590</v>
      </c>
      <c r="E699" s="2">
        <v>155</v>
      </c>
      <c r="F699" s="2">
        <v>0.26271186440677968</v>
      </c>
      <c r="G699" s="2">
        <v>1</v>
      </c>
      <c r="H699" s="2">
        <v>1.6949152542372881E-3</v>
      </c>
      <c r="I699" s="2">
        <v>108583.48</v>
      </c>
      <c r="J699" s="2">
        <v>92835</v>
      </c>
      <c r="K699" s="2">
        <v>243.84160807185546</v>
      </c>
      <c r="L699" s="2">
        <v>62</v>
      </c>
      <c r="M699" s="2">
        <v>0</v>
      </c>
      <c r="N699" s="2">
        <v>2803929</v>
      </c>
      <c r="O699" s="2" t="s">
        <v>910</v>
      </c>
    </row>
    <row r="700" spans="1:15" x14ac:dyDescent="0.15">
      <c r="A700" s="2">
        <v>2022</v>
      </c>
      <c r="B700" s="2">
        <v>2020</v>
      </c>
      <c r="C700" s="1" t="s">
        <v>51</v>
      </c>
      <c r="D700" s="2">
        <v>1492.21</v>
      </c>
      <c r="E700" s="2">
        <v>180</v>
      </c>
      <c r="F700" s="2">
        <v>0.1206264533812265</v>
      </c>
      <c r="G700" s="2">
        <v>8</v>
      </c>
      <c r="H700" s="2">
        <v>5.3611757058322886E-3</v>
      </c>
      <c r="I700" s="2">
        <v>150426.42000000001</v>
      </c>
      <c r="J700" s="2">
        <v>89255</v>
      </c>
      <c r="K700" s="2">
        <v>210.71210955221397</v>
      </c>
      <c r="L700" s="2">
        <v>130</v>
      </c>
      <c r="M700" s="2">
        <v>0</v>
      </c>
      <c r="N700" s="2">
        <v>4119066</v>
      </c>
      <c r="O700" s="2" t="s">
        <v>911</v>
      </c>
    </row>
    <row r="701" spans="1:15" x14ac:dyDescent="0.15">
      <c r="A701" s="2">
        <v>2022</v>
      </c>
      <c r="B701" s="2">
        <v>2020</v>
      </c>
      <c r="C701" s="1" t="s">
        <v>52</v>
      </c>
      <c r="D701" s="2">
        <v>238.68</v>
      </c>
      <c r="E701" s="2">
        <v>101</v>
      </c>
      <c r="F701" s="2">
        <v>0.42316071727836435</v>
      </c>
      <c r="G701" s="2">
        <v>4</v>
      </c>
      <c r="H701" s="2">
        <v>1.6758840288252051E-2</v>
      </c>
      <c r="I701" s="2">
        <v>126800.03</v>
      </c>
      <c r="J701" s="2">
        <v>68889</v>
      </c>
      <c r="K701" s="2">
        <v>271.37265853404733</v>
      </c>
      <c r="L701" s="2">
        <v>36</v>
      </c>
      <c r="M701" s="2">
        <v>0</v>
      </c>
      <c r="N701" s="2">
        <v>1206350</v>
      </c>
      <c r="O701" s="2" t="s">
        <v>912</v>
      </c>
    </row>
    <row r="702" spans="1:15" x14ac:dyDescent="0.15">
      <c r="A702" s="2">
        <v>2022</v>
      </c>
      <c r="B702" s="2">
        <v>2020</v>
      </c>
      <c r="C702" s="1" t="s">
        <v>53</v>
      </c>
      <c r="D702" s="2">
        <v>4077.98</v>
      </c>
      <c r="E702" s="2">
        <v>624</v>
      </c>
      <c r="F702" s="2">
        <v>0.15301693485500173</v>
      </c>
      <c r="G702" s="2">
        <v>75</v>
      </c>
      <c r="H702" s="2">
        <v>1.8391458516226172E-2</v>
      </c>
      <c r="I702" s="2">
        <v>140904.31</v>
      </c>
      <c r="J702" s="2">
        <v>112945</v>
      </c>
      <c r="K702" s="2">
        <v>209.39923295287844</v>
      </c>
      <c r="L702" s="2">
        <v>132</v>
      </c>
      <c r="M702" s="2">
        <v>0</v>
      </c>
      <c r="N702" s="2">
        <v>10194737</v>
      </c>
      <c r="O702" s="2" t="s">
        <v>913</v>
      </c>
    </row>
    <row r="703" spans="1:15" x14ac:dyDescent="0.15">
      <c r="A703" s="2">
        <v>2022</v>
      </c>
      <c r="B703" s="2">
        <v>2020</v>
      </c>
      <c r="C703" s="1" t="s">
        <v>54</v>
      </c>
      <c r="D703" s="2">
        <v>408.86</v>
      </c>
      <c r="E703" s="2">
        <v>102</v>
      </c>
      <c r="F703" s="2">
        <v>0.24947414762999559</v>
      </c>
      <c r="G703" s="2">
        <v>6</v>
      </c>
      <c r="H703" s="2">
        <v>1.4674949860587976E-2</v>
      </c>
      <c r="I703" s="2">
        <v>151191.91</v>
      </c>
      <c r="J703" s="2">
        <v>92417</v>
      </c>
      <c r="K703" s="2">
        <v>214.82627983368087</v>
      </c>
      <c r="L703" s="2">
        <v>122</v>
      </c>
      <c r="M703" s="2">
        <v>0</v>
      </c>
      <c r="N703" s="2">
        <v>1239635</v>
      </c>
      <c r="O703" s="2" t="s">
        <v>914</v>
      </c>
    </row>
    <row r="704" spans="1:15" x14ac:dyDescent="0.15">
      <c r="A704" s="2">
        <v>2022</v>
      </c>
      <c r="B704" s="2">
        <v>2020</v>
      </c>
      <c r="C704" s="1" t="s">
        <v>55</v>
      </c>
      <c r="D704" s="2">
        <v>1551.28</v>
      </c>
      <c r="E704" s="2">
        <v>577</v>
      </c>
      <c r="F704" s="2">
        <v>0.37195090505904804</v>
      </c>
      <c r="G704" s="2">
        <v>108</v>
      </c>
      <c r="H704" s="2">
        <v>6.9619926770151108E-2</v>
      </c>
      <c r="I704" s="2">
        <v>178898.73</v>
      </c>
      <c r="J704" s="2">
        <v>76360</v>
      </c>
      <c r="K704" s="2">
        <v>232.83375884755213</v>
      </c>
      <c r="L704" s="2">
        <v>84</v>
      </c>
      <c r="M704" s="2">
        <v>0</v>
      </c>
      <c r="N704" s="2">
        <v>3218100</v>
      </c>
      <c r="O704" s="2" t="s">
        <v>915</v>
      </c>
    </row>
    <row r="705" spans="1:15" x14ac:dyDescent="0.15">
      <c r="A705" s="2">
        <v>2022</v>
      </c>
      <c r="B705" s="2">
        <v>2020</v>
      </c>
      <c r="C705" s="1" t="s">
        <v>56</v>
      </c>
      <c r="D705" s="2">
        <v>2211.62</v>
      </c>
      <c r="E705" s="2">
        <v>518</v>
      </c>
      <c r="F705" s="2">
        <v>0.23421745146092007</v>
      </c>
      <c r="G705" s="2">
        <v>13</v>
      </c>
      <c r="H705" s="2">
        <v>5.878044148633129E-3</v>
      </c>
      <c r="I705" s="2">
        <v>112308.38</v>
      </c>
      <c r="J705" s="2">
        <v>103380</v>
      </c>
      <c r="K705" s="2">
        <v>241.51962171494648</v>
      </c>
      <c r="L705" s="2">
        <v>64</v>
      </c>
      <c r="M705" s="2">
        <v>0</v>
      </c>
      <c r="N705" s="2">
        <v>9131456</v>
      </c>
      <c r="O705" s="2" t="s">
        <v>916</v>
      </c>
    </row>
    <row r="706" spans="1:15" x14ac:dyDescent="0.15">
      <c r="A706" s="2">
        <v>2022</v>
      </c>
      <c r="B706" s="2">
        <v>2020</v>
      </c>
      <c r="C706" s="1" t="s">
        <v>57</v>
      </c>
      <c r="D706" s="2">
        <v>167.89</v>
      </c>
      <c r="E706" s="2">
        <v>50</v>
      </c>
      <c r="F706" s="2">
        <v>0.29781404491035801</v>
      </c>
      <c r="G706" s="2">
        <v>0</v>
      </c>
      <c r="H706" s="2">
        <v>0</v>
      </c>
      <c r="I706" s="2">
        <v>173939.67</v>
      </c>
      <c r="J706" s="2">
        <v>91786</v>
      </c>
      <c r="K706" s="2">
        <v>248.91342900358458</v>
      </c>
      <c r="L706" s="2">
        <v>58</v>
      </c>
      <c r="M706" s="2">
        <v>0</v>
      </c>
      <c r="N706" s="2">
        <v>346503</v>
      </c>
      <c r="O706" s="2" t="s">
        <v>917</v>
      </c>
    </row>
    <row r="707" spans="1:15" x14ac:dyDescent="0.15">
      <c r="A707" s="2">
        <v>2022</v>
      </c>
      <c r="B707" s="2">
        <v>2020</v>
      </c>
      <c r="C707" s="1" t="s">
        <v>58</v>
      </c>
      <c r="D707" s="2">
        <v>614.17999999999995</v>
      </c>
      <c r="E707" s="2">
        <v>144</v>
      </c>
      <c r="F707" s="2">
        <v>0.23445895340128303</v>
      </c>
      <c r="G707" s="2">
        <v>8</v>
      </c>
      <c r="H707" s="2">
        <v>1.3025497411182391E-2</v>
      </c>
      <c r="I707" s="2">
        <v>137018.07999999999</v>
      </c>
      <c r="J707" s="2">
        <v>106604</v>
      </c>
      <c r="K707" s="2">
        <v>222.99412194280569</v>
      </c>
      <c r="L707" s="2">
        <v>104</v>
      </c>
      <c r="M707" s="2">
        <v>0</v>
      </c>
      <c r="N707" s="2">
        <v>1796925</v>
      </c>
      <c r="O707" s="2" t="s">
        <v>918</v>
      </c>
    </row>
    <row r="708" spans="1:15" x14ac:dyDescent="0.15">
      <c r="A708" s="2">
        <v>2022</v>
      </c>
      <c r="B708" s="2">
        <v>2020</v>
      </c>
      <c r="C708" s="1" t="s">
        <v>59</v>
      </c>
      <c r="D708" s="2">
        <v>120.9</v>
      </c>
      <c r="E708" s="2">
        <v>25</v>
      </c>
      <c r="F708" s="2">
        <v>0.20678246484698096</v>
      </c>
      <c r="G708" s="2">
        <v>3</v>
      </c>
      <c r="H708" s="2">
        <v>2.4813895781637715E-2</v>
      </c>
      <c r="I708" s="2">
        <v>433164.76</v>
      </c>
      <c r="J708" s="2">
        <v>82083</v>
      </c>
      <c r="K708" s="2">
        <v>166.49442292318309</v>
      </c>
      <c r="L708" s="2">
        <v>154</v>
      </c>
      <c r="M708" s="2">
        <v>0</v>
      </c>
      <c r="N708" s="2">
        <v>26485</v>
      </c>
      <c r="O708" s="2" t="s">
        <v>919</v>
      </c>
    </row>
    <row r="709" spans="1:15" x14ac:dyDescent="0.15">
      <c r="A709" s="2">
        <v>2022</v>
      </c>
      <c r="B709" s="2">
        <v>2020</v>
      </c>
      <c r="C709" s="1" t="s">
        <v>60</v>
      </c>
      <c r="D709" s="2">
        <v>1609.73</v>
      </c>
      <c r="E709" s="2">
        <v>408</v>
      </c>
      <c r="F709" s="2">
        <v>0.25345865455697542</v>
      </c>
      <c r="G709" s="2">
        <v>16</v>
      </c>
      <c r="H709" s="2">
        <v>9.9395550806657008E-3</v>
      </c>
      <c r="I709" s="2">
        <v>120172.53</v>
      </c>
      <c r="J709" s="2">
        <v>91461</v>
      </c>
      <c r="K709" s="2">
        <v>231.00215151704083</v>
      </c>
      <c r="L709" s="2">
        <v>87</v>
      </c>
      <c r="M709" s="2">
        <v>0</v>
      </c>
      <c r="N709" s="2">
        <v>6710084</v>
      </c>
      <c r="O709" s="2" t="s">
        <v>920</v>
      </c>
    </row>
    <row r="710" spans="1:15" x14ac:dyDescent="0.15">
      <c r="A710" s="2">
        <v>2022</v>
      </c>
      <c r="B710" s="2">
        <v>2020</v>
      </c>
      <c r="C710" s="1" t="s">
        <v>61</v>
      </c>
      <c r="D710" s="2">
        <v>2038.75</v>
      </c>
      <c r="E710" s="2">
        <v>507</v>
      </c>
      <c r="F710" s="2">
        <v>0.24868179031269161</v>
      </c>
      <c r="G710" s="2">
        <v>97</v>
      </c>
      <c r="H710" s="2">
        <v>4.7578172900061312E-2</v>
      </c>
      <c r="I710" s="2">
        <v>149196.03</v>
      </c>
      <c r="J710" s="2">
        <v>91841</v>
      </c>
      <c r="K710" s="2">
        <v>228.51085160710912</v>
      </c>
      <c r="L710" s="2">
        <v>95</v>
      </c>
      <c r="M710" s="2">
        <v>0</v>
      </c>
      <c r="N710" s="2">
        <v>5843186</v>
      </c>
      <c r="O710" s="2" t="s">
        <v>921</v>
      </c>
    </row>
    <row r="711" spans="1:15" x14ac:dyDescent="0.15">
      <c r="A711" s="2">
        <v>2022</v>
      </c>
      <c r="B711" s="2">
        <v>2020</v>
      </c>
      <c r="C711" s="1" t="s">
        <v>62</v>
      </c>
      <c r="D711" s="2">
        <v>11704.88</v>
      </c>
      <c r="E711" s="2">
        <v>6411</v>
      </c>
      <c r="F711" s="2">
        <v>0.54772026710226851</v>
      </c>
      <c r="G711" s="2">
        <v>3298</v>
      </c>
      <c r="H711" s="2">
        <v>0.28176282029375782</v>
      </c>
      <c r="I711" s="2">
        <v>134364.49</v>
      </c>
      <c r="J711" s="2">
        <v>71672</v>
      </c>
      <c r="K711" s="2">
        <v>246.8270883878603</v>
      </c>
      <c r="L711" s="2">
        <v>59</v>
      </c>
      <c r="M711" s="2">
        <v>0</v>
      </c>
      <c r="N711" s="2">
        <v>55471021</v>
      </c>
      <c r="O711" s="2" t="s">
        <v>922</v>
      </c>
    </row>
    <row r="712" spans="1:15" x14ac:dyDescent="0.15">
      <c r="A712" s="2">
        <v>2022</v>
      </c>
      <c r="B712" s="2">
        <v>2020</v>
      </c>
      <c r="C712" s="1" t="s">
        <v>63</v>
      </c>
      <c r="D712" s="2">
        <v>4646.72</v>
      </c>
      <c r="E712" s="2">
        <v>61</v>
      </c>
      <c r="F712" s="2">
        <v>1.3127539425659389E-2</v>
      </c>
      <c r="G712" s="2">
        <v>55</v>
      </c>
      <c r="H712" s="2">
        <v>1.1836306039528958E-2</v>
      </c>
      <c r="I712" s="2">
        <v>591579.54</v>
      </c>
      <c r="J712" s="2">
        <v>210511</v>
      </c>
      <c r="K712" s="2">
        <v>45.705910195172947</v>
      </c>
      <c r="L712" s="2">
        <v>167</v>
      </c>
      <c r="M712" s="2">
        <v>0</v>
      </c>
      <c r="N712" s="2">
        <v>539228</v>
      </c>
      <c r="O712" s="2" t="s">
        <v>923</v>
      </c>
    </row>
    <row r="713" spans="1:15" x14ac:dyDescent="0.15">
      <c r="A713" s="2">
        <v>2022</v>
      </c>
      <c r="B713" s="2">
        <v>2020</v>
      </c>
      <c r="C713" s="1" t="s">
        <v>64</v>
      </c>
      <c r="D713" s="2">
        <v>528.96</v>
      </c>
      <c r="E713" s="2">
        <v>171</v>
      </c>
      <c r="F713" s="2">
        <v>0.32327586206896547</v>
      </c>
      <c r="G713" s="2">
        <v>6</v>
      </c>
      <c r="H713" s="2">
        <v>1.1343012704174227E-2</v>
      </c>
      <c r="I713" s="2">
        <v>161271.81</v>
      </c>
      <c r="J713" s="2">
        <v>71641</v>
      </c>
      <c r="K713" s="2">
        <v>218.38973334591293</v>
      </c>
      <c r="L713" s="2">
        <v>114</v>
      </c>
      <c r="M713" s="2">
        <v>0</v>
      </c>
      <c r="N713" s="2">
        <v>1755641</v>
      </c>
      <c r="O713" s="2" t="s">
        <v>924</v>
      </c>
    </row>
    <row r="714" spans="1:15" x14ac:dyDescent="0.15">
      <c r="A714" s="2">
        <v>2022</v>
      </c>
      <c r="B714" s="2">
        <v>2020</v>
      </c>
      <c r="C714" s="1" t="s">
        <v>65</v>
      </c>
      <c r="D714" s="2">
        <v>1358.84</v>
      </c>
      <c r="E714" s="2">
        <v>737</v>
      </c>
      <c r="F714" s="2">
        <v>0.54237437814606582</v>
      </c>
      <c r="G714" s="2">
        <v>40</v>
      </c>
      <c r="H714" s="2">
        <v>2.9436872626652146E-2</v>
      </c>
      <c r="I714" s="2">
        <v>86652.84</v>
      </c>
      <c r="J714" s="2">
        <v>56301</v>
      </c>
      <c r="K714" s="2">
        <v>320.75004833051628</v>
      </c>
      <c r="L714" s="2">
        <v>12</v>
      </c>
      <c r="M714" s="2">
        <v>0</v>
      </c>
      <c r="N714" s="2">
        <v>10715305</v>
      </c>
      <c r="O714" s="2" t="s">
        <v>925</v>
      </c>
    </row>
    <row r="715" spans="1:15" x14ac:dyDescent="0.15">
      <c r="A715" s="2">
        <v>2022</v>
      </c>
      <c r="B715" s="2">
        <v>2020</v>
      </c>
      <c r="C715" s="1" t="s">
        <v>66</v>
      </c>
      <c r="D715" s="2">
        <v>948.77</v>
      </c>
      <c r="E715" s="2">
        <v>135</v>
      </c>
      <c r="F715" s="2">
        <v>0.14228949060362364</v>
      </c>
      <c r="G715" s="2">
        <v>10</v>
      </c>
      <c r="H715" s="2">
        <v>1.0539962266935085E-2</v>
      </c>
      <c r="I715" s="2">
        <v>143071.57</v>
      </c>
      <c r="J715" s="2">
        <v>117631</v>
      </c>
      <c r="K715" s="2">
        <v>206.90691217371111</v>
      </c>
      <c r="L715" s="2">
        <v>135</v>
      </c>
      <c r="M715" s="2">
        <v>0</v>
      </c>
      <c r="N715" s="2">
        <v>3379564</v>
      </c>
      <c r="O715" s="2" t="s">
        <v>926</v>
      </c>
    </row>
    <row r="716" spans="1:15" x14ac:dyDescent="0.15">
      <c r="A716" s="2">
        <v>2022</v>
      </c>
      <c r="B716" s="2">
        <v>2020</v>
      </c>
      <c r="C716" s="1" t="s">
        <v>67</v>
      </c>
      <c r="D716" s="2">
        <v>179</v>
      </c>
      <c r="E716" s="2">
        <v>46</v>
      </c>
      <c r="F716" s="2">
        <v>0.25698324022346369</v>
      </c>
      <c r="G716" s="2">
        <v>1</v>
      </c>
      <c r="H716" s="2">
        <v>5.5865921787709499E-3</v>
      </c>
      <c r="I716" s="2">
        <v>131931.76999999999</v>
      </c>
      <c r="J716" s="2">
        <v>86667</v>
      </c>
      <c r="K716" s="2">
        <v>216.0872656147227</v>
      </c>
      <c r="L716" s="2">
        <v>118</v>
      </c>
      <c r="M716" s="2">
        <v>0</v>
      </c>
      <c r="N716" s="2">
        <v>694763</v>
      </c>
      <c r="O716" s="2" t="s">
        <v>927</v>
      </c>
    </row>
    <row r="717" spans="1:15" x14ac:dyDescent="0.15">
      <c r="A717" s="2">
        <v>2022</v>
      </c>
      <c r="B717" s="2">
        <v>2020</v>
      </c>
      <c r="C717" s="1" t="s">
        <v>68</v>
      </c>
      <c r="D717" s="2">
        <v>847.21</v>
      </c>
      <c r="E717" s="2">
        <v>93</v>
      </c>
      <c r="F717" s="2">
        <v>0.109772075400432</v>
      </c>
      <c r="G717" s="2">
        <v>16</v>
      </c>
      <c r="H717" s="2">
        <v>1.888551834846142E-2</v>
      </c>
      <c r="I717" s="2">
        <v>164023.42000000001</v>
      </c>
      <c r="J717" s="2">
        <v>100689</v>
      </c>
      <c r="K717" s="2">
        <v>222.31429922073033</v>
      </c>
      <c r="L717" s="2">
        <v>106</v>
      </c>
      <c r="M717" s="2">
        <v>0</v>
      </c>
      <c r="N717" s="2">
        <v>1549589</v>
      </c>
      <c r="O717" s="2" t="s">
        <v>928</v>
      </c>
    </row>
    <row r="718" spans="1:15" x14ac:dyDescent="0.15">
      <c r="A718" s="2">
        <v>2022</v>
      </c>
      <c r="B718" s="2">
        <v>2020</v>
      </c>
      <c r="C718" s="1" t="s">
        <v>69</v>
      </c>
      <c r="D718" s="2">
        <v>955.84</v>
      </c>
      <c r="E718" s="2">
        <v>203</v>
      </c>
      <c r="F718" s="2">
        <v>0.21237864077669902</v>
      </c>
      <c r="G718" s="2">
        <v>2</v>
      </c>
      <c r="H718" s="2">
        <v>2.092400401740877E-3</v>
      </c>
      <c r="I718" s="2">
        <v>140914.62</v>
      </c>
      <c r="J718" s="2">
        <v>91339</v>
      </c>
      <c r="K718" s="2">
        <v>235.91045718707434</v>
      </c>
      <c r="L718" s="2">
        <v>76</v>
      </c>
      <c r="M718" s="2">
        <v>0</v>
      </c>
      <c r="N718" s="2">
        <v>3051020</v>
      </c>
      <c r="O718" s="2" t="s">
        <v>929</v>
      </c>
    </row>
    <row r="719" spans="1:15" x14ac:dyDescent="0.15">
      <c r="A719" s="2">
        <v>2022</v>
      </c>
      <c r="B719" s="2">
        <v>2020</v>
      </c>
      <c r="C719" s="1" t="s">
        <v>70</v>
      </c>
      <c r="D719" s="2">
        <v>1866.49</v>
      </c>
      <c r="E719" s="2">
        <v>390</v>
      </c>
      <c r="F719" s="2">
        <v>0.20894834689711705</v>
      </c>
      <c r="G719" s="2">
        <v>7</v>
      </c>
      <c r="H719" s="2">
        <v>3.7503549443072292E-3</v>
      </c>
      <c r="I719" s="2">
        <v>129434.7</v>
      </c>
      <c r="J719" s="2">
        <v>100780</v>
      </c>
      <c r="K719" s="2">
        <v>230.98038044078717</v>
      </c>
      <c r="L719" s="2">
        <v>88</v>
      </c>
      <c r="M719" s="2">
        <v>0</v>
      </c>
      <c r="N719" s="2">
        <v>6371546</v>
      </c>
      <c r="O719" s="2" t="s">
        <v>930</v>
      </c>
    </row>
    <row r="720" spans="1:15" x14ac:dyDescent="0.15">
      <c r="A720" s="2">
        <v>2022</v>
      </c>
      <c r="B720" s="2">
        <v>2020</v>
      </c>
      <c r="C720" s="1" t="s">
        <v>71</v>
      </c>
      <c r="D720" s="2">
        <v>8026.66</v>
      </c>
      <c r="E720" s="2">
        <v>5050</v>
      </c>
      <c r="F720" s="2">
        <v>0.62915334647287913</v>
      </c>
      <c r="G720" s="2">
        <v>1076</v>
      </c>
      <c r="H720" s="2">
        <v>0.13405326748610258</v>
      </c>
      <c r="I720" s="2">
        <v>82414.25</v>
      </c>
      <c r="J720" s="2">
        <v>55468</v>
      </c>
      <c r="K720" s="2">
        <v>358.20766714800527</v>
      </c>
      <c r="L720" s="2">
        <v>9</v>
      </c>
      <c r="M720" s="2">
        <v>234.00400000000016</v>
      </c>
      <c r="N720" s="2">
        <v>69473812</v>
      </c>
      <c r="O720" s="2" t="s">
        <v>931</v>
      </c>
    </row>
    <row r="721" spans="1:15" x14ac:dyDescent="0.15">
      <c r="A721" s="2">
        <v>2022</v>
      </c>
      <c r="B721" s="2">
        <v>2020</v>
      </c>
      <c r="C721" s="1" t="s">
        <v>72</v>
      </c>
      <c r="D721" s="2">
        <v>3136.07</v>
      </c>
      <c r="E721" s="2">
        <v>1605</v>
      </c>
      <c r="F721" s="2">
        <v>0.51178704556977361</v>
      </c>
      <c r="G721" s="2">
        <v>272</v>
      </c>
      <c r="H721" s="2">
        <v>8.6732757878491232E-2</v>
      </c>
      <c r="I721" s="2">
        <v>100756.84</v>
      </c>
      <c r="J721" s="2">
        <v>65333</v>
      </c>
      <c r="K721" s="2">
        <v>284.90225570440981</v>
      </c>
      <c r="L721" s="2">
        <v>26</v>
      </c>
      <c r="M721" s="2">
        <v>0</v>
      </c>
      <c r="N721" s="2">
        <v>20006287</v>
      </c>
      <c r="O721" s="2" t="s">
        <v>932</v>
      </c>
    </row>
    <row r="722" spans="1:15" x14ac:dyDescent="0.15">
      <c r="A722" s="2">
        <v>2022</v>
      </c>
      <c r="B722" s="2">
        <v>2020</v>
      </c>
      <c r="C722" s="1" t="s">
        <v>73</v>
      </c>
      <c r="D722" s="2">
        <v>2462.02</v>
      </c>
      <c r="E722" s="2">
        <v>578</v>
      </c>
      <c r="F722" s="2">
        <v>0.23476657378900254</v>
      </c>
      <c r="G722" s="2">
        <v>57</v>
      </c>
      <c r="H722" s="2">
        <v>2.3151720944590216E-2</v>
      </c>
      <c r="I722" s="2">
        <v>172398.5</v>
      </c>
      <c r="J722" s="2">
        <v>93416</v>
      </c>
      <c r="K722" s="2">
        <v>237.10407535087478</v>
      </c>
      <c r="L722" s="2">
        <v>72</v>
      </c>
      <c r="M722" s="2">
        <v>0</v>
      </c>
      <c r="N722" s="2">
        <v>4293596</v>
      </c>
      <c r="O722" s="2" t="s">
        <v>933</v>
      </c>
    </row>
    <row r="723" spans="1:15" x14ac:dyDescent="0.15">
      <c r="A723" s="2">
        <v>2022</v>
      </c>
      <c r="B723" s="2">
        <v>2020</v>
      </c>
      <c r="C723" s="1" t="s">
        <v>74</v>
      </c>
      <c r="D723" s="2">
        <v>1249.94</v>
      </c>
      <c r="E723" s="2">
        <v>128</v>
      </c>
      <c r="F723" s="2">
        <v>0.10240491543594092</v>
      </c>
      <c r="G723" s="2">
        <v>16</v>
      </c>
      <c r="H723" s="2">
        <v>1.2800614429492615E-2</v>
      </c>
      <c r="I723" s="2">
        <v>236003.75</v>
      </c>
      <c r="J723" s="2">
        <v>142841</v>
      </c>
      <c r="K723" s="2">
        <v>185.49982293028256</v>
      </c>
      <c r="L723" s="2">
        <v>148</v>
      </c>
      <c r="M723" s="2">
        <v>0</v>
      </c>
      <c r="N723" s="2">
        <v>314542</v>
      </c>
      <c r="O723" s="2" t="s">
        <v>934</v>
      </c>
    </row>
    <row r="724" spans="1:15" x14ac:dyDescent="0.15">
      <c r="A724" s="2">
        <v>2022</v>
      </c>
      <c r="B724" s="2">
        <v>2020</v>
      </c>
      <c r="C724" s="1" t="s">
        <v>75</v>
      </c>
      <c r="D724" s="2">
        <v>1116.52</v>
      </c>
      <c r="E724" s="2">
        <v>509</v>
      </c>
      <c r="F724" s="2">
        <v>0.455880772399957</v>
      </c>
      <c r="G724" s="2">
        <v>77</v>
      </c>
      <c r="H724" s="2">
        <v>6.8964281875828468E-2</v>
      </c>
      <c r="I724" s="2">
        <v>123962.9</v>
      </c>
      <c r="J724" s="2">
        <v>74974</v>
      </c>
      <c r="K724" s="2">
        <v>272.02154175227105</v>
      </c>
      <c r="L724" s="2">
        <v>34</v>
      </c>
      <c r="M724" s="2">
        <v>0</v>
      </c>
      <c r="N724" s="2">
        <v>5669122</v>
      </c>
      <c r="O724" s="2" t="s">
        <v>935</v>
      </c>
    </row>
    <row r="725" spans="1:15" x14ac:dyDescent="0.15">
      <c r="A725" s="2">
        <v>2022</v>
      </c>
      <c r="B725" s="2">
        <v>2020</v>
      </c>
      <c r="C725" s="1" t="s">
        <v>76</v>
      </c>
      <c r="D725" s="2">
        <v>2627.05</v>
      </c>
      <c r="E725" s="2">
        <v>413</v>
      </c>
      <c r="F725" s="2">
        <v>0.15721055937268036</v>
      </c>
      <c r="G725" s="2">
        <v>41</v>
      </c>
      <c r="H725" s="2">
        <v>1.5606859405036066E-2</v>
      </c>
      <c r="I725" s="2">
        <v>125929.51</v>
      </c>
      <c r="J725" s="2">
        <v>85572</v>
      </c>
      <c r="K725" s="2">
        <v>230.05124760584826</v>
      </c>
      <c r="L725" s="2">
        <v>92</v>
      </c>
      <c r="M725" s="2">
        <v>0</v>
      </c>
      <c r="N725" s="2">
        <v>10472448</v>
      </c>
      <c r="O725" s="2" t="s">
        <v>936</v>
      </c>
    </row>
    <row r="726" spans="1:15" x14ac:dyDescent="0.15">
      <c r="A726" s="2">
        <v>2022</v>
      </c>
      <c r="B726" s="2">
        <v>2020</v>
      </c>
      <c r="C726" s="1" t="s">
        <v>77</v>
      </c>
      <c r="D726" s="2">
        <v>5164.76</v>
      </c>
      <c r="E726" s="2">
        <v>2401</v>
      </c>
      <c r="F726" s="2">
        <v>0.46488123359071865</v>
      </c>
      <c r="G726" s="2">
        <v>143</v>
      </c>
      <c r="H726" s="2">
        <v>2.7687636986036136E-2</v>
      </c>
      <c r="I726" s="2">
        <v>97201.58</v>
      </c>
      <c r="J726" s="2">
        <v>76423</v>
      </c>
      <c r="K726" s="2">
        <v>275.6192575509333</v>
      </c>
      <c r="L726" s="2">
        <v>32</v>
      </c>
      <c r="M726" s="2">
        <v>0</v>
      </c>
      <c r="N726" s="2">
        <v>31137720</v>
      </c>
      <c r="O726" s="2" t="s">
        <v>937</v>
      </c>
    </row>
    <row r="727" spans="1:15" x14ac:dyDescent="0.15">
      <c r="A727" s="2">
        <v>2022</v>
      </c>
      <c r="B727" s="2">
        <v>2020</v>
      </c>
      <c r="C727" s="1" t="s">
        <v>78</v>
      </c>
      <c r="D727" s="2">
        <v>645.44000000000005</v>
      </c>
      <c r="E727" s="2">
        <v>120</v>
      </c>
      <c r="F727" s="2">
        <v>0.18591968269707485</v>
      </c>
      <c r="G727" s="2">
        <v>10</v>
      </c>
      <c r="H727" s="2">
        <v>1.5493306891422904E-2</v>
      </c>
      <c r="I727" s="2">
        <v>234619.51999999999</v>
      </c>
      <c r="J727" s="2">
        <v>87000</v>
      </c>
      <c r="K727" s="2">
        <v>185.033192677638</v>
      </c>
      <c r="L727" s="2">
        <v>149</v>
      </c>
      <c r="M727" s="2">
        <v>0</v>
      </c>
      <c r="N727" s="2">
        <v>290624</v>
      </c>
      <c r="O727" s="2" t="s">
        <v>938</v>
      </c>
    </row>
    <row r="728" spans="1:15" x14ac:dyDescent="0.15">
      <c r="A728" s="2">
        <v>2022</v>
      </c>
      <c r="B728" s="2">
        <v>2020</v>
      </c>
      <c r="C728" s="1" t="s">
        <v>79</v>
      </c>
      <c r="D728" s="2">
        <v>9441.06</v>
      </c>
      <c r="E728" s="2">
        <v>1461</v>
      </c>
      <c r="F728" s="2">
        <v>0.15474957261154998</v>
      </c>
      <c r="G728" s="2">
        <v>229</v>
      </c>
      <c r="H728" s="2">
        <v>2.4255750943220359E-2</v>
      </c>
      <c r="I728" s="2">
        <v>266262.17</v>
      </c>
      <c r="J728" s="2">
        <v>134559</v>
      </c>
      <c r="K728" s="2">
        <v>186.75835406398531</v>
      </c>
      <c r="L728" s="2">
        <v>147</v>
      </c>
      <c r="M728" s="2">
        <v>0</v>
      </c>
      <c r="N728" s="2">
        <v>1145194</v>
      </c>
      <c r="O728" s="2" t="s">
        <v>939</v>
      </c>
    </row>
    <row r="729" spans="1:15" x14ac:dyDescent="0.15">
      <c r="A729" s="2">
        <v>2022</v>
      </c>
      <c r="B729" s="2">
        <v>2020</v>
      </c>
      <c r="C729" s="1" t="s">
        <v>80</v>
      </c>
      <c r="D729" s="2">
        <v>4040.75</v>
      </c>
      <c r="E729" s="2">
        <v>666</v>
      </c>
      <c r="F729" s="2">
        <v>0.16482088721153251</v>
      </c>
      <c r="G729" s="2">
        <v>164</v>
      </c>
      <c r="H729" s="2">
        <v>4.0586524778815816E-2</v>
      </c>
      <c r="I729" s="2">
        <v>210287.96</v>
      </c>
      <c r="J729" s="2">
        <v>94606</v>
      </c>
      <c r="K729" s="2">
        <v>190.20968006771989</v>
      </c>
      <c r="L729" s="2">
        <v>146</v>
      </c>
      <c r="M729" s="2">
        <v>0</v>
      </c>
      <c r="N729" s="2">
        <v>493449</v>
      </c>
      <c r="O729" s="2" t="s">
        <v>940</v>
      </c>
    </row>
    <row r="730" spans="1:15" x14ac:dyDescent="0.15">
      <c r="A730" s="2">
        <v>2022</v>
      </c>
      <c r="B730" s="2">
        <v>2020</v>
      </c>
      <c r="C730" s="1" t="s">
        <v>81</v>
      </c>
      <c r="D730" s="2">
        <v>210.55</v>
      </c>
      <c r="E730" s="2">
        <v>41</v>
      </c>
      <c r="F730" s="2">
        <v>0.1947280930895274</v>
      </c>
      <c r="G730" s="2">
        <v>0</v>
      </c>
      <c r="H730" s="2">
        <v>0</v>
      </c>
      <c r="I730" s="2">
        <v>181256.13</v>
      </c>
      <c r="J730" s="2">
        <v>94000</v>
      </c>
      <c r="K730" s="2">
        <v>234.83919909013412</v>
      </c>
      <c r="L730" s="2">
        <v>79</v>
      </c>
      <c r="M730" s="2">
        <v>0</v>
      </c>
      <c r="N730" s="2">
        <v>294267</v>
      </c>
      <c r="O730" s="2" t="s">
        <v>941</v>
      </c>
    </row>
    <row r="731" spans="1:15" x14ac:dyDescent="0.15">
      <c r="A731" s="2">
        <v>2022</v>
      </c>
      <c r="B731" s="2">
        <v>2020</v>
      </c>
      <c r="C731" s="1" t="s">
        <v>82</v>
      </c>
      <c r="D731" s="2">
        <v>5817.61</v>
      </c>
      <c r="E731" s="2">
        <v>791</v>
      </c>
      <c r="F731" s="2">
        <v>0.13596648795639446</v>
      </c>
      <c r="G731" s="2">
        <v>156</v>
      </c>
      <c r="H731" s="2">
        <v>2.6815135425028492E-2</v>
      </c>
      <c r="I731" s="2">
        <v>176465.7</v>
      </c>
      <c r="J731" s="2">
        <v>116625</v>
      </c>
      <c r="K731" s="2">
        <v>198.66702872216473</v>
      </c>
      <c r="L731" s="2">
        <v>140</v>
      </c>
      <c r="M731" s="2">
        <v>0</v>
      </c>
      <c r="N731" s="2">
        <v>4777834</v>
      </c>
      <c r="O731" s="2" t="s">
        <v>942</v>
      </c>
    </row>
    <row r="732" spans="1:15" x14ac:dyDescent="0.15">
      <c r="A732" s="2">
        <v>2022</v>
      </c>
      <c r="B732" s="2">
        <v>2020</v>
      </c>
      <c r="C732" s="1" t="s">
        <v>83</v>
      </c>
      <c r="D732" s="2">
        <v>330.94</v>
      </c>
      <c r="E732" s="2">
        <v>74</v>
      </c>
      <c r="F732" s="2">
        <v>0.22360548739952862</v>
      </c>
      <c r="G732" s="2">
        <v>7</v>
      </c>
      <c r="H732" s="2">
        <v>2.1151870429685138E-2</v>
      </c>
      <c r="I732" s="2">
        <v>272563.33</v>
      </c>
      <c r="J732" s="2">
        <v>98967</v>
      </c>
      <c r="K732" s="2">
        <v>197.60209460149139</v>
      </c>
      <c r="L732" s="2">
        <v>141</v>
      </c>
      <c r="M732" s="2">
        <v>0</v>
      </c>
      <c r="N732" s="2">
        <v>484201</v>
      </c>
      <c r="O732" s="2" t="s">
        <v>943</v>
      </c>
    </row>
    <row r="733" spans="1:15" x14ac:dyDescent="0.15">
      <c r="A733" s="2">
        <v>2022</v>
      </c>
      <c r="B733" s="2">
        <v>2020</v>
      </c>
      <c r="C733" s="1" t="s">
        <v>84</v>
      </c>
      <c r="D733" s="2">
        <v>1694.85</v>
      </c>
      <c r="E733" s="2">
        <v>163</v>
      </c>
      <c r="F733" s="2">
        <v>9.6173702687553472E-2</v>
      </c>
      <c r="G733" s="2">
        <v>3</v>
      </c>
      <c r="H733" s="2">
        <v>1.7700681476236835E-3</v>
      </c>
      <c r="I733" s="2">
        <v>130737.26</v>
      </c>
      <c r="J733" s="2">
        <v>121114</v>
      </c>
      <c r="K733" s="2">
        <v>210.94275050373957</v>
      </c>
      <c r="L733" s="2">
        <v>129</v>
      </c>
      <c r="M733" s="2">
        <v>0</v>
      </c>
      <c r="N733" s="2">
        <v>4485808</v>
      </c>
      <c r="O733" s="2" t="s">
        <v>944</v>
      </c>
    </row>
    <row r="734" spans="1:15" x14ac:dyDescent="0.15">
      <c r="A734" s="2">
        <v>2022</v>
      </c>
      <c r="B734" s="2">
        <v>2020</v>
      </c>
      <c r="C734" s="1" t="s">
        <v>85</v>
      </c>
      <c r="D734" s="2">
        <v>8588.06</v>
      </c>
      <c r="E734" s="2">
        <v>1891</v>
      </c>
      <c r="F734" s="2">
        <v>0.22018942578417014</v>
      </c>
      <c r="G734" s="2">
        <v>353</v>
      </c>
      <c r="H734" s="2">
        <v>4.1103578689482841E-2</v>
      </c>
      <c r="I734" s="2">
        <v>790098.76</v>
      </c>
      <c r="J734" s="2">
        <v>142819</v>
      </c>
      <c r="K734" s="2">
        <v>38.460109701478729</v>
      </c>
      <c r="L734" s="2">
        <v>169</v>
      </c>
      <c r="M734" s="2">
        <v>0</v>
      </c>
      <c r="N734" s="2">
        <v>1065326</v>
      </c>
      <c r="O734" s="2" t="s">
        <v>945</v>
      </c>
    </row>
    <row r="735" spans="1:15" x14ac:dyDescent="0.15">
      <c r="A735" s="2">
        <v>2022</v>
      </c>
      <c r="B735" s="2">
        <v>2020</v>
      </c>
      <c r="C735" s="1" t="s">
        <v>86</v>
      </c>
      <c r="D735" s="2">
        <v>1546.15</v>
      </c>
      <c r="E735" s="2">
        <v>788</v>
      </c>
      <c r="F735" s="2">
        <v>0.50965300908708722</v>
      </c>
      <c r="G735" s="2">
        <v>21</v>
      </c>
      <c r="H735" s="2">
        <v>1.3582123338615269E-2</v>
      </c>
      <c r="I735" s="2">
        <v>91355.93</v>
      </c>
      <c r="J735" s="2">
        <v>62542</v>
      </c>
      <c r="K735" s="2">
        <v>295.18200611282413</v>
      </c>
      <c r="L735" s="2">
        <v>22</v>
      </c>
      <c r="M735" s="2">
        <v>0</v>
      </c>
      <c r="N735" s="2">
        <v>10552108</v>
      </c>
      <c r="O735" s="2" t="s">
        <v>946</v>
      </c>
    </row>
    <row r="736" spans="1:15" x14ac:dyDescent="0.15">
      <c r="A736" s="2">
        <v>2022</v>
      </c>
      <c r="B736" s="2">
        <v>2020</v>
      </c>
      <c r="C736" s="1" t="s">
        <v>87</v>
      </c>
      <c r="D736" s="2">
        <v>4448.07</v>
      </c>
      <c r="E736" s="2">
        <v>2390</v>
      </c>
      <c r="F736" s="2">
        <v>0.53731168799052176</v>
      </c>
      <c r="G736" s="2">
        <v>169</v>
      </c>
      <c r="H736" s="2">
        <v>3.7994006389287939E-2</v>
      </c>
      <c r="I736" s="2">
        <v>148713.82</v>
      </c>
      <c r="J736" s="2">
        <v>66999</v>
      </c>
      <c r="K736" s="3">
        <v>256.07698433155565</v>
      </c>
      <c r="L736" s="2">
        <v>49</v>
      </c>
      <c r="M736" s="2">
        <v>0</v>
      </c>
      <c r="N736" s="2">
        <v>25040045</v>
      </c>
      <c r="O736" s="2" t="s">
        <v>947</v>
      </c>
    </row>
    <row r="737" spans="1:15" x14ac:dyDescent="0.15">
      <c r="A737" s="2">
        <v>2022</v>
      </c>
      <c r="B737" s="2">
        <v>2020</v>
      </c>
      <c r="C737" s="1" t="s">
        <v>88</v>
      </c>
      <c r="D737" s="2">
        <v>3138.89</v>
      </c>
      <c r="E737" s="2">
        <v>410</v>
      </c>
      <c r="F737" s="2">
        <v>0.13061942278958485</v>
      </c>
      <c r="G737" s="2">
        <v>59</v>
      </c>
      <c r="H737" s="2">
        <v>1.8796453523379286E-2</v>
      </c>
      <c r="I737" s="2">
        <v>202799.83</v>
      </c>
      <c r="J737" s="2">
        <v>110000</v>
      </c>
      <c r="K737" s="2">
        <v>181.96577501295013</v>
      </c>
      <c r="L737" s="2">
        <v>150</v>
      </c>
      <c r="M737" s="2">
        <v>0</v>
      </c>
      <c r="N737" s="2">
        <v>377633</v>
      </c>
      <c r="O737" s="2" t="s">
        <v>948</v>
      </c>
    </row>
    <row r="738" spans="1:15" x14ac:dyDescent="0.15">
      <c r="A738" s="2">
        <v>2022</v>
      </c>
      <c r="B738" s="2">
        <v>2020</v>
      </c>
      <c r="C738" s="1" t="s">
        <v>89</v>
      </c>
      <c r="D738" s="2">
        <v>1132.01</v>
      </c>
      <c r="E738" s="2">
        <v>202</v>
      </c>
      <c r="F738" s="2">
        <v>0.17844365332461729</v>
      </c>
      <c r="G738" s="2">
        <v>8</v>
      </c>
      <c r="H738" s="2">
        <v>7.067075379192763E-3</v>
      </c>
      <c r="I738" s="2">
        <v>160288.32000000001</v>
      </c>
      <c r="J738" s="2">
        <v>108800</v>
      </c>
      <c r="K738" s="2">
        <v>214.17749403151609</v>
      </c>
      <c r="L738" s="2">
        <v>123</v>
      </c>
      <c r="M738" s="2">
        <v>0</v>
      </c>
      <c r="N738" s="2">
        <v>3492754</v>
      </c>
      <c r="O738" s="2" t="s">
        <v>949</v>
      </c>
    </row>
    <row r="739" spans="1:15" x14ac:dyDescent="0.15">
      <c r="A739" s="2">
        <v>2022</v>
      </c>
      <c r="B739" s="2">
        <v>2020</v>
      </c>
      <c r="C739" s="1" t="s">
        <v>90</v>
      </c>
      <c r="D739" s="2">
        <v>6226.12</v>
      </c>
      <c r="E739" s="2">
        <v>2710</v>
      </c>
      <c r="F739" s="2">
        <v>0.43526305307318203</v>
      </c>
      <c r="G739" s="2">
        <v>353</v>
      </c>
      <c r="H739" s="2">
        <v>5.6696626470418177E-2</v>
      </c>
      <c r="I739" s="2">
        <v>94146.92</v>
      </c>
      <c r="J739" s="2">
        <v>75392</v>
      </c>
      <c r="K739" s="2">
        <v>285.62725219982445</v>
      </c>
      <c r="L739" s="2">
        <v>25</v>
      </c>
      <c r="M739" s="2">
        <v>0</v>
      </c>
      <c r="N739" s="2">
        <v>38606196</v>
      </c>
      <c r="O739" s="2" t="s">
        <v>950</v>
      </c>
    </row>
    <row r="740" spans="1:15" x14ac:dyDescent="0.15">
      <c r="A740" s="2">
        <v>2022</v>
      </c>
      <c r="B740" s="2">
        <v>2020</v>
      </c>
      <c r="C740" s="1" t="s">
        <v>91</v>
      </c>
      <c r="D740" s="2">
        <v>127</v>
      </c>
      <c r="E740" s="2">
        <v>46</v>
      </c>
      <c r="F740" s="2">
        <v>0.36220472440944884</v>
      </c>
      <c r="G740" s="2">
        <v>0</v>
      </c>
      <c r="H740" s="2">
        <v>0</v>
      </c>
      <c r="I740" s="2">
        <v>116851.49</v>
      </c>
      <c r="J740" s="2">
        <v>75288</v>
      </c>
      <c r="K740" s="2">
        <v>241.28755029662292</v>
      </c>
      <c r="L740" s="2">
        <v>65</v>
      </c>
      <c r="M740" s="2">
        <v>0</v>
      </c>
      <c r="N740" s="2">
        <v>665724</v>
      </c>
      <c r="O740" s="2" t="s">
        <v>951</v>
      </c>
    </row>
    <row r="741" spans="1:15" x14ac:dyDescent="0.15">
      <c r="A741" s="2">
        <v>2022</v>
      </c>
      <c r="B741" s="2">
        <v>2020</v>
      </c>
      <c r="C741" s="1" t="s">
        <v>92</v>
      </c>
      <c r="D741" s="2">
        <v>19083.37</v>
      </c>
      <c r="E741" s="2">
        <v>17335</v>
      </c>
      <c r="F741" s="2">
        <v>0.90838253411216163</v>
      </c>
      <c r="G741" s="2">
        <v>4263</v>
      </c>
      <c r="H741" s="2">
        <v>0.22338821707067463</v>
      </c>
      <c r="I741" s="2">
        <v>56249.75</v>
      </c>
      <c r="J741" s="2">
        <v>34338</v>
      </c>
      <c r="K741" s="2">
        <v>500</v>
      </c>
      <c r="L741" s="2">
        <v>1</v>
      </c>
      <c r="M741" s="2">
        <v>5884.9780000000019</v>
      </c>
      <c r="N741" s="2">
        <v>232789859</v>
      </c>
      <c r="O741" s="2" t="s">
        <v>952</v>
      </c>
    </row>
    <row r="742" spans="1:15" x14ac:dyDescent="0.15">
      <c r="A742" s="2">
        <v>2022</v>
      </c>
      <c r="B742" s="2">
        <v>2020</v>
      </c>
      <c r="C742" s="1" t="s">
        <v>93</v>
      </c>
      <c r="D742" s="2">
        <v>229.67</v>
      </c>
      <c r="E742" s="2">
        <v>46</v>
      </c>
      <c r="F742" s="2">
        <v>0.20028736883354378</v>
      </c>
      <c r="G742" s="2">
        <v>2</v>
      </c>
      <c r="H742" s="2">
        <v>8.7081464710236436E-3</v>
      </c>
      <c r="I742" s="2">
        <v>145946.15</v>
      </c>
      <c r="J742" s="2">
        <v>95259</v>
      </c>
      <c r="K742" s="2">
        <v>213.81499031311199</v>
      </c>
      <c r="L742" s="2">
        <v>124</v>
      </c>
      <c r="M742" s="2">
        <v>0</v>
      </c>
      <c r="N742" s="2">
        <v>653261</v>
      </c>
      <c r="O742" s="2" t="s">
        <v>953</v>
      </c>
    </row>
    <row r="743" spans="1:15" x14ac:dyDescent="0.15">
      <c r="A743" s="2">
        <v>2022</v>
      </c>
      <c r="B743" s="2">
        <v>2020</v>
      </c>
      <c r="C743" s="1" t="s">
        <v>94</v>
      </c>
      <c r="D743" s="2">
        <v>763.32</v>
      </c>
      <c r="E743" s="2">
        <v>130</v>
      </c>
      <c r="F743" s="2">
        <v>0.17030865167950532</v>
      </c>
      <c r="G743" s="2">
        <v>2</v>
      </c>
      <c r="H743" s="2">
        <v>2.6201331027616201E-3</v>
      </c>
      <c r="I743" s="2">
        <v>150783.19</v>
      </c>
      <c r="J743" s="2">
        <v>108355</v>
      </c>
      <c r="K743" s="2">
        <v>216.53592032128236</v>
      </c>
      <c r="L743" s="2">
        <v>116</v>
      </c>
      <c r="M743" s="2">
        <v>0</v>
      </c>
      <c r="N743" s="2">
        <v>2675837</v>
      </c>
      <c r="O743" s="2" t="s">
        <v>954</v>
      </c>
    </row>
    <row r="744" spans="1:15" x14ac:dyDescent="0.15">
      <c r="A744" s="2">
        <v>2022</v>
      </c>
      <c r="B744" s="2">
        <v>2020</v>
      </c>
      <c r="C744" s="1" t="s">
        <v>95</v>
      </c>
      <c r="D744" s="2">
        <v>1246.25</v>
      </c>
      <c r="E744" s="2">
        <v>190</v>
      </c>
      <c r="F744" s="2">
        <v>0.15245737211634905</v>
      </c>
      <c r="G744" s="2">
        <v>5</v>
      </c>
      <c r="H744" s="2">
        <v>4.0120361083249749E-3</v>
      </c>
      <c r="I744" s="2">
        <v>119773.89</v>
      </c>
      <c r="J744" s="2">
        <v>110938</v>
      </c>
      <c r="K744" s="2">
        <v>229.42485571517153</v>
      </c>
      <c r="L744" s="2">
        <v>94</v>
      </c>
      <c r="M744" s="2">
        <v>0</v>
      </c>
      <c r="N744" s="2">
        <v>4718587</v>
      </c>
      <c r="O744" s="2" t="s">
        <v>955</v>
      </c>
    </row>
    <row r="745" spans="1:15" x14ac:dyDescent="0.15">
      <c r="A745" s="2">
        <v>2022</v>
      </c>
      <c r="B745" s="2">
        <v>2020</v>
      </c>
      <c r="C745" s="1" t="s">
        <v>96</v>
      </c>
      <c r="D745" s="2">
        <v>235.69</v>
      </c>
      <c r="E745" s="2">
        <v>63</v>
      </c>
      <c r="F745" s="2">
        <v>0.26730026730026729</v>
      </c>
      <c r="G745" s="2">
        <v>2</v>
      </c>
      <c r="H745" s="2">
        <v>8.4857227714370577E-3</v>
      </c>
      <c r="I745" s="2">
        <v>308951.90999999997</v>
      </c>
      <c r="J745" s="2">
        <v>65985</v>
      </c>
      <c r="K745" s="2">
        <v>193.95139451958795</v>
      </c>
      <c r="L745" s="2">
        <v>143</v>
      </c>
      <c r="M745" s="2">
        <v>0</v>
      </c>
      <c r="N745" s="2">
        <v>46999</v>
      </c>
      <c r="O745" s="2" t="s">
        <v>956</v>
      </c>
    </row>
    <row r="746" spans="1:15" x14ac:dyDescent="0.15">
      <c r="A746" s="2">
        <v>2022</v>
      </c>
      <c r="B746" s="2">
        <v>2020</v>
      </c>
      <c r="C746" s="1" t="s">
        <v>97</v>
      </c>
      <c r="D746" s="2">
        <v>2115.8200000000002</v>
      </c>
      <c r="E746" s="2">
        <v>1026</v>
      </c>
      <c r="F746" s="2">
        <v>0.4849183767995387</v>
      </c>
      <c r="G746" s="2">
        <v>64</v>
      </c>
      <c r="H746" s="2">
        <v>3.0248319800361086E-2</v>
      </c>
      <c r="I746" s="2">
        <v>115090.39</v>
      </c>
      <c r="J746" s="2">
        <v>61709</v>
      </c>
      <c r="K746" s="2">
        <v>279.36194567535591</v>
      </c>
      <c r="L746" s="2">
        <v>29</v>
      </c>
      <c r="M746" s="2">
        <v>0</v>
      </c>
      <c r="N746" s="2">
        <v>15574402</v>
      </c>
      <c r="O746" s="2" t="s">
        <v>957</v>
      </c>
    </row>
    <row r="747" spans="1:15" x14ac:dyDescent="0.15">
      <c r="A747" s="2">
        <v>2022</v>
      </c>
      <c r="B747" s="2">
        <v>2020</v>
      </c>
      <c r="C747" s="1" t="s">
        <v>98</v>
      </c>
      <c r="D747" s="2">
        <v>732.67</v>
      </c>
      <c r="E747" s="2">
        <v>70</v>
      </c>
      <c r="F747" s="2">
        <v>9.5540966601607824E-2</v>
      </c>
      <c r="G747" s="2">
        <v>4</v>
      </c>
      <c r="H747" s="2">
        <v>5.4594838058061616E-3</v>
      </c>
      <c r="I747" s="2">
        <v>158691.70000000001</v>
      </c>
      <c r="J747" s="2">
        <v>113068</v>
      </c>
      <c r="K747" s="2">
        <v>199.89312312710265</v>
      </c>
      <c r="L747" s="2">
        <v>138</v>
      </c>
      <c r="M747" s="2">
        <v>0</v>
      </c>
      <c r="N747" s="2">
        <v>2191485</v>
      </c>
      <c r="O747" s="2" t="s">
        <v>958</v>
      </c>
    </row>
    <row r="748" spans="1:15" x14ac:dyDescent="0.15">
      <c r="A748" s="2">
        <v>2022</v>
      </c>
      <c r="B748" s="2">
        <v>2020</v>
      </c>
      <c r="C748" s="1" t="s">
        <v>99</v>
      </c>
      <c r="D748" s="2">
        <v>894</v>
      </c>
      <c r="E748" s="2">
        <v>258</v>
      </c>
      <c r="F748" s="2">
        <v>0.28859060402684567</v>
      </c>
      <c r="G748" s="2">
        <v>9</v>
      </c>
      <c r="H748" s="2">
        <v>1.0067114093959731E-2</v>
      </c>
      <c r="I748" s="2">
        <v>131697.24</v>
      </c>
      <c r="J748" s="2">
        <v>95757</v>
      </c>
      <c r="K748" s="2">
        <v>250.00103052735423</v>
      </c>
      <c r="L748" s="2">
        <v>57</v>
      </c>
      <c r="M748" s="2">
        <v>0</v>
      </c>
      <c r="N748" s="2">
        <v>3172906</v>
      </c>
      <c r="O748" s="2" t="s">
        <v>959</v>
      </c>
    </row>
    <row r="749" spans="1:15" x14ac:dyDescent="0.15">
      <c r="A749" s="2">
        <v>2022</v>
      </c>
      <c r="B749" s="2">
        <v>2020</v>
      </c>
      <c r="C749" s="1" t="s">
        <v>100</v>
      </c>
      <c r="D749" s="2">
        <v>2319.91</v>
      </c>
      <c r="E749" s="2">
        <v>666</v>
      </c>
      <c r="F749" s="2">
        <v>0.28708010224534575</v>
      </c>
      <c r="G749" s="2">
        <v>35</v>
      </c>
      <c r="H749" s="2">
        <v>1.5086792160040692E-2</v>
      </c>
      <c r="I749" s="2">
        <v>112312.87</v>
      </c>
      <c r="J749" s="2">
        <v>91268</v>
      </c>
      <c r="K749" s="2">
        <v>257.32371966889298</v>
      </c>
      <c r="L749" s="2">
        <v>45</v>
      </c>
      <c r="M749" s="2">
        <v>0</v>
      </c>
      <c r="N749" s="2">
        <v>10619178</v>
      </c>
      <c r="O749" s="2" t="s">
        <v>960</v>
      </c>
    </row>
    <row r="750" spans="1:15" x14ac:dyDescent="0.15">
      <c r="A750" s="2">
        <v>2022</v>
      </c>
      <c r="B750" s="2">
        <v>2020</v>
      </c>
      <c r="C750" s="1" t="s">
        <v>101</v>
      </c>
      <c r="D750" s="2">
        <v>580.02</v>
      </c>
      <c r="E750" s="2">
        <v>203</v>
      </c>
      <c r="F750" s="2">
        <v>0.34998793145063967</v>
      </c>
      <c r="G750" s="2">
        <v>12</v>
      </c>
      <c r="H750" s="2">
        <v>2.0688941760628944E-2</v>
      </c>
      <c r="I750" s="2">
        <v>135735.1</v>
      </c>
      <c r="J750" s="2">
        <v>88553</v>
      </c>
      <c r="K750" s="2">
        <v>253.57371248710243</v>
      </c>
      <c r="L750" s="2">
        <v>51</v>
      </c>
      <c r="M750" s="2">
        <v>0</v>
      </c>
      <c r="N750" s="2">
        <v>2171346</v>
      </c>
      <c r="O750" s="2" t="s">
        <v>961</v>
      </c>
    </row>
    <row r="751" spans="1:15" x14ac:dyDescent="0.15">
      <c r="A751" s="2">
        <v>2022</v>
      </c>
      <c r="B751" s="2">
        <v>2020</v>
      </c>
      <c r="C751" s="1" t="s">
        <v>102</v>
      </c>
      <c r="D751" s="2">
        <v>818.94</v>
      </c>
      <c r="E751" s="2">
        <v>152</v>
      </c>
      <c r="F751" s="2">
        <v>0.18560578308545192</v>
      </c>
      <c r="G751" s="2">
        <v>2</v>
      </c>
      <c r="H751" s="2">
        <v>2.4421813563875253E-3</v>
      </c>
      <c r="I751" s="2">
        <v>181695.95</v>
      </c>
      <c r="J751" s="2">
        <v>80570</v>
      </c>
      <c r="K751" s="2">
        <v>215.90023172855882</v>
      </c>
      <c r="L751" s="2">
        <v>120</v>
      </c>
      <c r="M751" s="2">
        <v>0</v>
      </c>
      <c r="N751" s="2">
        <v>1383579</v>
      </c>
      <c r="O751" s="2" t="s">
        <v>962</v>
      </c>
    </row>
    <row r="752" spans="1:15" x14ac:dyDescent="0.15">
      <c r="A752" s="2">
        <v>2022</v>
      </c>
      <c r="B752" s="2">
        <v>2020</v>
      </c>
      <c r="C752" s="1" t="s">
        <v>103</v>
      </c>
      <c r="D752" s="2">
        <v>238.79</v>
      </c>
      <c r="E752" s="2">
        <v>51</v>
      </c>
      <c r="F752" s="2">
        <v>0.2135767829473596</v>
      </c>
      <c r="G752" s="2">
        <v>2</v>
      </c>
      <c r="H752" s="2">
        <v>8.3755601155827298E-3</v>
      </c>
      <c r="I752" s="2">
        <v>293223.61</v>
      </c>
      <c r="J752" s="2">
        <v>96146</v>
      </c>
      <c r="K752" s="2">
        <v>147.68087448869397</v>
      </c>
      <c r="L752" s="2">
        <v>160</v>
      </c>
      <c r="M752" s="2">
        <v>0</v>
      </c>
      <c r="N752" s="2">
        <v>338741</v>
      </c>
      <c r="O752" s="2" t="s">
        <v>963</v>
      </c>
    </row>
    <row r="753" spans="1:15" x14ac:dyDescent="0.15">
      <c r="A753" s="2">
        <v>2022</v>
      </c>
      <c r="B753" s="2">
        <v>2020</v>
      </c>
      <c r="C753" s="1" t="s">
        <v>104</v>
      </c>
      <c r="D753" s="2">
        <v>2477.96</v>
      </c>
      <c r="E753" s="2">
        <v>90</v>
      </c>
      <c r="F753" s="2">
        <v>3.6320198873266721E-2</v>
      </c>
      <c r="G753" s="2">
        <v>35</v>
      </c>
      <c r="H753" s="2">
        <v>1.4124521784048168E-2</v>
      </c>
      <c r="I753" s="2">
        <v>232147.72</v>
      </c>
      <c r="J753" s="2">
        <v>104754</v>
      </c>
      <c r="K753" s="2">
        <v>190.90533883310235</v>
      </c>
      <c r="L753" s="2">
        <v>145</v>
      </c>
      <c r="M753" s="2">
        <v>0</v>
      </c>
      <c r="N753" s="2">
        <v>289705</v>
      </c>
      <c r="O753" s="2" t="s">
        <v>964</v>
      </c>
    </row>
    <row r="754" spans="1:15" x14ac:dyDescent="0.15">
      <c r="A754" s="2">
        <v>2022</v>
      </c>
      <c r="B754" s="2">
        <v>2020</v>
      </c>
      <c r="C754" s="1" t="s">
        <v>105</v>
      </c>
      <c r="D754" s="2">
        <v>7390.01</v>
      </c>
      <c r="E754" s="2">
        <v>4288</v>
      </c>
      <c r="F754" s="2">
        <v>0.58024278722220946</v>
      </c>
      <c r="G754" s="2">
        <v>521</v>
      </c>
      <c r="H754" s="2">
        <v>7.0500581190011916E-2</v>
      </c>
      <c r="I754" s="2">
        <v>103362.27</v>
      </c>
      <c r="J754" s="2">
        <v>70736</v>
      </c>
      <c r="K754" s="2">
        <v>301.41186852178458</v>
      </c>
      <c r="L754" s="2">
        <v>18</v>
      </c>
      <c r="M754" s="2">
        <v>0</v>
      </c>
      <c r="N754" s="2">
        <v>48523062</v>
      </c>
      <c r="O754" s="2" t="s">
        <v>965</v>
      </c>
    </row>
    <row r="755" spans="1:15" x14ac:dyDescent="0.15">
      <c r="A755" s="2">
        <v>2022</v>
      </c>
      <c r="B755" s="2">
        <v>2020</v>
      </c>
      <c r="C755" s="1" t="s">
        <v>106</v>
      </c>
      <c r="D755" s="2">
        <v>1579.92</v>
      </c>
      <c r="E755" s="2">
        <v>464</v>
      </c>
      <c r="F755" s="2">
        <v>0.29368575624082233</v>
      </c>
      <c r="G755" s="2">
        <v>49</v>
      </c>
      <c r="H755" s="2">
        <v>3.1014228568535113E-2</v>
      </c>
      <c r="I755" s="2">
        <v>113878.49</v>
      </c>
      <c r="J755" s="2">
        <v>56807</v>
      </c>
      <c r="K755" s="2">
        <v>257.04653537041435</v>
      </c>
      <c r="L755" s="2">
        <v>47</v>
      </c>
      <c r="M755" s="2">
        <v>0</v>
      </c>
      <c r="N755" s="2">
        <v>9079950</v>
      </c>
      <c r="O755" s="2" t="s">
        <v>966</v>
      </c>
    </row>
    <row r="756" spans="1:15" x14ac:dyDescent="0.15">
      <c r="A756" s="2">
        <v>2022</v>
      </c>
      <c r="B756" s="2">
        <v>2020</v>
      </c>
      <c r="C756" s="1" t="s">
        <v>107</v>
      </c>
      <c r="D756" s="2">
        <v>934.13</v>
      </c>
      <c r="E756" s="2">
        <v>137</v>
      </c>
      <c r="F756" s="2">
        <v>0.14666052904841939</v>
      </c>
      <c r="G756" s="2">
        <v>7</v>
      </c>
      <c r="H756" s="2">
        <v>7.4936036740068301E-3</v>
      </c>
      <c r="I756" s="2">
        <v>135120.81</v>
      </c>
      <c r="J756" s="2">
        <v>109750</v>
      </c>
      <c r="K756" s="2">
        <v>224.82302892794806</v>
      </c>
      <c r="L756" s="2">
        <v>101</v>
      </c>
      <c r="M756" s="2">
        <v>0</v>
      </c>
      <c r="N756" s="2">
        <v>2944720</v>
      </c>
      <c r="O756" s="2" t="s">
        <v>967</v>
      </c>
    </row>
    <row r="757" spans="1:15" x14ac:dyDescent="0.15">
      <c r="A757" s="2">
        <v>2022</v>
      </c>
      <c r="B757" s="2">
        <v>2020</v>
      </c>
      <c r="C757" s="1" t="s">
        <v>108</v>
      </c>
      <c r="D757" s="2">
        <v>8867</v>
      </c>
      <c r="E757" s="2">
        <v>6684</v>
      </c>
      <c r="F757" s="2">
        <v>0.75380624788541783</v>
      </c>
      <c r="G757" s="2">
        <v>1394</v>
      </c>
      <c r="H757" s="2">
        <v>0.15721213488214728</v>
      </c>
      <c r="I757" s="2">
        <v>78088.259999999995</v>
      </c>
      <c r="J757" s="2">
        <v>57886</v>
      </c>
      <c r="K757" s="2">
        <v>339.97276680077027</v>
      </c>
      <c r="L757" s="2">
        <v>11</v>
      </c>
      <c r="M757" s="2">
        <v>1363.8000000000002</v>
      </c>
      <c r="N757" s="2">
        <v>80580722</v>
      </c>
      <c r="O757" s="2" t="s">
        <v>968</v>
      </c>
    </row>
    <row r="758" spans="1:15" x14ac:dyDescent="0.15">
      <c r="A758" s="2">
        <v>2022</v>
      </c>
      <c r="B758" s="2">
        <v>2020</v>
      </c>
      <c r="C758" s="1" t="s">
        <v>109</v>
      </c>
      <c r="D758" s="2">
        <v>1206.1500000000001</v>
      </c>
      <c r="E758" s="2">
        <v>205</v>
      </c>
      <c r="F758" s="2">
        <v>0.16996227666542302</v>
      </c>
      <c r="G758" s="2">
        <v>26</v>
      </c>
      <c r="H758" s="2">
        <v>2.1556191186834141E-2</v>
      </c>
      <c r="I758" s="2">
        <v>182318.82</v>
      </c>
      <c r="J758" s="2">
        <v>108977</v>
      </c>
      <c r="K758" s="2">
        <v>222.55279481849118</v>
      </c>
      <c r="L758" s="2">
        <v>105</v>
      </c>
      <c r="M758" s="2">
        <v>0</v>
      </c>
      <c r="N758" s="2">
        <v>2536498</v>
      </c>
      <c r="O758" s="2" t="s">
        <v>969</v>
      </c>
    </row>
    <row r="759" spans="1:15" x14ac:dyDescent="0.15">
      <c r="A759" s="2">
        <v>2022</v>
      </c>
      <c r="B759" s="2">
        <v>2020</v>
      </c>
      <c r="C759" s="1" t="s">
        <v>110</v>
      </c>
      <c r="D759" s="2">
        <v>493.4</v>
      </c>
      <c r="E759" s="2">
        <v>98</v>
      </c>
      <c r="F759" s="2">
        <v>0.19862180786380221</v>
      </c>
      <c r="G759" s="2">
        <v>4</v>
      </c>
      <c r="H759" s="2">
        <v>8.1070125658694783E-3</v>
      </c>
      <c r="I759" s="2">
        <v>140736.04999999999</v>
      </c>
      <c r="J759" s="2">
        <v>93750</v>
      </c>
      <c r="K759" s="2">
        <v>246.07866778259594</v>
      </c>
      <c r="L759" s="2">
        <v>60</v>
      </c>
      <c r="M759" s="2">
        <v>0</v>
      </c>
      <c r="N759" s="2">
        <v>2180919</v>
      </c>
      <c r="O759" s="2" t="s">
        <v>970</v>
      </c>
    </row>
    <row r="760" spans="1:15" x14ac:dyDescent="0.15">
      <c r="A760" s="2">
        <v>2022</v>
      </c>
      <c r="B760" s="2">
        <v>2020</v>
      </c>
      <c r="C760" s="1" t="s">
        <v>111</v>
      </c>
      <c r="D760" s="2">
        <v>4603.3500000000004</v>
      </c>
      <c r="E760" s="2">
        <v>2144</v>
      </c>
      <c r="F760" s="2">
        <v>0.46574777064529088</v>
      </c>
      <c r="G760" s="2">
        <v>166</v>
      </c>
      <c r="H760" s="2">
        <v>3.6060694928693231E-2</v>
      </c>
      <c r="I760" s="2">
        <v>110062.76</v>
      </c>
      <c r="J760" s="2">
        <v>67651</v>
      </c>
      <c r="K760" s="2">
        <v>276.52590733533236</v>
      </c>
      <c r="L760" s="2">
        <v>31</v>
      </c>
      <c r="M760" s="2">
        <v>0</v>
      </c>
      <c r="N760" s="2">
        <v>26291211</v>
      </c>
      <c r="O760" s="2" t="s">
        <v>971</v>
      </c>
    </row>
    <row r="761" spans="1:15" x14ac:dyDescent="0.15">
      <c r="A761" s="2">
        <v>2022</v>
      </c>
      <c r="B761" s="2">
        <v>2020</v>
      </c>
      <c r="C761" s="1" t="s">
        <v>112</v>
      </c>
      <c r="D761" s="2">
        <v>5426.46</v>
      </c>
      <c r="E761" s="2">
        <v>1551</v>
      </c>
      <c r="F761" s="2">
        <v>0.2858216959122522</v>
      </c>
      <c r="G761" s="2">
        <v>128</v>
      </c>
      <c r="H761" s="2">
        <v>2.3588121906362527E-2</v>
      </c>
      <c r="I761" s="2">
        <v>178961.8</v>
      </c>
      <c r="J761" s="2">
        <v>89778</v>
      </c>
      <c r="K761" s="2">
        <v>233.84064982023941</v>
      </c>
      <c r="L761" s="2">
        <v>80</v>
      </c>
      <c r="M761" s="2">
        <v>0</v>
      </c>
      <c r="N761" s="2">
        <v>8588261</v>
      </c>
      <c r="O761" s="2" t="s">
        <v>972</v>
      </c>
    </row>
    <row r="762" spans="1:15" x14ac:dyDescent="0.15">
      <c r="A762" s="2">
        <v>2022</v>
      </c>
      <c r="B762" s="2">
        <v>2020</v>
      </c>
      <c r="C762" s="1" t="s">
        <v>113</v>
      </c>
      <c r="D762" s="2">
        <v>3202.95</v>
      </c>
      <c r="E762" s="2">
        <v>350</v>
      </c>
      <c r="F762" s="2">
        <v>0.10927426278899141</v>
      </c>
      <c r="G762" s="2">
        <v>36</v>
      </c>
      <c r="H762" s="2">
        <v>1.1239638458296258E-2</v>
      </c>
      <c r="I762" s="2">
        <v>165210</v>
      </c>
      <c r="J762" s="2">
        <v>115049</v>
      </c>
      <c r="K762" s="2">
        <v>235.00096719950574</v>
      </c>
      <c r="L762" s="2">
        <v>77</v>
      </c>
      <c r="M762" s="2">
        <v>0</v>
      </c>
      <c r="N762" s="2">
        <v>4315083</v>
      </c>
      <c r="O762" s="2" t="s">
        <v>973</v>
      </c>
    </row>
    <row r="763" spans="1:15" x14ac:dyDescent="0.15">
      <c r="A763" s="2">
        <v>2022</v>
      </c>
      <c r="B763" s="2">
        <v>2020</v>
      </c>
      <c r="C763" s="1" t="s">
        <v>114</v>
      </c>
      <c r="D763" s="2">
        <v>2127.64</v>
      </c>
      <c r="E763" s="2">
        <v>968</v>
      </c>
      <c r="F763" s="2">
        <v>0.45496418567050817</v>
      </c>
      <c r="G763" s="2">
        <v>97</v>
      </c>
      <c r="H763" s="2">
        <v>4.5590419431858778E-2</v>
      </c>
      <c r="I763" s="2">
        <v>99355.29</v>
      </c>
      <c r="J763" s="2">
        <v>73765</v>
      </c>
      <c r="K763" s="2">
        <v>297.09544991323077</v>
      </c>
      <c r="L763" s="2">
        <v>21</v>
      </c>
      <c r="M763" s="2">
        <v>0</v>
      </c>
      <c r="N763" s="2">
        <v>12809935</v>
      </c>
      <c r="O763" s="2" t="s">
        <v>974</v>
      </c>
    </row>
    <row r="764" spans="1:15" x14ac:dyDescent="0.15">
      <c r="A764" s="2">
        <v>2022</v>
      </c>
      <c r="B764" s="2">
        <v>2020</v>
      </c>
      <c r="C764" s="1" t="s">
        <v>115</v>
      </c>
      <c r="D764" s="2">
        <v>215.58</v>
      </c>
      <c r="E764" s="2">
        <v>65</v>
      </c>
      <c r="F764" s="2">
        <v>0.30151219964746262</v>
      </c>
      <c r="G764" s="2">
        <v>4</v>
      </c>
      <c r="H764" s="2">
        <v>1.8554596901382316E-2</v>
      </c>
      <c r="I764" s="2">
        <v>208223.92</v>
      </c>
      <c r="J764" s="2">
        <v>94500</v>
      </c>
      <c r="K764" s="2">
        <v>208.55970943738816</v>
      </c>
      <c r="L764" s="2">
        <v>133</v>
      </c>
      <c r="M764" s="2">
        <v>0</v>
      </c>
      <c r="N764" s="2">
        <v>310608</v>
      </c>
      <c r="O764" s="2" t="s">
        <v>975</v>
      </c>
    </row>
    <row r="765" spans="1:15" x14ac:dyDescent="0.15">
      <c r="A765" s="2">
        <v>2022</v>
      </c>
      <c r="B765" s="2">
        <v>2020</v>
      </c>
      <c r="C765" s="1" t="s">
        <v>116</v>
      </c>
      <c r="D765" s="2">
        <v>4538.93</v>
      </c>
      <c r="E765" s="2">
        <v>2562</v>
      </c>
      <c r="F765" s="2">
        <v>0.56445021183406663</v>
      </c>
      <c r="G765" s="2">
        <v>337</v>
      </c>
      <c r="H765" s="2">
        <v>7.424657353164732E-2</v>
      </c>
      <c r="I765" s="2">
        <v>76097.850000000006</v>
      </c>
      <c r="J765" s="2">
        <v>70512</v>
      </c>
      <c r="K765" s="2">
        <v>315.82085997473314</v>
      </c>
      <c r="L765" s="2">
        <v>13</v>
      </c>
      <c r="M765" s="2">
        <v>0</v>
      </c>
      <c r="N765" s="2">
        <v>36523686</v>
      </c>
      <c r="O765" s="2" t="s">
        <v>976</v>
      </c>
    </row>
    <row r="766" spans="1:15" x14ac:dyDescent="0.15">
      <c r="A766" s="2">
        <v>2022</v>
      </c>
      <c r="B766" s="2">
        <v>2020</v>
      </c>
      <c r="C766" s="1" t="s">
        <v>117</v>
      </c>
      <c r="D766" s="2">
        <v>11097.79</v>
      </c>
      <c r="E766" s="2">
        <v>8178</v>
      </c>
      <c r="F766" s="2">
        <v>0.73690347357446839</v>
      </c>
      <c r="G766" s="2">
        <v>1815</v>
      </c>
      <c r="H766" s="2">
        <v>0.1635460753897848</v>
      </c>
      <c r="I766" s="2">
        <v>54493.41</v>
      </c>
      <c r="J766" s="2">
        <v>45258</v>
      </c>
      <c r="K766" s="2">
        <v>403.39212417128471</v>
      </c>
      <c r="L766" s="2">
        <v>3</v>
      </c>
      <c r="M766" s="2">
        <v>1519.326</v>
      </c>
      <c r="N766" s="2">
        <v>122892070</v>
      </c>
      <c r="O766" s="2" t="s">
        <v>977</v>
      </c>
    </row>
    <row r="767" spans="1:15" x14ac:dyDescent="0.15">
      <c r="A767" s="2">
        <v>2022</v>
      </c>
      <c r="B767" s="2">
        <v>2020</v>
      </c>
      <c r="C767" s="1" t="s">
        <v>118</v>
      </c>
      <c r="D767" s="2">
        <v>4230.76</v>
      </c>
      <c r="E767" s="2">
        <v>5</v>
      </c>
      <c r="F767" s="2">
        <v>1.1818207603362042E-3</v>
      </c>
      <c r="G767" s="2">
        <v>29</v>
      </c>
      <c r="H767" s="2">
        <v>6.8545604099499854E-3</v>
      </c>
      <c r="I767" s="2">
        <v>565623.89</v>
      </c>
      <c r="J767" s="2">
        <v>192428</v>
      </c>
      <c r="K767" s="2">
        <v>45.222141918239004</v>
      </c>
      <c r="L767" s="2">
        <v>168</v>
      </c>
      <c r="M767" s="2">
        <v>0</v>
      </c>
      <c r="N767" s="2">
        <v>488604</v>
      </c>
      <c r="O767" s="2" t="s">
        <v>978</v>
      </c>
    </row>
    <row r="768" spans="1:15" x14ac:dyDescent="0.15">
      <c r="A768" s="2">
        <v>2022</v>
      </c>
      <c r="B768" s="2">
        <v>2020</v>
      </c>
      <c r="C768" s="1" t="s">
        <v>119</v>
      </c>
      <c r="D768" s="2">
        <v>2053.7800000000002</v>
      </c>
      <c r="E768" s="2">
        <v>277</v>
      </c>
      <c r="F768" s="2">
        <v>0.13487325808996092</v>
      </c>
      <c r="G768" s="2">
        <v>80</v>
      </c>
      <c r="H768" s="2">
        <v>3.8952565513346117E-2</v>
      </c>
      <c r="I768" s="2">
        <v>178742.06</v>
      </c>
      <c r="J768" s="2">
        <v>107089</v>
      </c>
      <c r="K768" s="2">
        <v>221.63478615192341</v>
      </c>
      <c r="L768" s="2">
        <v>107</v>
      </c>
      <c r="M768" s="2">
        <v>0</v>
      </c>
      <c r="N768" s="2">
        <v>2075522</v>
      </c>
      <c r="O768" s="2" t="s">
        <v>979</v>
      </c>
    </row>
    <row r="769" spans="1:15" x14ac:dyDescent="0.15">
      <c r="A769" s="2">
        <v>2022</v>
      </c>
      <c r="B769" s="2">
        <v>2020</v>
      </c>
      <c r="C769" s="1" t="s">
        <v>120</v>
      </c>
      <c r="D769" s="2">
        <v>882.86</v>
      </c>
      <c r="E769" s="2">
        <v>158</v>
      </c>
      <c r="F769" s="2">
        <v>0.178963822123553</v>
      </c>
      <c r="G769" s="2">
        <v>7</v>
      </c>
      <c r="H769" s="2">
        <v>7.9287769295244993E-3</v>
      </c>
      <c r="I769" s="2">
        <v>143310.24</v>
      </c>
      <c r="J769" s="2">
        <v>99926</v>
      </c>
      <c r="K769" s="2">
        <v>219.36854565680107</v>
      </c>
      <c r="L769" s="2">
        <v>111</v>
      </c>
      <c r="M769" s="2">
        <v>0</v>
      </c>
      <c r="N769" s="2">
        <v>2742180</v>
      </c>
      <c r="O769" s="2" t="s">
        <v>980</v>
      </c>
    </row>
    <row r="770" spans="1:15" x14ac:dyDescent="0.15">
      <c r="A770" s="2">
        <v>2022</v>
      </c>
      <c r="B770" s="2">
        <v>2020</v>
      </c>
      <c r="C770" s="1" t="s">
        <v>121</v>
      </c>
      <c r="D770" s="2">
        <v>18017.75</v>
      </c>
      <c r="E770" s="2">
        <v>13306</v>
      </c>
      <c r="F770" s="2">
        <v>0.73849398509802833</v>
      </c>
      <c r="G770" s="2">
        <v>3469</v>
      </c>
      <c r="H770" s="2">
        <v>0.19253236391891329</v>
      </c>
      <c r="I770" s="2">
        <v>79423.77</v>
      </c>
      <c r="J770" s="2">
        <v>41142</v>
      </c>
      <c r="K770" s="2">
        <v>373.96914263131708</v>
      </c>
      <c r="L770" s="2">
        <v>6</v>
      </c>
      <c r="M770" s="2">
        <v>2495.3500000000004</v>
      </c>
      <c r="N770" s="2">
        <v>176536073</v>
      </c>
      <c r="O770" s="2" t="s">
        <v>981</v>
      </c>
    </row>
    <row r="771" spans="1:15" x14ac:dyDescent="0.15">
      <c r="A771" s="2">
        <v>2022</v>
      </c>
      <c r="B771" s="2">
        <v>2020</v>
      </c>
      <c r="C771" s="1" t="s">
        <v>122</v>
      </c>
      <c r="D771" s="2">
        <v>4044.15</v>
      </c>
      <c r="E771" s="2">
        <v>1303</v>
      </c>
      <c r="F771" s="2">
        <v>0.32219378608607496</v>
      </c>
      <c r="G771" s="2">
        <v>267</v>
      </c>
      <c r="H771" s="2">
        <v>6.6021290011498091E-2</v>
      </c>
      <c r="I771" s="2">
        <v>133370.26999999999</v>
      </c>
      <c r="J771" s="2">
        <v>80310</v>
      </c>
      <c r="K771" s="2">
        <v>253.72970101904534</v>
      </c>
      <c r="L771" s="2">
        <v>50</v>
      </c>
      <c r="M771" s="2">
        <v>0</v>
      </c>
      <c r="N771" s="2">
        <v>16350123</v>
      </c>
      <c r="O771" s="2" t="s">
        <v>982</v>
      </c>
    </row>
    <row r="772" spans="1:15" x14ac:dyDescent="0.15">
      <c r="A772" s="2">
        <v>2022</v>
      </c>
      <c r="B772" s="2">
        <v>2020</v>
      </c>
      <c r="C772" s="1" t="s">
        <v>123</v>
      </c>
      <c r="D772" s="2">
        <v>3324.92</v>
      </c>
      <c r="E772" s="2">
        <v>2810</v>
      </c>
      <c r="F772" s="2">
        <v>0.8451331159847455</v>
      </c>
      <c r="G772" s="2">
        <v>842</v>
      </c>
      <c r="H772" s="2">
        <v>0.25323917567941484</v>
      </c>
      <c r="I772" s="2">
        <v>73184.41</v>
      </c>
      <c r="J772" s="2">
        <v>39675</v>
      </c>
      <c r="K772" s="2">
        <v>392.68263211721387</v>
      </c>
      <c r="L772" s="2">
        <v>4</v>
      </c>
      <c r="M772" s="2">
        <v>815.04800000000012</v>
      </c>
      <c r="N772" s="2">
        <v>36056657</v>
      </c>
      <c r="O772" s="2" t="s">
        <v>983</v>
      </c>
    </row>
    <row r="773" spans="1:15" x14ac:dyDescent="0.15">
      <c r="A773" s="2">
        <v>2022</v>
      </c>
      <c r="B773" s="2">
        <v>2020</v>
      </c>
      <c r="C773" s="1" t="s">
        <v>124</v>
      </c>
      <c r="D773" s="2">
        <v>3665.1</v>
      </c>
      <c r="E773" s="2">
        <v>1374</v>
      </c>
      <c r="F773" s="2">
        <v>0.37488745191127121</v>
      </c>
      <c r="G773" s="2">
        <v>177</v>
      </c>
      <c r="H773" s="2">
        <v>4.8293361709093888E-2</v>
      </c>
      <c r="I773" s="2">
        <v>159918.6</v>
      </c>
      <c r="J773" s="2">
        <v>87188</v>
      </c>
      <c r="K773" s="2">
        <v>237.33819123025552</v>
      </c>
      <c r="L773" s="2">
        <v>71</v>
      </c>
      <c r="M773" s="2">
        <v>0</v>
      </c>
      <c r="N773" s="2">
        <v>9570617</v>
      </c>
      <c r="O773" s="2" t="s">
        <v>984</v>
      </c>
    </row>
    <row r="774" spans="1:15" x14ac:dyDescent="0.15">
      <c r="A774" s="2">
        <v>2022</v>
      </c>
      <c r="B774" s="2">
        <v>2020</v>
      </c>
      <c r="C774" s="1" t="s">
        <v>125</v>
      </c>
      <c r="D774" s="2">
        <v>4034.62</v>
      </c>
      <c r="E774" s="2">
        <v>582</v>
      </c>
      <c r="F774" s="2">
        <v>0.14425150323946245</v>
      </c>
      <c r="G774" s="2">
        <v>21</v>
      </c>
      <c r="H774" s="2">
        <v>5.2049511478156557E-3</v>
      </c>
      <c r="I774" s="2">
        <v>166512.25</v>
      </c>
      <c r="J774" s="2">
        <v>123974</v>
      </c>
      <c r="K774" s="2">
        <v>215.37756874781724</v>
      </c>
      <c r="L774" s="2">
        <v>121</v>
      </c>
      <c r="M774" s="2">
        <v>0</v>
      </c>
      <c r="N774" s="2">
        <v>4173383</v>
      </c>
      <c r="O774" s="2" t="s">
        <v>985</v>
      </c>
    </row>
    <row r="775" spans="1:15" x14ac:dyDescent="0.15">
      <c r="A775" s="2">
        <v>2022</v>
      </c>
      <c r="B775" s="2">
        <v>2020</v>
      </c>
      <c r="C775" s="1" t="s">
        <v>126</v>
      </c>
      <c r="D775" s="2">
        <v>152.94999999999999</v>
      </c>
      <c r="E775" s="2">
        <v>51</v>
      </c>
      <c r="F775" s="2">
        <v>0.33344230140568815</v>
      </c>
      <c r="G775" s="2">
        <v>2</v>
      </c>
      <c r="H775" s="2">
        <v>1.3076168682576007E-2</v>
      </c>
      <c r="I775" s="2">
        <v>255026.5</v>
      </c>
      <c r="J775" s="2">
        <v>75547</v>
      </c>
      <c r="K775" s="2">
        <v>205.99920836205393</v>
      </c>
      <c r="L775" s="2">
        <v>136</v>
      </c>
      <c r="M775" s="2">
        <v>0</v>
      </c>
      <c r="N775" s="2">
        <v>62648</v>
      </c>
      <c r="O775" s="2" t="s">
        <v>986</v>
      </c>
    </row>
    <row r="776" spans="1:15" x14ac:dyDescent="0.15">
      <c r="A776" s="2">
        <v>2022</v>
      </c>
      <c r="B776" s="2">
        <v>2020</v>
      </c>
      <c r="C776" s="1" t="s">
        <v>127</v>
      </c>
      <c r="D776" s="2">
        <v>1665.65</v>
      </c>
      <c r="E776" s="2">
        <v>392</v>
      </c>
      <c r="F776" s="2">
        <v>0.23534355957133851</v>
      </c>
      <c r="G776" s="2">
        <v>17</v>
      </c>
      <c r="H776" s="2">
        <v>1.0206225797736619E-2</v>
      </c>
      <c r="I776" s="2">
        <v>130515.68</v>
      </c>
      <c r="J776" s="2">
        <v>86087</v>
      </c>
      <c r="K776" s="2">
        <v>236.64943054971758</v>
      </c>
      <c r="L776" s="2">
        <v>74</v>
      </c>
      <c r="M776" s="2">
        <v>0</v>
      </c>
      <c r="N776" s="2">
        <v>6409549</v>
      </c>
      <c r="O776" s="2" t="s">
        <v>987</v>
      </c>
    </row>
    <row r="777" spans="1:15" x14ac:dyDescent="0.15">
      <c r="A777" s="2">
        <v>2022</v>
      </c>
      <c r="B777" s="2">
        <v>2020</v>
      </c>
      <c r="C777" s="1" t="s">
        <v>128</v>
      </c>
      <c r="D777" s="2">
        <v>352.41</v>
      </c>
      <c r="E777" s="2">
        <v>176</v>
      </c>
      <c r="F777" s="2">
        <v>0.49941829119491499</v>
      </c>
      <c r="G777" s="2">
        <v>12</v>
      </c>
      <c r="H777" s="2">
        <v>3.4051247126926018E-2</v>
      </c>
      <c r="I777" s="2">
        <v>131181.34</v>
      </c>
      <c r="J777" s="2">
        <v>68438</v>
      </c>
      <c r="K777" s="2">
        <v>238.3652543497831</v>
      </c>
      <c r="L777" s="2">
        <v>67</v>
      </c>
      <c r="M777" s="2">
        <v>0</v>
      </c>
      <c r="N777" s="2">
        <v>1701484</v>
      </c>
      <c r="O777" s="2" t="s">
        <v>988</v>
      </c>
    </row>
    <row r="778" spans="1:15" x14ac:dyDescent="0.15">
      <c r="A778" s="2">
        <v>2022</v>
      </c>
      <c r="B778" s="2">
        <v>2020</v>
      </c>
      <c r="C778" s="1" t="s">
        <v>129</v>
      </c>
      <c r="D778" s="2">
        <v>3126.45</v>
      </c>
      <c r="E778" s="2">
        <v>639</v>
      </c>
      <c r="F778" s="2">
        <v>0.20438516528330855</v>
      </c>
      <c r="G778" s="2">
        <v>105</v>
      </c>
      <c r="H778" s="2">
        <v>3.3584416830590609E-2</v>
      </c>
      <c r="I778" s="2">
        <v>179149.95</v>
      </c>
      <c r="J778" s="2">
        <v>99094</v>
      </c>
      <c r="K778" s="2">
        <v>229.59280350959023</v>
      </c>
      <c r="L778" s="2">
        <v>93</v>
      </c>
      <c r="M778" s="2">
        <v>0</v>
      </c>
      <c r="N778" s="2">
        <v>3928310</v>
      </c>
      <c r="O778" s="2" t="s">
        <v>989</v>
      </c>
    </row>
    <row r="779" spans="1:15" x14ac:dyDescent="0.15">
      <c r="A779" s="2">
        <v>2022</v>
      </c>
      <c r="B779" s="2">
        <v>2020</v>
      </c>
      <c r="C779" s="1" t="s">
        <v>130</v>
      </c>
      <c r="D779" s="2">
        <v>709.57</v>
      </c>
      <c r="E779" s="2">
        <v>156</v>
      </c>
      <c r="F779" s="2">
        <v>0.21985145933452652</v>
      </c>
      <c r="G779" s="2">
        <v>0</v>
      </c>
      <c r="H779" s="2">
        <v>0</v>
      </c>
      <c r="I779" s="2">
        <v>158234.72</v>
      </c>
      <c r="J779" s="2">
        <v>76985</v>
      </c>
      <c r="K779" s="2">
        <v>233.71230120757849</v>
      </c>
      <c r="L779" s="2">
        <v>81</v>
      </c>
      <c r="M779" s="2">
        <v>0</v>
      </c>
      <c r="N779" s="2">
        <v>2031169</v>
      </c>
      <c r="O779" s="2" t="s">
        <v>990</v>
      </c>
    </row>
    <row r="780" spans="1:15" x14ac:dyDescent="0.15">
      <c r="A780" s="2">
        <v>2022</v>
      </c>
      <c r="B780" s="2">
        <v>2020</v>
      </c>
      <c r="C780" s="1" t="s">
        <v>131</v>
      </c>
      <c r="D780" s="2">
        <v>11932.34</v>
      </c>
      <c r="E780" s="2">
        <v>7064</v>
      </c>
      <c r="F780" s="2">
        <v>0.59200458585658811</v>
      </c>
      <c r="G780" s="2">
        <v>1972</v>
      </c>
      <c r="H780" s="2">
        <v>0.16526515335634084</v>
      </c>
      <c r="I780" s="2">
        <v>221878.12</v>
      </c>
      <c r="J780" s="2">
        <v>82474</v>
      </c>
      <c r="K780" s="2">
        <v>226.20068497739828</v>
      </c>
      <c r="L780" s="2">
        <v>96</v>
      </c>
      <c r="M780" s="2">
        <v>0</v>
      </c>
      <c r="N780" s="2">
        <v>16762582</v>
      </c>
      <c r="O780" s="2" t="s">
        <v>991</v>
      </c>
    </row>
    <row r="781" spans="1:15" x14ac:dyDescent="0.15">
      <c r="A781" s="2">
        <v>2022</v>
      </c>
      <c r="B781" s="2">
        <v>2020</v>
      </c>
      <c r="C781" s="1" t="s">
        <v>132</v>
      </c>
      <c r="D781" s="2">
        <v>5078.3100000000004</v>
      </c>
      <c r="E781" s="2">
        <v>3373</v>
      </c>
      <c r="F781" s="2">
        <v>0.664197341241476</v>
      </c>
      <c r="G781" s="2">
        <v>815</v>
      </c>
      <c r="H781" s="2">
        <v>0.16048646104708061</v>
      </c>
      <c r="I781" s="2">
        <v>70372.84</v>
      </c>
      <c r="J781" s="2">
        <v>55391</v>
      </c>
      <c r="K781" s="2">
        <v>368.67971691412299</v>
      </c>
      <c r="L781" s="2">
        <v>7</v>
      </c>
      <c r="M781" s="2">
        <v>326.01400000000012</v>
      </c>
      <c r="N781" s="2">
        <v>48555822</v>
      </c>
      <c r="O781" s="2" t="s">
        <v>992</v>
      </c>
    </row>
    <row r="782" spans="1:15" x14ac:dyDescent="0.15">
      <c r="A782" s="2">
        <v>2022</v>
      </c>
      <c r="B782" s="2">
        <v>2020</v>
      </c>
      <c r="C782" s="1" t="s">
        <v>133</v>
      </c>
      <c r="D782" s="2">
        <v>1045.92</v>
      </c>
      <c r="E782" s="2">
        <v>197</v>
      </c>
      <c r="F782" s="2">
        <v>0.18835092550099433</v>
      </c>
      <c r="G782" s="2">
        <v>24</v>
      </c>
      <c r="H782" s="2">
        <v>2.2946305644791186E-2</v>
      </c>
      <c r="I782" s="2">
        <v>310270.59999999998</v>
      </c>
      <c r="J782" s="2">
        <v>92383</v>
      </c>
      <c r="K782" s="2">
        <v>192.43403664199457</v>
      </c>
      <c r="L782" s="2">
        <v>144</v>
      </c>
      <c r="M782" s="2">
        <v>0</v>
      </c>
      <c r="N782" s="2">
        <v>1485245</v>
      </c>
      <c r="O782" s="2" t="s">
        <v>993</v>
      </c>
    </row>
    <row r="783" spans="1:15" x14ac:dyDescent="0.15">
      <c r="A783" s="2">
        <v>2022</v>
      </c>
      <c r="B783" s="2">
        <v>2020</v>
      </c>
      <c r="C783" s="1" t="s">
        <v>134</v>
      </c>
      <c r="D783" s="2">
        <v>1052.2</v>
      </c>
      <c r="E783" s="2">
        <v>280</v>
      </c>
      <c r="F783" s="2">
        <v>0.26610910473294047</v>
      </c>
      <c r="G783" s="2">
        <v>69</v>
      </c>
      <c r="H783" s="2">
        <v>6.5576886523474626E-2</v>
      </c>
      <c r="I783" s="2">
        <v>320767.18</v>
      </c>
      <c r="J783" s="2">
        <v>81411</v>
      </c>
      <c r="K783" s="2">
        <v>199.47826521158112</v>
      </c>
      <c r="L783" s="2">
        <v>139</v>
      </c>
      <c r="M783" s="2">
        <v>0</v>
      </c>
      <c r="N783" s="2">
        <v>132935</v>
      </c>
      <c r="O783" s="2" t="s">
        <v>994</v>
      </c>
    </row>
    <row r="784" spans="1:15" x14ac:dyDescent="0.15">
      <c r="A784" s="2">
        <v>2022</v>
      </c>
      <c r="B784" s="2">
        <v>2020</v>
      </c>
      <c r="C784" s="1" t="s">
        <v>135</v>
      </c>
      <c r="D784" s="2">
        <v>2310.44</v>
      </c>
      <c r="E784" s="2">
        <v>316</v>
      </c>
      <c r="F784" s="2">
        <v>0.13677048527553193</v>
      </c>
      <c r="G784" s="2">
        <v>72</v>
      </c>
      <c r="H784" s="2">
        <v>3.1162895379235122E-2</v>
      </c>
      <c r="I784" s="2">
        <v>218879.15</v>
      </c>
      <c r="J784" s="2">
        <v>117215</v>
      </c>
      <c r="K784" s="2">
        <v>210.50804377864605</v>
      </c>
      <c r="L784" s="2">
        <v>131</v>
      </c>
      <c r="M784" s="2">
        <v>0</v>
      </c>
      <c r="N784" s="2">
        <v>936278</v>
      </c>
      <c r="O784" s="2" t="s">
        <v>995</v>
      </c>
    </row>
    <row r="785" spans="1:15" x14ac:dyDescent="0.15">
      <c r="A785" s="2">
        <v>2022</v>
      </c>
      <c r="B785" s="2">
        <v>2020</v>
      </c>
      <c r="C785" s="1" t="s">
        <v>136</v>
      </c>
      <c r="D785" s="2">
        <v>1681.03</v>
      </c>
      <c r="E785" s="2">
        <v>224</v>
      </c>
      <c r="F785" s="2">
        <v>0.13325163738898177</v>
      </c>
      <c r="G785" s="2">
        <v>39</v>
      </c>
      <c r="H785" s="2">
        <v>2.3200061866831646E-2</v>
      </c>
      <c r="I785" s="2">
        <v>174761.45</v>
      </c>
      <c r="J785" s="2">
        <v>106047</v>
      </c>
      <c r="K785" s="2">
        <v>213.21446419864748</v>
      </c>
      <c r="L785" s="2">
        <v>126</v>
      </c>
      <c r="M785" s="2">
        <v>0</v>
      </c>
      <c r="N785" s="2">
        <v>2037479</v>
      </c>
      <c r="O785" s="2" t="s">
        <v>996</v>
      </c>
    </row>
    <row r="786" spans="1:15" x14ac:dyDescent="0.15">
      <c r="A786" s="2">
        <v>2022</v>
      </c>
      <c r="B786" s="2">
        <v>2020</v>
      </c>
      <c r="C786" s="1" t="s">
        <v>137</v>
      </c>
      <c r="D786" s="2">
        <v>2006</v>
      </c>
      <c r="E786" s="2">
        <v>1148</v>
      </c>
      <c r="F786" s="2">
        <v>0.57228315054835488</v>
      </c>
      <c r="G786" s="2">
        <v>37</v>
      </c>
      <c r="H786" s="2">
        <v>1.8444666001994018E-2</v>
      </c>
      <c r="I786" s="2">
        <v>98530.74</v>
      </c>
      <c r="J786" s="2">
        <v>67551</v>
      </c>
      <c r="K786" s="2">
        <v>295.01219408412533</v>
      </c>
      <c r="L786" s="2">
        <v>23</v>
      </c>
      <c r="M786" s="2">
        <v>0</v>
      </c>
      <c r="N786" s="2">
        <v>12878747</v>
      </c>
      <c r="O786" s="2" t="s">
        <v>997</v>
      </c>
    </row>
    <row r="787" spans="1:15" x14ac:dyDescent="0.15">
      <c r="A787" s="2">
        <v>2022</v>
      </c>
      <c r="B787" s="2">
        <v>2020</v>
      </c>
      <c r="C787" s="1" t="s">
        <v>138</v>
      </c>
      <c r="D787" s="2">
        <v>2217.0300000000002</v>
      </c>
      <c r="E787" s="2">
        <v>854</v>
      </c>
      <c r="F787" s="2">
        <v>0.38520001984637103</v>
      </c>
      <c r="G787" s="2">
        <v>162</v>
      </c>
      <c r="H787" s="2">
        <v>7.3070729760084427E-2</v>
      </c>
      <c r="I787" s="2">
        <v>115472.11</v>
      </c>
      <c r="J787" s="2">
        <v>65553</v>
      </c>
      <c r="K787" s="2">
        <v>264.04475652123767</v>
      </c>
      <c r="L787" s="2">
        <v>40</v>
      </c>
      <c r="M787" s="2">
        <v>0</v>
      </c>
      <c r="N787" s="2">
        <v>12079320</v>
      </c>
      <c r="O787" s="2" t="s">
        <v>998</v>
      </c>
    </row>
    <row r="788" spans="1:15" x14ac:dyDescent="0.15">
      <c r="A788" s="2">
        <v>2022</v>
      </c>
      <c r="B788" s="2">
        <v>2020</v>
      </c>
      <c r="C788" s="1" t="s">
        <v>139</v>
      </c>
      <c r="D788" s="2">
        <v>1424.63</v>
      </c>
      <c r="E788" s="2">
        <v>637</v>
      </c>
      <c r="F788" s="2">
        <v>0.44713364171749853</v>
      </c>
      <c r="G788" s="2">
        <v>26</v>
      </c>
      <c r="H788" s="2">
        <v>1.8250352723163207E-2</v>
      </c>
      <c r="I788" s="2">
        <v>95127.56</v>
      </c>
      <c r="J788" s="2">
        <v>80750</v>
      </c>
      <c r="K788" s="2">
        <v>302.2848954857526</v>
      </c>
      <c r="L788" s="2">
        <v>17</v>
      </c>
      <c r="M788" s="2">
        <v>0</v>
      </c>
      <c r="N788" s="2">
        <v>9031817</v>
      </c>
      <c r="O788" s="2" t="s">
        <v>999</v>
      </c>
    </row>
    <row r="789" spans="1:15" x14ac:dyDescent="0.15">
      <c r="A789" s="2">
        <v>2022</v>
      </c>
      <c r="B789" s="2">
        <v>2020</v>
      </c>
      <c r="C789" s="1" t="s">
        <v>140</v>
      </c>
      <c r="D789" s="2">
        <v>521</v>
      </c>
      <c r="E789" s="2">
        <v>92</v>
      </c>
      <c r="F789" s="2">
        <v>0.1765834932821497</v>
      </c>
      <c r="G789" s="2">
        <v>0</v>
      </c>
      <c r="H789" s="2">
        <v>0</v>
      </c>
      <c r="I789" s="2">
        <v>132645.72</v>
      </c>
      <c r="J789" s="2">
        <v>78958</v>
      </c>
      <c r="K789" s="2">
        <v>207.466007931652</v>
      </c>
      <c r="L789" s="2">
        <v>134</v>
      </c>
      <c r="M789" s="2">
        <v>0</v>
      </c>
      <c r="N789" s="2">
        <v>2093207</v>
      </c>
      <c r="O789" s="2" t="s">
        <v>1000</v>
      </c>
    </row>
    <row r="790" spans="1:15" x14ac:dyDescent="0.15">
      <c r="A790" s="2">
        <v>2022</v>
      </c>
      <c r="B790" s="2">
        <v>2020</v>
      </c>
      <c r="C790" s="1" t="s">
        <v>141</v>
      </c>
      <c r="D790" s="2">
        <v>1288.2</v>
      </c>
      <c r="E790" s="2">
        <v>336</v>
      </c>
      <c r="F790" s="2">
        <v>0.2608290638099674</v>
      </c>
      <c r="G790" s="2">
        <v>34</v>
      </c>
      <c r="H790" s="2">
        <v>2.63934171712467E-2</v>
      </c>
      <c r="I790" s="2">
        <v>129825.62</v>
      </c>
      <c r="J790" s="2">
        <v>91295</v>
      </c>
      <c r="K790" s="2">
        <v>237.90821717732575</v>
      </c>
      <c r="L790" s="2">
        <v>69</v>
      </c>
      <c r="M790" s="2">
        <v>0</v>
      </c>
      <c r="N790" s="2">
        <v>4842664</v>
      </c>
      <c r="O790" s="2" t="s">
        <v>1001</v>
      </c>
    </row>
    <row r="791" spans="1:15" x14ac:dyDescent="0.15">
      <c r="A791" s="2">
        <v>2022</v>
      </c>
      <c r="B791" s="2">
        <v>2020</v>
      </c>
      <c r="C791" s="1" t="s">
        <v>142</v>
      </c>
      <c r="D791" s="2">
        <v>588.26</v>
      </c>
      <c r="E791" s="2">
        <v>156</v>
      </c>
      <c r="F791" s="2">
        <v>0.26518886206779313</v>
      </c>
      <c r="G791" s="2">
        <v>8</v>
      </c>
      <c r="H791" s="2">
        <v>1.3599428823989393E-2</v>
      </c>
      <c r="I791" s="2">
        <v>139822.16</v>
      </c>
      <c r="J791" s="2">
        <v>75568</v>
      </c>
      <c r="K791" s="2">
        <v>263.34716347864668</v>
      </c>
      <c r="L791" s="2">
        <v>41</v>
      </c>
      <c r="M791" s="2">
        <v>0</v>
      </c>
      <c r="N791" s="2">
        <v>2291393</v>
      </c>
      <c r="O791" s="2" t="s">
        <v>1002</v>
      </c>
    </row>
    <row r="792" spans="1:15" x14ac:dyDescent="0.15">
      <c r="A792" s="2">
        <v>2022</v>
      </c>
      <c r="B792" s="2">
        <v>2020</v>
      </c>
      <c r="C792" s="1" t="s">
        <v>143</v>
      </c>
      <c r="D792" s="2">
        <v>1311.37</v>
      </c>
      <c r="E792" s="2">
        <v>267</v>
      </c>
      <c r="F792" s="2">
        <v>0.20360386466062211</v>
      </c>
      <c r="G792" s="2">
        <v>28</v>
      </c>
      <c r="H792" s="2">
        <v>2.1351716144185091E-2</v>
      </c>
      <c r="I792" s="2">
        <v>130653.23</v>
      </c>
      <c r="J792" s="2">
        <v>100524</v>
      </c>
      <c r="K792" s="2">
        <v>237.57153356312455</v>
      </c>
      <c r="L792" s="2">
        <v>70</v>
      </c>
      <c r="M792" s="2">
        <v>0</v>
      </c>
      <c r="N792" s="2">
        <v>6132783</v>
      </c>
      <c r="O792" s="2" t="s">
        <v>1003</v>
      </c>
    </row>
    <row r="793" spans="1:15" x14ac:dyDescent="0.15">
      <c r="A793" s="2">
        <v>2022</v>
      </c>
      <c r="B793" s="2">
        <v>2020</v>
      </c>
      <c r="C793" s="1" t="s">
        <v>144</v>
      </c>
      <c r="D793" s="2">
        <v>1059.3499999999999</v>
      </c>
      <c r="E793" s="2">
        <v>689</v>
      </c>
      <c r="F793" s="2">
        <v>0.650398829470902</v>
      </c>
      <c r="G793" s="2">
        <v>40</v>
      </c>
      <c r="H793" s="2">
        <v>3.7759003162316521E-2</v>
      </c>
      <c r="I793" s="2">
        <v>107596.76</v>
      </c>
      <c r="J793" s="2">
        <v>59753</v>
      </c>
      <c r="K793" s="2">
        <v>275.05960845267606</v>
      </c>
      <c r="L793" s="2">
        <v>33</v>
      </c>
      <c r="M793" s="2">
        <v>53.39000000000005</v>
      </c>
      <c r="N793" s="2">
        <v>8340282</v>
      </c>
      <c r="O793" s="2" t="s">
        <v>1004</v>
      </c>
    </row>
    <row r="794" spans="1:15" x14ac:dyDescent="0.15">
      <c r="A794" s="2">
        <v>2022</v>
      </c>
      <c r="B794" s="2">
        <v>2020</v>
      </c>
      <c r="C794" s="1" t="s">
        <v>145</v>
      </c>
      <c r="D794" s="2">
        <v>1228.08</v>
      </c>
      <c r="E794" s="2">
        <v>123</v>
      </c>
      <c r="F794" s="2">
        <v>0.10015634160641002</v>
      </c>
      <c r="G794" s="2">
        <v>12</v>
      </c>
      <c r="H794" s="2">
        <v>9.7713504006253678E-3</v>
      </c>
      <c r="I794" s="2">
        <v>247417.44</v>
      </c>
      <c r="J794" s="2">
        <v>128047</v>
      </c>
      <c r="K794" s="2">
        <v>179.57228652246894</v>
      </c>
      <c r="L794" s="2">
        <v>151</v>
      </c>
      <c r="M794" s="2">
        <v>0</v>
      </c>
      <c r="N794" s="2">
        <v>319735</v>
      </c>
      <c r="O794" s="2" t="s">
        <v>1005</v>
      </c>
    </row>
    <row r="795" spans="1:15" x14ac:dyDescent="0.15">
      <c r="A795" s="2">
        <v>2022</v>
      </c>
      <c r="B795" s="2">
        <v>2020</v>
      </c>
      <c r="C795" s="1" t="s">
        <v>146</v>
      </c>
      <c r="D795" s="2">
        <v>4545.18</v>
      </c>
      <c r="E795" s="2">
        <v>250</v>
      </c>
      <c r="F795" s="2">
        <v>5.5003322200660919E-2</v>
      </c>
      <c r="G795" s="2">
        <v>50</v>
      </c>
      <c r="H795" s="2">
        <v>1.1000664440132183E-2</v>
      </c>
      <c r="I795" s="2">
        <v>282866.48</v>
      </c>
      <c r="J795" s="2">
        <v>158518</v>
      </c>
      <c r="K795" s="2">
        <v>148.46075861722289</v>
      </c>
      <c r="L795" s="2">
        <v>158</v>
      </c>
      <c r="M795" s="2">
        <v>0</v>
      </c>
      <c r="N795" s="2">
        <v>533916</v>
      </c>
      <c r="O795" s="2" t="s">
        <v>1006</v>
      </c>
    </row>
    <row r="796" spans="1:15" x14ac:dyDescent="0.15">
      <c r="A796" s="2">
        <v>2022</v>
      </c>
      <c r="B796" s="2">
        <v>2020</v>
      </c>
      <c r="C796" s="1" t="s">
        <v>147</v>
      </c>
      <c r="D796" s="2">
        <v>2774.17</v>
      </c>
      <c r="E796" s="2">
        <v>506</v>
      </c>
      <c r="F796" s="2">
        <v>0.18239689708994042</v>
      </c>
      <c r="G796" s="2">
        <v>215</v>
      </c>
      <c r="H796" s="2">
        <v>7.7500657854421326E-2</v>
      </c>
      <c r="I796" s="2">
        <v>153814.5</v>
      </c>
      <c r="J796" s="2">
        <v>83100</v>
      </c>
      <c r="K796" s="2">
        <v>221.30861743115398</v>
      </c>
      <c r="L796" s="2">
        <v>110</v>
      </c>
      <c r="M796" s="2">
        <v>0</v>
      </c>
      <c r="N796" s="2">
        <v>8030878</v>
      </c>
      <c r="O796" s="2" t="s">
        <v>1007</v>
      </c>
    </row>
    <row r="797" spans="1:15" x14ac:dyDescent="0.15">
      <c r="A797" s="2">
        <v>2022</v>
      </c>
      <c r="B797" s="2">
        <v>2020</v>
      </c>
      <c r="C797" s="1" t="s">
        <v>148</v>
      </c>
      <c r="D797" s="2">
        <v>192.02</v>
      </c>
      <c r="E797" s="2">
        <v>43</v>
      </c>
      <c r="F797" s="2">
        <v>0.22393500677012809</v>
      </c>
      <c r="G797" s="2">
        <v>2</v>
      </c>
      <c r="H797" s="2">
        <v>1.0415581710238516E-2</v>
      </c>
      <c r="I797" s="2">
        <v>439026.23</v>
      </c>
      <c r="J797" s="2">
        <v>137656</v>
      </c>
      <c r="K797" s="2">
        <v>86.593650330612206</v>
      </c>
      <c r="L797" s="2">
        <v>165</v>
      </c>
      <c r="M797" s="2">
        <v>0</v>
      </c>
      <c r="N797" s="2">
        <v>273275</v>
      </c>
      <c r="O797" s="2" t="s">
        <v>1008</v>
      </c>
    </row>
    <row r="798" spans="1:15" x14ac:dyDescent="0.15">
      <c r="A798" s="2">
        <v>2022</v>
      </c>
      <c r="B798" s="2">
        <v>2020</v>
      </c>
      <c r="C798" s="1" t="s">
        <v>149</v>
      </c>
      <c r="D798" s="2">
        <v>592.69000000000005</v>
      </c>
      <c r="E798" s="2">
        <v>134</v>
      </c>
      <c r="F798" s="2">
        <v>0.22608783681182404</v>
      </c>
      <c r="G798" s="2">
        <v>3</v>
      </c>
      <c r="H798" s="2">
        <v>5.0616679883244186E-3</v>
      </c>
      <c r="I798" s="2">
        <v>133578.07</v>
      </c>
      <c r="J798" s="2">
        <v>113000</v>
      </c>
      <c r="K798" s="2">
        <v>240.36259470121104</v>
      </c>
      <c r="L798" s="2">
        <v>66</v>
      </c>
      <c r="M798" s="2">
        <v>0</v>
      </c>
      <c r="N798" s="2">
        <v>1701442</v>
      </c>
      <c r="O798" s="2" t="s">
        <v>1009</v>
      </c>
    </row>
    <row r="799" spans="1:15" x14ac:dyDescent="0.15">
      <c r="A799" s="2">
        <v>2022</v>
      </c>
      <c r="B799" s="2">
        <v>2020</v>
      </c>
      <c r="C799" s="1" t="s">
        <v>150</v>
      </c>
      <c r="D799" s="2">
        <v>350.29</v>
      </c>
      <c r="E799" s="2">
        <v>78</v>
      </c>
      <c r="F799" s="2">
        <v>0.22267264266750406</v>
      </c>
      <c r="G799" s="2">
        <v>8</v>
      </c>
      <c r="H799" s="2">
        <v>2.2838219760769645E-2</v>
      </c>
      <c r="I799" s="2">
        <v>492457</v>
      </c>
      <c r="J799" s="2">
        <v>83698</v>
      </c>
      <c r="K799" s="2">
        <v>122.85997515849517</v>
      </c>
      <c r="L799" s="2">
        <v>162</v>
      </c>
      <c r="M799" s="2">
        <v>0</v>
      </c>
      <c r="N799" s="2">
        <v>66898</v>
      </c>
      <c r="O799" s="2" t="s">
        <v>1010</v>
      </c>
    </row>
    <row r="800" spans="1:15" x14ac:dyDescent="0.15">
      <c r="A800" s="2">
        <v>2022</v>
      </c>
      <c r="B800" s="2">
        <v>2020</v>
      </c>
      <c r="C800" s="1" t="s">
        <v>151</v>
      </c>
      <c r="D800" s="2">
        <v>168.08</v>
      </c>
      <c r="E800" s="2">
        <v>60</v>
      </c>
      <c r="F800" s="2">
        <v>0.35697287006187528</v>
      </c>
      <c r="G800" s="2">
        <v>1</v>
      </c>
      <c r="H800" s="2">
        <v>5.9495478343645882E-3</v>
      </c>
      <c r="I800" s="2">
        <v>100561.68</v>
      </c>
      <c r="J800" s="2">
        <v>89000</v>
      </c>
      <c r="K800" s="2">
        <v>266.89610779089509</v>
      </c>
      <c r="L800" s="2">
        <v>39</v>
      </c>
      <c r="M800" s="2">
        <v>0</v>
      </c>
      <c r="N800" s="2">
        <v>935036</v>
      </c>
      <c r="O800" s="2" t="s">
        <v>1011</v>
      </c>
    </row>
    <row r="801" spans="1:15" x14ac:dyDescent="0.15">
      <c r="A801" s="2">
        <v>2022</v>
      </c>
      <c r="B801" s="2">
        <v>2020</v>
      </c>
      <c r="C801" s="1" t="s">
        <v>152</v>
      </c>
      <c r="D801" s="2">
        <v>2185.5700000000002</v>
      </c>
      <c r="E801" s="2">
        <v>869</v>
      </c>
      <c r="F801" s="2">
        <v>0.39760794666837479</v>
      </c>
      <c r="G801" s="2">
        <v>88</v>
      </c>
      <c r="H801" s="2">
        <v>4.026409586515188E-2</v>
      </c>
      <c r="I801" s="2">
        <v>109982.95</v>
      </c>
      <c r="J801" s="2">
        <v>70941</v>
      </c>
      <c r="K801" s="2">
        <v>276.82678377908559</v>
      </c>
      <c r="L801" s="2">
        <v>30</v>
      </c>
      <c r="M801" s="2">
        <v>0</v>
      </c>
      <c r="N801" s="2">
        <v>12047026</v>
      </c>
      <c r="O801" s="2" t="s">
        <v>1012</v>
      </c>
    </row>
    <row r="802" spans="1:15" x14ac:dyDescent="0.15">
      <c r="A802" s="2">
        <v>2022</v>
      </c>
      <c r="B802" s="2">
        <v>2020</v>
      </c>
      <c r="C802" s="1" t="s">
        <v>153</v>
      </c>
      <c r="D802" s="2">
        <v>147.22</v>
      </c>
      <c r="E802" s="2">
        <v>50</v>
      </c>
      <c r="F802" s="2">
        <v>0.33962776796630895</v>
      </c>
      <c r="G802" s="2">
        <v>6</v>
      </c>
      <c r="H802" s="2">
        <v>4.0755332155957072E-2</v>
      </c>
      <c r="I802" s="2">
        <v>376263.84</v>
      </c>
      <c r="J802" s="2">
        <v>78403</v>
      </c>
      <c r="K802" s="2">
        <v>121.74827698898353</v>
      </c>
      <c r="L802" s="2">
        <v>163</v>
      </c>
      <c r="M802" s="2">
        <v>0</v>
      </c>
      <c r="N802" s="2">
        <v>36069</v>
      </c>
      <c r="O802" s="2" t="s">
        <v>1013</v>
      </c>
    </row>
    <row r="803" spans="1:15" x14ac:dyDescent="0.15">
      <c r="A803" s="2">
        <v>2022</v>
      </c>
      <c r="B803" s="2">
        <v>2020</v>
      </c>
      <c r="C803" s="1" t="s">
        <v>154</v>
      </c>
      <c r="D803" s="2">
        <v>4571.28</v>
      </c>
      <c r="E803" s="2">
        <v>1443</v>
      </c>
      <c r="F803" s="2">
        <v>0.31566650916154776</v>
      </c>
      <c r="G803" s="2">
        <v>269</v>
      </c>
      <c r="H803" s="2">
        <v>5.8845662484030732E-2</v>
      </c>
      <c r="I803" s="2">
        <v>173380.22</v>
      </c>
      <c r="J803" s="2">
        <v>94446</v>
      </c>
      <c r="K803" s="2">
        <v>230.64505987784725</v>
      </c>
      <c r="L803" s="2">
        <v>90</v>
      </c>
      <c r="M803" s="2">
        <v>0</v>
      </c>
      <c r="N803" s="2">
        <v>7859417</v>
      </c>
      <c r="O803" s="2" t="s">
        <v>1014</v>
      </c>
    </row>
    <row r="804" spans="1:15" x14ac:dyDescent="0.15">
      <c r="A804" s="2">
        <v>2022</v>
      </c>
      <c r="B804" s="2">
        <v>2020</v>
      </c>
      <c r="C804" s="1" t="s">
        <v>155</v>
      </c>
      <c r="D804" s="2">
        <v>367.86</v>
      </c>
      <c r="E804" s="2">
        <v>24</v>
      </c>
      <c r="F804" s="2">
        <v>6.5242211710976994E-2</v>
      </c>
      <c r="G804" s="2">
        <v>1</v>
      </c>
      <c r="H804" s="2">
        <v>2.718425487957375E-3</v>
      </c>
      <c r="I804" s="2">
        <v>276432.36</v>
      </c>
      <c r="J804" s="2">
        <v>113506</v>
      </c>
      <c r="K804" s="2">
        <v>152.84934241567498</v>
      </c>
      <c r="L804" s="2">
        <v>156</v>
      </c>
      <c r="M804" s="2">
        <v>0</v>
      </c>
      <c r="N804" s="2">
        <v>43254</v>
      </c>
      <c r="O804" s="2" t="s">
        <v>1015</v>
      </c>
    </row>
    <row r="805" spans="1:15" x14ac:dyDescent="0.15">
      <c r="A805" s="2">
        <v>2022</v>
      </c>
      <c r="B805" s="2">
        <v>2020</v>
      </c>
      <c r="C805" s="1" t="s">
        <v>156</v>
      </c>
      <c r="D805" s="2">
        <v>4021.22</v>
      </c>
      <c r="E805" s="2">
        <v>526</v>
      </c>
      <c r="F805" s="2">
        <v>0.13080607377860451</v>
      </c>
      <c r="G805" s="2">
        <v>63</v>
      </c>
      <c r="H805" s="2">
        <v>1.5666887163597119E-2</v>
      </c>
      <c r="I805" s="2">
        <v>147135.63</v>
      </c>
      <c r="J805" s="2">
        <v>119588</v>
      </c>
      <c r="K805" s="2">
        <v>203.77609476061033</v>
      </c>
      <c r="L805" s="2">
        <v>137</v>
      </c>
      <c r="M805" s="2">
        <v>0</v>
      </c>
      <c r="N805" s="2">
        <v>8087686</v>
      </c>
      <c r="O805" s="2" t="s">
        <v>1016</v>
      </c>
    </row>
    <row r="806" spans="1:15" x14ac:dyDescent="0.15">
      <c r="A806" s="2">
        <v>2022</v>
      </c>
      <c r="B806" s="2">
        <v>2020</v>
      </c>
      <c r="C806" s="1" t="s">
        <v>157</v>
      </c>
      <c r="D806" s="2">
        <v>1309.1300000000001</v>
      </c>
      <c r="E806" s="2">
        <v>61</v>
      </c>
      <c r="F806" s="2">
        <v>4.6595830818940823E-2</v>
      </c>
      <c r="G806" s="2">
        <v>5</v>
      </c>
      <c r="H806" s="2">
        <v>3.8193303949951491E-3</v>
      </c>
      <c r="I806" s="2">
        <v>117055.3</v>
      </c>
      <c r="J806" s="2">
        <v>105164</v>
      </c>
      <c r="K806" s="2">
        <v>232.63702641213871</v>
      </c>
      <c r="L806" s="2">
        <v>85</v>
      </c>
      <c r="M806" s="2">
        <v>0</v>
      </c>
      <c r="N806" s="2">
        <v>4786427</v>
      </c>
      <c r="O806" s="2" t="s">
        <v>1017</v>
      </c>
    </row>
    <row r="807" spans="1:15" x14ac:dyDescent="0.15">
      <c r="A807" s="2">
        <v>2022</v>
      </c>
      <c r="B807" s="2">
        <v>2020</v>
      </c>
      <c r="C807" s="1" t="s">
        <v>158</v>
      </c>
      <c r="D807" s="2">
        <v>2344.64</v>
      </c>
      <c r="E807" s="2">
        <v>290</v>
      </c>
      <c r="F807" s="2">
        <v>0.1236863654974751</v>
      </c>
      <c r="G807" s="2">
        <v>20</v>
      </c>
      <c r="H807" s="2">
        <v>8.530094172239662E-3</v>
      </c>
      <c r="I807" s="2">
        <v>160289.88</v>
      </c>
      <c r="J807" s="2">
        <v>94176</v>
      </c>
      <c r="K807" s="2">
        <v>225.63156531225496</v>
      </c>
      <c r="L807" s="2">
        <v>98</v>
      </c>
      <c r="M807" s="2">
        <v>0</v>
      </c>
      <c r="N807" s="2">
        <v>8198287</v>
      </c>
      <c r="O807" s="2" t="s">
        <v>1018</v>
      </c>
    </row>
    <row r="808" spans="1:15" x14ac:dyDescent="0.15">
      <c r="A808" s="2">
        <v>2022</v>
      </c>
      <c r="B808" s="2">
        <v>2020</v>
      </c>
      <c r="C808" s="1" t="s">
        <v>159</v>
      </c>
      <c r="D808" s="2">
        <v>6124.37</v>
      </c>
      <c r="E808" s="2">
        <v>1415</v>
      </c>
      <c r="F808" s="2">
        <v>0.23104417270674371</v>
      </c>
      <c r="G808" s="2">
        <v>139</v>
      </c>
      <c r="H808" s="2">
        <v>2.2696212018542317E-2</v>
      </c>
      <c r="I808" s="2">
        <v>138611.18</v>
      </c>
      <c r="J808" s="2">
        <v>92220</v>
      </c>
      <c r="K808" s="2">
        <v>233.15382411927564</v>
      </c>
      <c r="L808" s="2">
        <v>83</v>
      </c>
      <c r="M808" s="2">
        <v>0</v>
      </c>
      <c r="N808" s="2">
        <v>20215322</v>
      </c>
      <c r="O808" s="2" t="s">
        <v>1019</v>
      </c>
    </row>
    <row r="809" spans="1:15" x14ac:dyDescent="0.15">
      <c r="A809" s="2">
        <v>2022</v>
      </c>
      <c r="B809" s="2">
        <v>2020</v>
      </c>
      <c r="C809" s="1" t="s">
        <v>160</v>
      </c>
      <c r="D809" s="2">
        <v>4678.49</v>
      </c>
      <c r="E809" s="2">
        <v>757</v>
      </c>
      <c r="F809" s="2">
        <v>0.16180434285421152</v>
      </c>
      <c r="G809" s="2">
        <v>329</v>
      </c>
      <c r="H809" s="2">
        <v>7.032183460902984E-2</v>
      </c>
      <c r="I809" s="2">
        <v>156306.28</v>
      </c>
      <c r="J809" s="2">
        <v>107088</v>
      </c>
      <c r="K809" s="2">
        <v>234.9667553242403</v>
      </c>
      <c r="L809" s="2">
        <v>78</v>
      </c>
      <c r="M809" s="2">
        <v>0</v>
      </c>
      <c r="N809" s="2">
        <v>9489025</v>
      </c>
      <c r="O809" s="2" t="s">
        <v>1020</v>
      </c>
    </row>
    <row r="810" spans="1:15" x14ac:dyDescent="0.15">
      <c r="A810" s="2">
        <v>2022</v>
      </c>
      <c r="B810" s="2">
        <v>2020</v>
      </c>
      <c r="C810" s="1" t="s">
        <v>161</v>
      </c>
      <c r="D810" s="2">
        <v>348</v>
      </c>
      <c r="E810" s="2">
        <v>207</v>
      </c>
      <c r="F810" s="2">
        <v>0.59482758620689657</v>
      </c>
      <c r="G810" s="2">
        <v>11</v>
      </c>
      <c r="H810" s="2">
        <v>3.1609195402298854E-2</v>
      </c>
      <c r="I810" s="2">
        <v>87996.25</v>
      </c>
      <c r="J810" s="2">
        <v>65688</v>
      </c>
      <c r="K810" s="2">
        <v>313.27859078713561</v>
      </c>
      <c r="L810" s="2">
        <v>15</v>
      </c>
      <c r="M810" s="2">
        <v>0</v>
      </c>
      <c r="N810" s="2">
        <v>2679538</v>
      </c>
      <c r="O810" s="2" t="s">
        <v>1021</v>
      </c>
    </row>
    <row r="811" spans="1:15" x14ac:dyDescent="0.15">
      <c r="A811" s="2">
        <v>2022</v>
      </c>
      <c r="B811" s="2">
        <v>2020</v>
      </c>
      <c r="C811" s="1" t="s">
        <v>162</v>
      </c>
      <c r="D811" s="2">
        <v>1365.61</v>
      </c>
      <c r="E811" s="2">
        <v>563</v>
      </c>
      <c r="F811" s="2">
        <v>0.41226997459010994</v>
      </c>
      <c r="G811" s="2">
        <v>6</v>
      </c>
      <c r="H811" s="2">
        <v>4.3936409370171573E-3</v>
      </c>
      <c r="I811" s="2">
        <v>98006.51</v>
      </c>
      <c r="J811" s="2">
        <v>72806</v>
      </c>
      <c r="K811" s="2">
        <v>261.77140158564976</v>
      </c>
      <c r="L811" s="2">
        <v>42</v>
      </c>
      <c r="M811" s="2">
        <v>0</v>
      </c>
      <c r="N811" s="2">
        <v>8185537</v>
      </c>
      <c r="O811" s="2" t="s">
        <v>1022</v>
      </c>
    </row>
    <row r="812" spans="1:15" x14ac:dyDescent="0.15">
      <c r="A812" s="2">
        <v>2022</v>
      </c>
      <c r="B812" s="2">
        <v>2020</v>
      </c>
      <c r="C812" s="1" t="s">
        <v>163</v>
      </c>
      <c r="D812" s="2">
        <v>15732.61</v>
      </c>
      <c r="E812" s="2">
        <v>9272</v>
      </c>
      <c r="F812" s="2">
        <v>0.58934912897478542</v>
      </c>
      <c r="G812" s="2">
        <v>2168</v>
      </c>
      <c r="H812" s="2">
        <v>0.13780294560152448</v>
      </c>
      <c r="I812" s="2">
        <v>250182.67</v>
      </c>
      <c r="J812" s="2">
        <v>89309</v>
      </c>
      <c r="K812" s="2">
        <v>216.45231997083178</v>
      </c>
      <c r="L812" s="2">
        <v>117</v>
      </c>
      <c r="M812" s="2">
        <v>0</v>
      </c>
      <c r="N812" s="2">
        <v>21962282</v>
      </c>
      <c r="O812" s="2" t="s">
        <v>1023</v>
      </c>
    </row>
    <row r="813" spans="1:15" x14ac:dyDescent="0.15">
      <c r="A813" s="2">
        <v>2022</v>
      </c>
      <c r="B813" s="2">
        <v>2020</v>
      </c>
      <c r="C813" s="1" t="s">
        <v>164</v>
      </c>
      <c r="D813" s="2">
        <v>428.64</v>
      </c>
      <c r="E813" s="2">
        <v>147</v>
      </c>
      <c r="F813" s="2">
        <v>0.34294512877939531</v>
      </c>
      <c r="G813" s="2">
        <v>0</v>
      </c>
      <c r="H813" s="2">
        <v>0</v>
      </c>
      <c r="I813" s="2">
        <v>94599.51</v>
      </c>
      <c r="J813" s="2">
        <v>77985</v>
      </c>
      <c r="K813" s="2">
        <v>284.04745946503368</v>
      </c>
      <c r="L813" s="2">
        <v>27</v>
      </c>
      <c r="M813" s="2">
        <v>0</v>
      </c>
      <c r="N813" s="2">
        <v>2516512</v>
      </c>
      <c r="O813" s="2" t="s">
        <v>1024</v>
      </c>
    </row>
    <row r="814" spans="1:15" x14ac:dyDescent="0.15">
      <c r="A814" s="2">
        <v>2022</v>
      </c>
      <c r="B814" s="2">
        <v>2020</v>
      </c>
      <c r="C814" s="1" t="s">
        <v>165</v>
      </c>
      <c r="D814" s="2">
        <v>1956.72</v>
      </c>
      <c r="E814" s="2">
        <v>541</v>
      </c>
      <c r="F814" s="2">
        <v>0.27648309415756983</v>
      </c>
      <c r="G814" s="2">
        <v>10</v>
      </c>
      <c r="H814" s="2">
        <v>5.1105932376630282E-3</v>
      </c>
      <c r="I814" s="2">
        <v>219214.7</v>
      </c>
      <c r="J814" s="2">
        <v>79250</v>
      </c>
      <c r="K814" s="2">
        <v>213.5272119264958</v>
      </c>
      <c r="L814" s="2">
        <v>125</v>
      </c>
      <c r="M814" s="2">
        <v>0</v>
      </c>
      <c r="N814" s="2">
        <v>244505</v>
      </c>
      <c r="O814" s="2" t="s">
        <v>1025</v>
      </c>
    </row>
    <row r="815" spans="1:15" x14ac:dyDescent="0.15">
      <c r="A815" s="2">
        <v>2022</v>
      </c>
      <c r="B815" s="2">
        <v>2020</v>
      </c>
      <c r="C815" s="1" t="s">
        <v>166</v>
      </c>
      <c r="D815" s="2">
        <v>6957.09</v>
      </c>
      <c r="E815" s="2">
        <v>3203</v>
      </c>
      <c r="F815" s="2">
        <v>0.46039364159440227</v>
      </c>
      <c r="G815" s="2">
        <v>447</v>
      </c>
      <c r="H815" s="2">
        <v>6.4251001496315269E-2</v>
      </c>
      <c r="I815" s="2">
        <v>130555.08</v>
      </c>
      <c r="J815" s="2">
        <v>75845</v>
      </c>
      <c r="K815" s="2">
        <v>294.10498730931653</v>
      </c>
      <c r="L815" s="2">
        <v>24</v>
      </c>
      <c r="M815" s="2">
        <v>0</v>
      </c>
      <c r="N815" s="2">
        <v>31139341</v>
      </c>
      <c r="O815" s="2" t="s">
        <v>1026</v>
      </c>
    </row>
    <row r="816" spans="1:15" x14ac:dyDescent="0.15">
      <c r="A816" s="2">
        <v>2022</v>
      </c>
      <c r="B816" s="2">
        <v>2020</v>
      </c>
      <c r="C816" s="1" t="s">
        <v>167</v>
      </c>
      <c r="D816" s="2">
        <v>1991.04</v>
      </c>
      <c r="E816" s="2">
        <v>309</v>
      </c>
      <c r="F816" s="2">
        <v>0.15519527483124398</v>
      </c>
      <c r="G816" s="2">
        <v>44</v>
      </c>
      <c r="H816" s="2">
        <v>2.2099003535840565E-2</v>
      </c>
      <c r="I816" s="2">
        <v>133102.54999999999</v>
      </c>
      <c r="J816" s="2">
        <v>111573</v>
      </c>
      <c r="K816" s="2">
        <v>225.24160816021089</v>
      </c>
      <c r="L816" s="2">
        <v>99</v>
      </c>
      <c r="M816" s="2">
        <v>0</v>
      </c>
      <c r="N816" s="2">
        <v>5752285</v>
      </c>
      <c r="O816" s="2" t="s">
        <v>1027</v>
      </c>
    </row>
    <row r="817" spans="1:15" x14ac:dyDescent="0.15">
      <c r="A817" s="2">
        <v>2022</v>
      </c>
      <c r="B817" s="2">
        <v>2020</v>
      </c>
      <c r="C817" s="1" t="s">
        <v>168</v>
      </c>
      <c r="D817" s="2">
        <v>945.86</v>
      </c>
      <c r="E817" s="2">
        <v>318</v>
      </c>
      <c r="F817" s="2">
        <v>0.33620197492229292</v>
      </c>
      <c r="G817" s="2">
        <v>14</v>
      </c>
      <c r="H817" s="2">
        <v>1.4801344807899689E-2</v>
      </c>
      <c r="I817" s="2">
        <v>105504.91</v>
      </c>
      <c r="J817" s="2">
        <v>67862</v>
      </c>
      <c r="K817" s="2">
        <v>261.54554489598104</v>
      </c>
      <c r="L817" s="2">
        <v>43</v>
      </c>
      <c r="M817" s="2">
        <v>0</v>
      </c>
      <c r="N817" s="2">
        <v>5387562</v>
      </c>
      <c r="O817" s="2" t="s">
        <v>1028</v>
      </c>
    </row>
    <row r="818" spans="1:15" x14ac:dyDescent="0.15">
      <c r="A818" s="2">
        <v>2022</v>
      </c>
      <c r="B818" s="2">
        <v>2020</v>
      </c>
      <c r="C818" s="1" t="s">
        <v>169</v>
      </c>
      <c r="D818" s="2">
        <v>988.77</v>
      </c>
      <c r="E818" s="2">
        <v>469</v>
      </c>
      <c r="F818" s="2">
        <v>0.47432668871426115</v>
      </c>
      <c r="G818" s="2">
        <v>1</v>
      </c>
      <c r="H818" s="2">
        <v>1.0113575452329663E-3</v>
      </c>
      <c r="I818" s="2">
        <v>109664.96000000001</v>
      </c>
      <c r="J818" s="2">
        <v>80941</v>
      </c>
      <c r="K818" s="2">
        <v>250.52129737213016</v>
      </c>
      <c r="L818" s="2">
        <v>55</v>
      </c>
      <c r="M818" s="2">
        <v>0</v>
      </c>
      <c r="N818" s="2">
        <v>7534704</v>
      </c>
      <c r="O818" s="2" t="s">
        <v>1029</v>
      </c>
    </row>
    <row r="819" spans="1:15" x14ac:dyDescent="0.15">
      <c r="A819" s="2">
        <v>2022</v>
      </c>
      <c r="B819" s="2">
        <v>2020</v>
      </c>
      <c r="C819" s="1" t="s">
        <v>170</v>
      </c>
      <c r="D819" s="2">
        <v>2325.67</v>
      </c>
      <c r="E819" s="2">
        <v>310</v>
      </c>
      <c r="F819" s="2">
        <v>0.13329492146349223</v>
      </c>
      <c r="G819" s="2">
        <v>17</v>
      </c>
      <c r="H819" s="2">
        <v>7.3097214996108648E-3</v>
      </c>
      <c r="I819" s="2">
        <v>127530.21</v>
      </c>
      <c r="J819" s="2">
        <v>115718</v>
      </c>
      <c r="K819" s="2">
        <v>221.59613953054844</v>
      </c>
      <c r="L819" s="2">
        <v>108</v>
      </c>
      <c r="M819" s="2">
        <v>0</v>
      </c>
      <c r="N819" s="2">
        <v>6931054</v>
      </c>
      <c r="O819" s="2" t="s">
        <v>1030</v>
      </c>
    </row>
    <row r="820" spans="1:15" x14ac:dyDescent="0.15">
      <c r="A820" s="2">
        <v>2022</v>
      </c>
      <c r="B820" s="2">
        <v>2020</v>
      </c>
      <c r="C820" s="1" t="s">
        <v>171</v>
      </c>
      <c r="D820" s="2">
        <v>4025.42</v>
      </c>
      <c r="E820" s="2">
        <v>2677</v>
      </c>
      <c r="F820" s="2">
        <v>0.66502377391675893</v>
      </c>
      <c r="G820" s="2">
        <v>391</v>
      </c>
      <c r="H820" s="2">
        <v>9.7132721554521018E-2</v>
      </c>
      <c r="I820" s="2">
        <v>81716</v>
      </c>
      <c r="J820" s="2">
        <v>63576</v>
      </c>
      <c r="K820" s="2">
        <v>311.90257208934349</v>
      </c>
      <c r="L820" s="2">
        <v>16</v>
      </c>
      <c r="M820" s="2">
        <v>261.74799999999982</v>
      </c>
      <c r="N820" s="2">
        <v>32883299</v>
      </c>
      <c r="O820" s="2" t="s">
        <v>1031</v>
      </c>
    </row>
    <row r="821" spans="1:15" x14ac:dyDescent="0.15">
      <c r="A821" s="2">
        <v>2022</v>
      </c>
      <c r="B821" s="2">
        <v>2020</v>
      </c>
      <c r="C821" s="1" t="s">
        <v>172</v>
      </c>
      <c r="D821" s="2">
        <v>6574.91</v>
      </c>
      <c r="E821" s="2">
        <v>1182</v>
      </c>
      <c r="F821" s="2">
        <v>0.1797743239070953</v>
      </c>
      <c r="G821" s="2">
        <v>278</v>
      </c>
      <c r="H821" s="2">
        <v>4.228194758559433E-2</v>
      </c>
      <c r="I821" s="2">
        <v>192875.95</v>
      </c>
      <c r="J821" s="2">
        <v>118707</v>
      </c>
      <c r="K821" s="2">
        <v>223.78378924059592</v>
      </c>
      <c r="L821" s="2">
        <v>103</v>
      </c>
      <c r="M821" s="2">
        <v>0</v>
      </c>
      <c r="N821" s="2">
        <v>806636</v>
      </c>
      <c r="O821" s="2" t="s">
        <v>1032</v>
      </c>
    </row>
    <row r="822" spans="1:15" x14ac:dyDescent="0.15">
      <c r="A822" s="2">
        <v>2022</v>
      </c>
      <c r="B822" s="2">
        <v>2020</v>
      </c>
      <c r="C822" s="1" t="s">
        <v>173</v>
      </c>
      <c r="D822" s="2">
        <v>79.930000000000007</v>
      </c>
      <c r="E822" s="2">
        <v>6</v>
      </c>
      <c r="F822" s="2">
        <v>7.5065682472163137E-2</v>
      </c>
      <c r="G822" s="2">
        <v>0</v>
      </c>
      <c r="H822" s="2">
        <v>0</v>
      </c>
      <c r="I822" s="2">
        <v>151915.45000000001</v>
      </c>
      <c r="J822" s="2">
        <v>90714</v>
      </c>
      <c r="K822" s="2">
        <v>216.76883094930363</v>
      </c>
      <c r="L822" s="2">
        <v>115</v>
      </c>
      <c r="M822" s="2">
        <v>0</v>
      </c>
      <c r="N822" s="2">
        <v>222525</v>
      </c>
      <c r="O822" s="2" t="s">
        <v>1033</v>
      </c>
    </row>
    <row r="823" spans="1:15" x14ac:dyDescent="0.15">
      <c r="A823" s="2">
        <v>2022</v>
      </c>
      <c r="B823" s="2">
        <v>2020</v>
      </c>
      <c r="C823" s="1" t="s">
        <v>174</v>
      </c>
      <c r="D823" s="2">
        <v>3254.16</v>
      </c>
      <c r="E823" s="2">
        <v>1797</v>
      </c>
      <c r="F823" s="2">
        <v>0.55221624013570325</v>
      </c>
      <c r="G823" s="2">
        <v>126</v>
      </c>
      <c r="H823" s="2">
        <v>3.8719669592152818E-2</v>
      </c>
      <c r="I823" s="2">
        <v>95593.33</v>
      </c>
      <c r="J823" s="2">
        <v>62566</v>
      </c>
      <c r="K823" s="2">
        <v>301.39630679918832</v>
      </c>
      <c r="L823" s="2">
        <v>19</v>
      </c>
      <c r="M823" s="2">
        <v>0</v>
      </c>
      <c r="N823" s="2">
        <v>23215494</v>
      </c>
      <c r="O823" s="2" t="s">
        <v>1034</v>
      </c>
    </row>
    <row r="824" spans="1:15" x14ac:dyDescent="0.15">
      <c r="A824" s="2">
        <v>2022</v>
      </c>
      <c r="B824" s="2">
        <v>2020</v>
      </c>
      <c r="C824" s="1" t="s">
        <v>175</v>
      </c>
      <c r="D824" s="2">
        <v>317.20999999999998</v>
      </c>
      <c r="E824" s="2">
        <v>85</v>
      </c>
      <c r="F824" s="2">
        <v>0.26796128747517417</v>
      </c>
      <c r="G824" s="2">
        <v>0</v>
      </c>
      <c r="H824" s="2">
        <v>0</v>
      </c>
      <c r="I824" s="2">
        <v>122509.98</v>
      </c>
      <c r="J824" s="2">
        <v>75673</v>
      </c>
      <c r="K824" s="2">
        <v>271.4206598619927</v>
      </c>
      <c r="L824" s="2">
        <v>35</v>
      </c>
      <c r="M824" s="2">
        <v>0</v>
      </c>
      <c r="N824" s="2">
        <v>1467054</v>
      </c>
      <c r="O824" s="2" t="s">
        <v>1035</v>
      </c>
    </row>
    <row r="825" spans="1:15" x14ac:dyDescent="0.15">
      <c r="A825" s="2">
        <v>2022</v>
      </c>
      <c r="B825" s="2">
        <v>2020</v>
      </c>
      <c r="C825" s="1" t="s">
        <v>176</v>
      </c>
      <c r="D825" s="2">
        <v>5424.67</v>
      </c>
      <c r="E825" s="2">
        <v>1773</v>
      </c>
      <c r="F825" s="2">
        <v>0.32684015801882876</v>
      </c>
      <c r="G825" s="2">
        <v>326</v>
      </c>
      <c r="H825" s="2">
        <v>6.009582149697585E-2</v>
      </c>
      <c r="I825" s="2">
        <v>141712.03</v>
      </c>
      <c r="J825" s="2">
        <v>79420</v>
      </c>
      <c r="K825" s="2">
        <v>232.49268089092405</v>
      </c>
      <c r="L825" s="2">
        <v>86</v>
      </c>
      <c r="M825" s="2">
        <v>0</v>
      </c>
      <c r="N825" s="2">
        <v>19973365</v>
      </c>
      <c r="O825" s="2" t="s">
        <v>1036</v>
      </c>
    </row>
    <row r="826" spans="1:15" x14ac:dyDescent="0.15">
      <c r="A826" s="2">
        <v>2022</v>
      </c>
      <c r="B826" s="2">
        <v>2020</v>
      </c>
      <c r="C826" s="1" t="s">
        <v>177</v>
      </c>
      <c r="D826" s="2">
        <v>119.38</v>
      </c>
      <c r="E826" s="2">
        <v>27</v>
      </c>
      <c r="F826" s="2">
        <v>0.22616853744345788</v>
      </c>
      <c r="G826" s="2">
        <v>0</v>
      </c>
      <c r="H826" s="2">
        <v>0</v>
      </c>
      <c r="I826" s="2">
        <v>389627.39</v>
      </c>
      <c r="J826" s="2">
        <v>107813</v>
      </c>
      <c r="K826" s="2">
        <v>152.21944640185808</v>
      </c>
      <c r="L826" s="2">
        <v>157</v>
      </c>
      <c r="M826" s="2">
        <v>0</v>
      </c>
      <c r="N826" s="2">
        <v>171992</v>
      </c>
      <c r="O826" s="2" t="s">
        <v>1037</v>
      </c>
    </row>
    <row r="827" spans="1:15" x14ac:dyDescent="0.15">
      <c r="A827" s="2">
        <v>2022</v>
      </c>
      <c r="B827" s="2">
        <v>2020</v>
      </c>
      <c r="C827" s="1" t="s">
        <v>178</v>
      </c>
      <c r="D827" s="2">
        <v>257</v>
      </c>
      <c r="E827" s="2">
        <v>75</v>
      </c>
      <c r="F827" s="2">
        <v>0.29182879377431908</v>
      </c>
      <c r="G827" s="2">
        <v>3</v>
      </c>
      <c r="H827" s="2">
        <v>1.1673151750972763E-2</v>
      </c>
      <c r="I827" s="2">
        <v>481315.82</v>
      </c>
      <c r="J827" s="2">
        <v>97604</v>
      </c>
      <c r="K827" s="2">
        <v>119.37210112533927</v>
      </c>
      <c r="L827" s="2">
        <v>164</v>
      </c>
      <c r="M827" s="2">
        <v>0</v>
      </c>
      <c r="N827" s="2">
        <v>366399</v>
      </c>
      <c r="O827" s="2" t="s">
        <v>1038</v>
      </c>
    </row>
    <row r="828" spans="1:15" x14ac:dyDescent="0.15">
      <c r="A828" s="2">
        <v>2022</v>
      </c>
      <c r="B828" s="2">
        <v>2020</v>
      </c>
      <c r="C828" s="1" t="s">
        <v>179</v>
      </c>
      <c r="D828" s="2">
        <v>17985.490000000002</v>
      </c>
      <c r="E828" s="2">
        <v>14003</v>
      </c>
      <c r="F828" s="2">
        <v>0.77857206003283752</v>
      </c>
      <c r="G828" s="2">
        <v>2952</v>
      </c>
      <c r="H828" s="2">
        <v>0.16413230887787877</v>
      </c>
      <c r="I828" s="2">
        <v>58603.02</v>
      </c>
      <c r="J828" s="2">
        <v>41617</v>
      </c>
      <c r="K828" s="2">
        <v>443.84076003150341</v>
      </c>
      <c r="L828" s="2">
        <v>2</v>
      </c>
      <c r="M828" s="2">
        <v>3211.7059999999997</v>
      </c>
      <c r="N828" s="2">
        <v>200512747</v>
      </c>
      <c r="O828" s="2" t="s">
        <v>1039</v>
      </c>
    </row>
    <row r="829" spans="1:15" x14ac:dyDescent="0.15">
      <c r="A829" s="2">
        <v>2022</v>
      </c>
      <c r="B829" s="2">
        <v>2020</v>
      </c>
      <c r="C829" s="1" t="s">
        <v>180</v>
      </c>
      <c r="D829" s="2">
        <v>2539.96</v>
      </c>
      <c r="E829" s="2">
        <v>727</v>
      </c>
      <c r="F829" s="2">
        <v>0.28622497992094365</v>
      </c>
      <c r="G829" s="2">
        <v>70</v>
      </c>
      <c r="H829" s="2">
        <v>2.7559489125813005E-2</v>
      </c>
      <c r="I829" s="2">
        <v>259861.14</v>
      </c>
      <c r="J829" s="2">
        <v>85438</v>
      </c>
      <c r="K829" s="2">
        <v>238.35683217927607</v>
      </c>
      <c r="L829" s="2">
        <v>68</v>
      </c>
      <c r="M829" s="2">
        <v>0</v>
      </c>
      <c r="N829" s="2">
        <v>319883</v>
      </c>
      <c r="O829" s="2" t="s">
        <v>1040</v>
      </c>
    </row>
    <row r="830" spans="1:15" x14ac:dyDescent="0.15">
      <c r="A830" s="2">
        <v>2022</v>
      </c>
      <c r="B830" s="2">
        <v>2020</v>
      </c>
      <c r="C830" s="1" t="s">
        <v>181</v>
      </c>
      <c r="D830" s="2">
        <v>2687.3</v>
      </c>
      <c r="E830" s="2">
        <v>1011</v>
      </c>
      <c r="F830" s="2">
        <v>0.3762140438358203</v>
      </c>
      <c r="G830" s="2">
        <v>111</v>
      </c>
      <c r="H830" s="2">
        <v>4.130539947158858E-2</v>
      </c>
      <c r="I830" s="2">
        <v>122089.37</v>
      </c>
      <c r="J830" s="2">
        <v>76920</v>
      </c>
      <c r="K830" s="2">
        <v>245.23829504601443</v>
      </c>
      <c r="L830" s="2">
        <v>61</v>
      </c>
      <c r="M830" s="2">
        <v>0</v>
      </c>
      <c r="N830" s="2">
        <v>12682769</v>
      </c>
      <c r="O830" s="2" t="s">
        <v>1041</v>
      </c>
    </row>
    <row r="831" spans="1:15" x14ac:dyDescent="0.15">
      <c r="A831" s="2">
        <v>2022</v>
      </c>
      <c r="B831" s="2">
        <v>2020</v>
      </c>
      <c r="C831" s="1" t="s">
        <v>182</v>
      </c>
      <c r="D831" s="2">
        <v>657.95</v>
      </c>
      <c r="E831" s="2">
        <v>242</v>
      </c>
      <c r="F831" s="2">
        <v>0.36780910403526101</v>
      </c>
      <c r="G831" s="2">
        <v>73</v>
      </c>
      <c r="H831" s="2">
        <v>0.11095068014286799</v>
      </c>
      <c r="I831" s="2">
        <v>244903.47</v>
      </c>
      <c r="J831" s="2">
        <v>89489</v>
      </c>
      <c r="K831" s="2">
        <v>196.97151084222773</v>
      </c>
      <c r="L831" s="2">
        <v>142</v>
      </c>
      <c r="M831" s="2">
        <v>0</v>
      </c>
      <c r="N831" s="2">
        <v>86299</v>
      </c>
      <c r="O831" s="2" t="s">
        <v>1042</v>
      </c>
    </row>
    <row r="832" spans="1:15" x14ac:dyDescent="0.15">
      <c r="A832" s="2">
        <v>2022</v>
      </c>
      <c r="B832" s="2">
        <v>2020</v>
      </c>
      <c r="C832" s="1" t="s">
        <v>183</v>
      </c>
      <c r="D832" s="2">
        <v>9329.1200000000008</v>
      </c>
      <c r="E832" s="2">
        <v>2375</v>
      </c>
      <c r="F832" s="2">
        <v>0.25457921004339101</v>
      </c>
      <c r="G832" s="2">
        <v>573</v>
      </c>
      <c r="H832" s="2">
        <v>6.1420584149416015E-2</v>
      </c>
      <c r="I832" s="2">
        <v>149910.10999999999</v>
      </c>
      <c r="J832" s="2">
        <v>99280</v>
      </c>
      <c r="K832" s="2">
        <v>230.94239726619261</v>
      </c>
      <c r="L832" s="2">
        <v>89</v>
      </c>
      <c r="M832" s="2">
        <v>0</v>
      </c>
      <c r="N832" s="2">
        <v>24387821</v>
      </c>
      <c r="O832" s="2" t="s">
        <v>1043</v>
      </c>
    </row>
    <row r="833" spans="1:15" x14ac:dyDescent="0.15">
      <c r="A833" s="2">
        <v>2022</v>
      </c>
      <c r="B833" s="2">
        <v>2020</v>
      </c>
      <c r="C833" s="1" t="s">
        <v>184</v>
      </c>
      <c r="D833" s="2">
        <v>6701.12</v>
      </c>
      <c r="E833" s="2">
        <v>4055</v>
      </c>
      <c r="F833" s="2">
        <v>0.60512272575330694</v>
      </c>
      <c r="G833" s="2">
        <v>948</v>
      </c>
      <c r="H833" s="2">
        <v>0.14146888878277064</v>
      </c>
      <c r="I833" s="2">
        <v>76335.47</v>
      </c>
      <c r="J833" s="2">
        <v>58112</v>
      </c>
      <c r="K833" s="2">
        <v>313.93796930071039</v>
      </c>
      <c r="L833" s="2">
        <v>14</v>
      </c>
      <c r="M833" s="2">
        <v>34.32800000000038</v>
      </c>
      <c r="N833" s="2">
        <v>58096013</v>
      </c>
      <c r="O833" s="2" t="s">
        <v>1044</v>
      </c>
    </row>
    <row r="834" spans="1:15" x14ac:dyDescent="0.15">
      <c r="A834" s="2">
        <v>2022</v>
      </c>
      <c r="B834" s="2">
        <v>2020</v>
      </c>
      <c r="C834" s="1" t="s">
        <v>185</v>
      </c>
      <c r="D834" s="2">
        <v>2253.08</v>
      </c>
      <c r="E834" s="2">
        <v>29</v>
      </c>
      <c r="F834" s="2">
        <v>1.2871269551014612E-2</v>
      </c>
      <c r="G834" s="2">
        <v>14</v>
      </c>
      <c r="H834" s="2">
        <v>6.2137163349725707E-3</v>
      </c>
      <c r="I834" s="2">
        <v>324536.62</v>
      </c>
      <c r="J834" s="2">
        <v>219083</v>
      </c>
      <c r="K834" s="2">
        <v>131.01848949025816</v>
      </c>
      <c r="L834" s="2">
        <v>161</v>
      </c>
      <c r="M834" s="2">
        <v>0</v>
      </c>
      <c r="N834" s="2">
        <v>261074</v>
      </c>
      <c r="O834" s="2" t="s">
        <v>1045</v>
      </c>
    </row>
    <row r="835" spans="1:15" x14ac:dyDescent="0.15">
      <c r="A835" s="2">
        <v>2022</v>
      </c>
      <c r="B835" s="2">
        <v>2020</v>
      </c>
      <c r="C835" s="1" t="s">
        <v>186</v>
      </c>
      <c r="D835" s="2">
        <v>5275.25</v>
      </c>
      <c r="E835" s="2">
        <v>111</v>
      </c>
      <c r="F835" s="2">
        <v>2.1041656793516893E-2</v>
      </c>
      <c r="G835" s="2">
        <v>50</v>
      </c>
      <c r="H835" s="2">
        <v>9.4782237808634668E-3</v>
      </c>
      <c r="I835" s="2">
        <v>577436.53</v>
      </c>
      <c r="J835" s="2">
        <v>187988</v>
      </c>
      <c r="K835" s="2">
        <v>46.659117653553253</v>
      </c>
      <c r="L835" s="2">
        <v>166</v>
      </c>
      <c r="M835" s="2">
        <v>0</v>
      </c>
      <c r="N835" s="2">
        <v>613251</v>
      </c>
      <c r="O835" s="2" t="s">
        <v>1046</v>
      </c>
    </row>
    <row r="836" spans="1:15" x14ac:dyDescent="0.15">
      <c r="A836" s="2">
        <v>2022</v>
      </c>
      <c r="B836" s="2">
        <v>2020</v>
      </c>
      <c r="C836" s="1" t="s">
        <v>187</v>
      </c>
      <c r="D836" s="2">
        <v>3751.79</v>
      </c>
      <c r="E836" s="2">
        <v>938</v>
      </c>
      <c r="F836" s="2">
        <v>0.25001399332052165</v>
      </c>
      <c r="G836" s="2">
        <v>325</v>
      </c>
      <c r="H836" s="2">
        <v>8.6625317515106118E-2</v>
      </c>
      <c r="I836" s="2">
        <v>128038.17</v>
      </c>
      <c r="J836" s="2">
        <v>83391</v>
      </c>
      <c r="K836" s="2">
        <v>250.47922089564858</v>
      </c>
      <c r="L836" s="2">
        <v>56</v>
      </c>
      <c r="M836" s="2">
        <v>0</v>
      </c>
      <c r="N836" s="2">
        <v>15498827</v>
      </c>
      <c r="O836" s="2" t="s">
        <v>1047</v>
      </c>
    </row>
    <row r="837" spans="1:15" x14ac:dyDescent="0.15">
      <c r="A837" s="2">
        <v>2022</v>
      </c>
      <c r="B837" s="2">
        <v>2020</v>
      </c>
      <c r="C837" s="1" t="s">
        <v>188</v>
      </c>
      <c r="D837" s="2">
        <v>587.85</v>
      </c>
      <c r="E837" s="2">
        <v>220</v>
      </c>
      <c r="F837" s="2">
        <v>0.37424513056051711</v>
      </c>
      <c r="G837" s="2">
        <v>7</v>
      </c>
      <c r="H837" s="2">
        <v>1.1907799608743727E-2</v>
      </c>
      <c r="I837" s="2">
        <v>108390.64</v>
      </c>
      <c r="J837" s="2">
        <v>74940</v>
      </c>
      <c r="K837" s="2">
        <v>233.49001720183259</v>
      </c>
      <c r="L837" s="2">
        <v>82</v>
      </c>
      <c r="M837" s="2">
        <v>0</v>
      </c>
      <c r="N837" s="2">
        <v>3239939</v>
      </c>
      <c r="O837" s="2" t="s">
        <v>1048</v>
      </c>
    </row>
    <row r="838" spans="1:15" x14ac:dyDescent="0.15">
      <c r="A838" s="2">
        <v>2022</v>
      </c>
      <c r="B838" s="2">
        <v>2020</v>
      </c>
      <c r="C838" s="1" t="s">
        <v>189</v>
      </c>
      <c r="D838" s="2">
        <v>3662.64</v>
      </c>
      <c r="E838" s="2">
        <v>179</v>
      </c>
      <c r="F838" s="2">
        <v>4.8871851997466312E-2</v>
      </c>
      <c r="G838" s="2">
        <v>29</v>
      </c>
      <c r="H838" s="2">
        <v>7.9177860778018045E-3</v>
      </c>
      <c r="I838" s="2">
        <v>329814.39</v>
      </c>
      <c r="J838" s="2">
        <v>187903</v>
      </c>
      <c r="K838" s="2">
        <v>147.86573925443793</v>
      </c>
      <c r="L838" s="2">
        <v>159</v>
      </c>
      <c r="M838" s="2">
        <v>0</v>
      </c>
      <c r="N838" s="2">
        <v>429144</v>
      </c>
      <c r="O838" s="2" t="s">
        <v>1049</v>
      </c>
    </row>
    <row r="839" spans="1:15" x14ac:dyDescent="0.15">
      <c r="A839" s="2">
        <v>2022</v>
      </c>
      <c r="B839" s="2">
        <v>2020</v>
      </c>
      <c r="C839" s="1" t="s">
        <v>190</v>
      </c>
      <c r="D839" s="2">
        <v>1067.79</v>
      </c>
      <c r="E839" s="2">
        <v>559</v>
      </c>
      <c r="F839" s="2">
        <v>0.52351117729141494</v>
      </c>
      <c r="G839" s="2">
        <v>31</v>
      </c>
      <c r="H839" s="2">
        <v>2.9031925753191173E-2</v>
      </c>
      <c r="I839" s="2">
        <v>95569.65</v>
      </c>
      <c r="J839" s="2">
        <v>68651</v>
      </c>
      <c r="K839" s="2">
        <v>283.968134815768</v>
      </c>
      <c r="L839" s="2">
        <v>28</v>
      </c>
      <c r="M839" s="2">
        <v>0</v>
      </c>
      <c r="N839" s="2">
        <v>8024957</v>
      </c>
      <c r="O839" s="2" t="s">
        <v>1050</v>
      </c>
    </row>
    <row r="840" spans="1:15" x14ac:dyDescent="0.15">
      <c r="A840" s="2">
        <v>2022</v>
      </c>
      <c r="B840" s="2">
        <v>2020</v>
      </c>
      <c r="C840" s="1" t="s">
        <v>191</v>
      </c>
      <c r="D840" s="2">
        <v>3189.92</v>
      </c>
      <c r="E840" s="2">
        <v>2319</v>
      </c>
      <c r="F840" s="2">
        <v>0.72697747905903598</v>
      </c>
      <c r="G840" s="2">
        <v>965</v>
      </c>
      <c r="H840" s="2">
        <v>0.30251542358429051</v>
      </c>
      <c r="I840" s="2">
        <v>54887.14</v>
      </c>
      <c r="J840" s="2">
        <v>44091</v>
      </c>
      <c r="K840" s="2">
        <v>364.77100036725312</v>
      </c>
      <c r="L840" s="2">
        <v>8</v>
      </c>
      <c r="M840" s="2">
        <v>405.04800000000012</v>
      </c>
      <c r="N840" s="2">
        <v>35746177</v>
      </c>
      <c r="O840" s="2" t="s">
        <v>1051</v>
      </c>
    </row>
    <row r="841" spans="1:15" x14ac:dyDescent="0.15">
      <c r="A841" s="2">
        <v>2022</v>
      </c>
      <c r="B841" s="2">
        <v>2020</v>
      </c>
      <c r="C841" s="1" t="s">
        <v>192</v>
      </c>
      <c r="D841" s="2">
        <v>3883.78</v>
      </c>
      <c r="E841" s="2">
        <v>1754</v>
      </c>
      <c r="F841" s="2">
        <v>0.45162187353557615</v>
      </c>
      <c r="G841" s="2">
        <v>128</v>
      </c>
      <c r="H841" s="2">
        <v>3.2957582561319122E-2</v>
      </c>
      <c r="I841" s="2">
        <v>152180.60999999999</v>
      </c>
      <c r="J841" s="2">
        <v>88986</v>
      </c>
      <c r="K841" s="2">
        <v>267.16947533741785</v>
      </c>
      <c r="L841" s="2">
        <v>38</v>
      </c>
      <c r="M841" s="2">
        <v>0</v>
      </c>
      <c r="N841" s="2">
        <v>12130392</v>
      </c>
      <c r="O841" s="2" t="s">
        <v>1052</v>
      </c>
    </row>
    <row r="842" spans="1:15" x14ac:dyDescent="0.15">
      <c r="A842" s="2">
        <v>2022</v>
      </c>
      <c r="B842" s="2">
        <v>2020</v>
      </c>
      <c r="C842" s="1" t="s">
        <v>193</v>
      </c>
      <c r="D842" s="2">
        <v>1561.69</v>
      </c>
      <c r="E842" s="2">
        <v>602</v>
      </c>
      <c r="F842" s="2">
        <v>0.38547983274529513</v>
      </c>
      <c r="G842" s="2">
        <v>98</v>
      </c>
      <c r="H842" s="2">
        <v>6.275253091202479E-2</v>
      </c>
      <c r="I842" s="2">
        <v>160911.65</v>
      </c>
      <c r="J842" s="2">
        <v>66846</v>
      </c>
      <c r="K842" s="2">
        <v>258.98004469007657</v>
      </c>
      <c r="L842" s="2">
        <v>44</v>
      </c>
      <c r="M842" s="2">
        <v>0</v>
      </c>
      <c r="N842" s="2">
        <v>5167806</v>
      </c>
      <c r="O842" s="2" t="s">
        <v>1053</v>
      </c>
    </row>
    <row r="843" spans="1:15" x14ac:dyDescent="0.15">
      <c r="A843" s="2">
        <v>2022</v>
      </c>
      <c r="B843" s="2">
        <v>2020</v>
      </c>
      <c r="C843" s="1" t="s">
        <v>194</v>
      </c>
      <c r="D843" s="2">
        <v>2293.6799999999998</v>
      </c>
      <c r="E843" s="2">
        <v>705</v>
      </c>
      <c r="F843" s="2">
        <v>0.3073663283457152</v>
      </c>
      <c r="G843" s="2">
        <v>75</v>
      </c>
      <c r="H843" s="2">
        <v>3.2698545568693109E-2</v>
      </c>
      <c r="I843" s="2">
        <v>108784.9</v>
      </c>
      <c r="J843" s="2">
        <v>86786</v>
      </c>
      <c r="K843" s="2">
        <v>251.65204783581345</v>
      </c>
      <c r="L843" s="2">
        <v>53</v>
      </c>
      <c r="M843" s="2">
        <v>0</v>
      </c>
      <c r="N843" s="2">
        <v>11297835</v>
      </c>
      <c r="O843" s="2" t="s">
        <v>1054</v>
      </c>
    </row>
    <row r="844" spans="1:15" x14ac:dyDescent="0.15">
      <c r="A844" s="2">
        <v>2022</v>
      </c>
      <c r="B844" s="2">
        <v>2020</v>
      </c>
      <c r="C844" s="1" t="s">
        <v>195</v>
      </c>
      <c r="D844" s="2">
        <v>1535.25</v>
      </c>
      <c r="E844" s="2">
        <v>214</v>
      </c>
      <c r="F844" s="2">
        <v>0.13939097866796937</v>
      </c>
      <c r="G844" s="2">
        <v>32</v>
      </c>
      <c r="H844" s="2">
        <v>2.0843510828855237E-2</v>
      </c>
      <c r="I844" s="2">
        <v>188461.8</v>
      </c>
      <c r="J844" s="2">
        <v>142188</v>
      </c>
      <c r="K844" s="2">
        <v>211.18966462786662</v>
      </c>
      <c r="L844" s="2">
        <v>127</v>
      </c>
      <c r="M844" s="2">
        <v>0</v>
      </c>
      <c r="N844" s="2">
        <v>607059</v>
      </c>
      <c r="O844" s="2" t="s">
        <v>1055</v>
      </c>
    </row>
    <row r="845" spans="1:15" x14ac:dyDescent="0.15">
      <c r="A845" s="2">
        <v>2022</v>
      </c>
      <c r="B845" s="2">
        <v>2020</v>
      </c>
      <c r="C845" s="1" t="s">
        <v>196</v>
      </c>
      <c r="D845" s="2">
        <v>993.12</v>
      </c>
      <c r="E845" s="2">
        <v>158</v>
      </c>
      <c r="F845" s="2">
        <v>0.15909457064604479</v>
      </c>
      <c r="G845" s="2">
        <v>13</v>
      </c>
      <c r="H845" s="2">
        <v>1.3090059610117609E-2</v>
      </c>
      <c r="I845" s="2">
        <v>159795.85</v>
      </c>
      <c r="J845" s="2">
        <v>78025</v>
      </c>
      <c r="K845" s="2">
        <v>218.60713751838972</v>
      </c>
      <c r="L845" s="2">
        <v>113</v>
      </c>
      <c r="M845" s="2">
        <v>0</v>
      </c>
      <c r="N845" s="2">
        <v>3994435</v>
      </c>
      <c r="O845" s="2" t="s">
        <v>1056</v>
      </c>
    </row>
    <row r="846" spans="1:15" x14ac:dyDescent="0.15">
      <c r="A846" s="2">
        <v>2022</v>
      </c>
      <c r="B846" s="2">
        <v>2020</v>
      </c>
      <c r="C846" s="1" t="s">
        <v>197</v>
      </c>
      <c r="D846" s="2">
        <v>1267.1400000000001</v>
      </c>
      <c r="E846" s="2">
        <v>159</v>
      </c>
      <c r="F846" s="2">
        <v>0.12547942610919077</v>
      </c>
      <c r="G846" s="2">
        <v>6</v>
      </c>
      <c r="H846" s="2">
        <v>4.7350726833656894E-3</v>
      </c>
      <c r="I846" s="2">
        <v>142612.44</v>
      </c>
      <c r="J846" s="2">
        <v>89531</v>
      </c>
      <c r="K846" s="2">
        <v>236.39579402310906</v>
      </c>
      <c r="L846" s="2">
        <v>75</v>
      </c>
      <c r="M846" s="2">
        <v>0</v>
      </c>
      <c r="N846" s="2">
        <v>4102349</v>
      </c>
      <c r="O846" s="2" t="s">
        <v>1057</v>
      </c>
    </row>
    <row r="847" spans="1:15" x14ac:dyDescent="0.15">
      <c r="A847" s="2">
        <v>2023</v>
      </c>
      <c r="B847" s="2">
        <v>2021</v>
      </c>
      <c r="C847" s="1" t="s">
        <v>28</v>
      </c>
      <c r="D847" s="2">
        <v>381.32</v>
      </c>
      <c r="E847" s="2">
        <v>80</v>
      </c>
      <c r="F847" s="2">
        <v>0.2097975453687192</v>
      </c>
      <c r="G847" s="2">
        <v>6</v>
      </c>
      <c r="H847" s="2">
        <v>1.573481590265394E-2</v>
      </c>
      <c r="I847" s="2">
        <v>121635.49</v>
      </c>
      <c r="J847" s="2">
        <v>105328</v>
      </c>
      <c r="K847" s="2">
        <v>248.56058733670471</v>
      </c>
      <c r="L847" s="2">
        <v>58</v>
      </c>
      <c r="M847" s="2">
        <v>0</v>
      </c>
      <c r="N847" s="2">
        <v>1594419</v>
      </c>
      <c r="O847" s="2" t="s">
        <v>1058</v>
      </c>
    </row>
    <row r="848" spans="1:15" x14ac:dyDescent="0.15">
      <c r="A848" s="2">
        <v>2023</v>
      </c>
      <c r="B848" s="2">
        <v>2021</v>
      </c>
      <c r="C848" s="1" t="s">
        <v>30</v>
      </c>
      <c r="D848" s="2">
        <v>2430.88</v>
      </c>
      <c r="E848" s="2">
        <v>1624</v>
      </c>
      <c r="F848" s="2">
        <v>0.66807082208911994</v>
      </c>
      <c r="G848" s="2">
        <v>132</v>
      </c>
      <c r="H848" s="2">
        <v>5.430132297768709E-2</v>
      </c>
      <c r="I848" s="2">
        <v>82169.03</v>
      </c>
      <c r="J848" s="2">
        <v>54901</v>
      </c>
      <c r="K848" s="2">
        <v>360.16439072289597</v>
      </c>
      <c r="L848" s="2">
        <v>9</v>
      </c>
      <c r="M848" s="2">
        <v>165.47000000000003</v>
      </c>
      <c r="N848" s="2">
        <v>21457181</v>
      </c>
      <c r="O848" s="2" t="s">
        <v>1059</v>
      </c>
    </row>
    <row r="849" spans="1:15" x14ac:dyDescent="0.15">
      <c r="A849" s="2">
        <v>2023</v>
      </c>
      <c r="B849" s="2">
        <v>2021</v>
      </c>
      <c r="C849" s="1" t="s">
        <v>32</v>
      </c>
      <c r="D849" s="2">
        <v>506.87</v>
      </c>
      <c r="E849" s="2">
        <v>161</v>
      </c>
      <c r="F849" s="2">
        <v>0.31763568567877365</v>
      </c>
      <c r="G849" s="2">
        <v>5</v>
      </c>
      <c r="H849" s="2">
        <v>9.8644622881606716E-3</v>
      </c>
      <c r="I849" s="2">
        <v>112659.78</v>
      </c>
      <c r="J849" s="2">
        <v>70952</v>
      </c>
      <c r="K849" s="2">
        <v>257.96529439925047</v>
      </c>
      <c r="L849" s="2">
        <v>49</v>
      </c>
      <c r="M849" s="2">
        <v>0</v>
      </c>
      <c r="N849" s="2">
        <v>2807238</v>
      </c>
      <c r="O849" s="2" t="s">
        <v>1060</v>
      </c>
    </row>
    <row r="850" spans="1:15" x14ac:dyDescent="0.15">
      <c r="A850" s="2">
        <v>2023</v>
      </c>
      <c r="B850" s="2">
        <v>2021</v>
      </c>
      <c r="C850" s="1" t="s">
        <v>33</v>
      </c>
      <c r="D850" s="2">
        <v>3129.84</v>
      </c>
      <c r="E850" s="2">
        <v>239</v>
      </c>
      <c r="F850" s="2">
        <v>7.6361730951102921E-2</v>
      </c>
      <c r="G850" s="2">
        <v>73</v>
      </c>
      <c r="H850" s="2">
        <v>2.3323875980880811E-2</v>
      </c>
      <c r="I850" s="2">
        <v>202214.6</v>
      </c>
      <c r="J850" s="2">
        <v>131130</v>
      </c>
      <c r="K850" s="2">
        <v>183.01289488264464</v>
      </c>
      <c r="L850" s="2">
        <v>153</v>
      </c>
      <c r="M850" s="2">
        <v>0</v>
      </c>
      <c r="N850" s="2">
        <v>371081</v>
      </c>
      <c r="O850" s="2" t="s">
        <v>1061</v>
      </c>
    </row>
    <row r="851" spans="1:15" x14ac:dyDescent="0.15">
      <c r="A851" s="2">
        <v>2023</v>
      </c>
      <c r="B851" s="2">
        <v>2021</v>
      </c>
      <c r="C851" s="1" t="s">
        <v>34</v>
      </c>
      <c r="D851" s="2">
        <v>450.3</v>
      </c>
      <c r="E851" s="2">
        <v>92</v>
      </c>
      <c r="F851" s="2">
        <v>0.20430823895180991</v>
      </c>
      <c r="G851" s="2">
        <v>2</v>
      </c>
      <c r="H851" s="2">
        <v>4.4414834554741284E-3</v>
      </c>
      <c r="I851" s="2">
        <v>149139.01999999999</v>
      </c>
      <c r="J851" s="2">
        <v>109688</v>
      </c>
      <c r="K851" s="2">
        <v>225.07231683684597</v>
      </c>
      <c r="L851" s="2">
        <v>110</v>
      </c>
      <c r="M851" s="2">
        <v>0</v>
      </c>
      <c r="N851" s="2">
        <v>1280771</v>
      </c>
      <c r="O851" s="2" t="s">
        <v>1062</v>
      </c>
    </row>
    <row r="852" spans="1:15" x14ac:dyDescent="0.15">
      <c r="A852" s="2">
        <v>2023</v>
      </c>
      <c r="B852" s="2">
        <v>2021</v>
      </c>
      <c r="C852" s="1" t="s">
        <v>35</v>
      </c>
      <c r="D852" s="2">
        <v>727.7</v>
      </c>
      <c r="E852" s="2">
        <v>175</v>
      </c>
      <c r="F852" s="2">
        <v>0.24048371581695752</v>
      </c>
      <c r="G852" s="2">
        <v>12</v>
      </c>
      <c r="H852" s="2">
        <v>1.6490311941734229E-2</v>
      </c>
      <c r="I852" s="2">
        <v>119675.14</v>
      </c>
      <c r="J852" s="2">
        <v>85024</v>
      </c>
      <c r="K852" s="2">
        <v>240.07886629596686</v>
      </c>
      <c r="L852" s="2">
        <v>70</v>
      </c>
      <c r="M852" s="2">
        <v>0</v>
      </c>
      <c r="N852" s="2">
        <v>4279399</v>
      </c>
      <c r="O852" s="2" t="s">
        <v>1063</v>
      </c>
    </row>
    <row r="853" spans="1:15" x14ac:dyDescent="0.15">
      <c r="A853" s="2">
        <v>2023</v>
      </c>
      <c r="B853" s="2">
        <v>2021</v>
      </c>
      <c r="C853" s="1" t="s">
        <v>36</v>
      </c>
      <c r="D853" s="2">
        <v>2682.06</v>
      </c>
      <c r="E853" s="2">
        <v>530</v>
      </c>
      <c r="F853" s="2">
        <v>0.19760930031393781</v>
      </c>
      <c r="G853" s="2">
        <v>91</v>
      </c>
      <c r="H853" s="2">
        <v>3.392914401616668E-2</v>
      </c>
      <c r="I853" s="2">
        <v>167011.03</v>
      </c>
      <c r="J853" s="2">
        <v>101127</v>
      </c>
      <c r="K853" s="2">
        <v>230.95668709377662</v>
      </c>
      <c r="L853" s="2">
        <v>95</v>
      </c>
      <c r="M853" s="2">
        <v>0</v>
      </c>
      <c r="N853" s="2">
        <v>5380509</v>
      </c>
      <c r="O853" s="2" t="s">
        <v>1064</v>
      </c>
    </row>
    <row r="854" spans="1:15" x14ac:dyDescent="0.15">
      <c r="A854" s="2">
        <v>2023</v>
      </c>
      <c r="B854" s="2">
        <v>2021</v>
      </c>
      <c r="C854" s="1" t="s">
        <v>37</v>
      </c>
      <c r="D854" s="2">
        <v>755.51</v>
      </c>
      <c r="E854" s="2">
        <v>85</v>
      </c>
      <c r="F854" s="2">
        <v>0.11250678349724028</v>
      </c>
      <c r="G854" s="2">
        <v>12</v>
      </c>
      <c r="H854" s="2">
        <v>1.5883310611375098E-2</v>
      </c>
      <c r="I854" s="2">
        <v>151239.72</v>
      </c>
      <c r="J854" s="2">
        <v>129133</v>
      </c>
      <c r="K854" s="2">
        <v>217.91094053360447</v>
      </c>
      <c r="L854" s="2">
        <v>125</v>
      </c>
      <c r="M854" s="2">
        <v>0</v>
      </c>
      <c r="N854" s="2">
        <v>1576517</v>
      </c>
      <c r="O854" s="2" t="s">
        <v>1065</v>
      </c>
    </row>
    <row r="855" spans="1:15" x14ac:dyDescent="0.15">
      <c r="A855" s="2">
        <v>2023</v>
      </c>
      <c r="B855" s="2">
        <v>2021</v>
      </c>
      <c r="C855" s="1" t="s">
        <v>38</v>
      </c>
      <c r="D855" s="2">
        <v>3110.01</v>
      </c>
      <c r="E855" s="2">
        <v>940</v>
      </c>
      <c r="F855" s="2">
        <v>0.30224983199410932</v>
      </c>
      <c r="G855" s="2">
        <v>173</v>
      </c>
      <c r="H855" s="2">
        <v>5.5626830781894586E-2</v>
      </c>
      <c r="I855" s="2">
        <v>155900.43</v>
      </c>
      <c r="J855" s="2">
        <v>101968</v>
      </c>
      <c r="K855" s="2">
        <v>247.91801506122704</v>
      </c>
      <c r="L855" s="2">
        <v>60</v>
      </c>
      <c r="M855" s="2">
        <v>0</v>
      </c>
      <c r="N855" s="2">
        <v>7926034</v>
      </c>
      <c r="O855" s="2" t="s">
        <v>1066</v>
      </c>
    </row>
    <row r="856" spans="1:15" x14ac:dyDescent="0.15">
      <c r="A856" s="2">
        <v>2023</v>
      </c>
      <c r="B856" s="2">
        <v>2021</v>
      </c>
      <c r="C856" s="1" t="s">
        <v>39</v>
      </c>
      <c r="D856" s="2">
        <v>362.84</v>
      </c>
      <c r="E856" s="2">
        <v>103</v>
      </c>
      <c r="F856" s="2">
        <v>0.28387167897695958</v>
      </c>
      <c r="G856" s="2">
        <v>4</v>
      </c>
      <c r="H856" s="2">
        <v>1.1024142872891633E-2</v>
      </c>
      <c r="I856" s="2">
        <v>160424.43</v>
      </c>
      <c r="J856" s="2">
        <v>98409</v>
      </c>
      <c r="K856" s="2">
        <v>216.92442642237481</v>
      </c>
      <c r="L856" s="2">
        <v>129</v>
      </c>
      <c r="M856" s="2">
        <v>0</v>
      </c>
      <c r="N856" s="2">
        <v>1348280</v>
      </c>
      <c r="O856" s="2" t="s">
        <v>1067</v>
      </c>
    </row>
    <row r="857" spans="1:15" x14ac:dyDescent="0.15">
      <c r="A857" s="2">
        <v>2023</v>
      </c>
      <c r="B857" s="2">
        <v>2021</v>
      </c>
      <c r="C857" s="1" t="s">
        <v>40</v>
      </c>
      <c r="D857" s="2">
        <v>2295.91</v>
      </c>
      <c r="E857" s="2">
        <v>1259</v>
      </c>
      <c r="F857" s="2">
        <v>0.54836644293548098</v>
      </c>
      <c r="G857" s="2">
        <v>86</v>
      </c>
      <c r="H857" s="2">
        <v>3.7457914291065417E-2</v>
      </c>
      <c r="I857" s="2">
        <v>159382.62</v>
      </c>
      <c r="J857" s="2">
        <v>76717</v>
      </c>
      <c r="K857" s="2">
        <v>289.99243039038339</v>
      </c>
      <c r="L857" s="2">
        <v>26</v>
      </c>
      <c r="M857" s="2">
        <v>0</v>
      </c>
      <c r="N857" s="2">
        <v>7753979</v>
      </c>
      <c r="O857" s="2" t="s">
        <v>1068</v>
      </c>
    </row>
    <row r="858" spans="1:15" x14ac:dyDescent="0.15">
      <c r="A858" s="2">
        <v>2023</v>
      </c>
      <c r="B858" s="2">
        <v>2021</v>
      </c>
      <c r="C858" s="1" t="s">
        <v>41</v>
      </c>
      <c r="D858" s="2">
        <v>711.21</v>
      </c>
      <c r="E858" s="2">
        <v>148</v>
      </c>
      <c r="F858" s="2">
        <v>0.20809606164142797</v>
      </c>
      <c r="G858" s="2">
        <v>10</v>
      </c>
      <c r="H858" s="2">
        <v>1.4060544705501891E-2</v>
      </c>
      <c r="I858" s="2">
        <v>133227.96</v>
      </c>
      <c r="J858" s="2">
        <v>105772</v>
      </c>
      <c r="K858" s="2">
        <v>231.20941066714258</v>
      </c>
      <c r="L858" s="2">
        <v>94</v>
      </c>
      <c r="M858" s="2">
        <v>0</v>
      </c>
      <c r="N858" s="2">
        <v>2367402</v>
      </c>
      <c r="O858" s="2" t="s">
        <v>1069</v>
      </c>
    </row>
    <row r="859" spans="1:15" x14ac:dyDescent="0.15">
      <c r="A859" s="2">
        <v>2023</v>
      </c>
      <c r="B859" s="2">
        <v>2021</v>
      </c>
      <c r="C859" s="1" t="s">
        <v>42</v>
      </c>
      <c r="D859" s="2">
        <v>266.27</v>
      </c>
      <c r="E859" s="2">
        <v>98</v>
      </c>
      <c r="F859" s="2">
        <v>0.36804747061253618</v>
      </c>
      <c r="G859" s="2">
        <v>7</v>
      </c>
      <c r="H859" s="2">
        <v>2.6289105043752585E-2</v>
      </c>
      <c r="I859" s="2">
        <v>131855.59</v>
      </c>
      <c r="J859" s="2">
        <v>90156</v>
      </c>
      <c r="K859" s="2">
        <v>261.24401132953585</v>
      </c>
      <c r="L859" s="2">
        <v>47</v>
      </c>
      <c r="M859" s="2">
        <v>0</v>
      </c>
      <c r="N859" s="2">
        <v>1107053</v>
      </c>
      <c r="O859" s="2" t="s">
        <v>1070</v>
      </c>
    </row>
    <row r="860" spans="1:15" x14ac:dyDescent="0.15">
      <c r="A860" s="2">
        <v>2023</v>
      </c>
      <c r="B860" s="2">
        <v>2021</v>
      </c>
      <c r="C860" s="1" t="s">
        <v>43</v>
      </c>
      <c r="D860" s="2">
        <v>2710.4</v>
      </c>
      <c r="E860" s="2">
        <v>898</v>
      </c>
      <c r="F860" s="2">
        <v>0.33131641086186542</v>
      </c>
      <c r="G860" s="2">
        <v>176</v>
      </c>
      <c r="H860" s="2">
        <v>6.4935064935064929E-2</v>
      </c>
      <c r="I860" s="2">
        <v>192642.47</v>
      </c>
      <c r="J860" s="2">
        <v>77640</v>
      </c>
      <c r="K860" s="2">
        <v>228.56967135958143</v>
      </c>
      <c r="L860" s="2">
        <v>100</v>
      </c>
      <c r="M860" s="2">
        <v>0</v>
      </c>
      <c r="N860" s="2">
        <v>4528143</v>
      </c>
      <c r="O860" s="2" t="s">
        <v>1071</v>
      </c>
    </row>
    <row r="861" spans="1:15" x14ac:dyDescent="0.15">
      <c r="A861" s="2">
        <v>2023</v>
      </c>
      <c r="B861" s="2">
        <v>2021</v>
      </c>
      <c r="C861" s="1" t="s">
        <v>1</v>
      </c>
      <c r="D861" s="2">
        <v>18876.64</v>
      </c>
      <c r="E861" s="2">
        <v>12461</v>
      </c>
      <c r="F861" s="2">
        <v>0.66012807364022408</v>
      </c>
      <c r="G861" s="2">
        <v>4498</v>
      </c>
      <c r="H861" s="2">
        <v>0.23828393188618313</v>
      </c>
      <c r="I861" s="2">
        <v>73625.83</v>
      </c>
      <c r="J861" s="2">
        <v>46662</v>
      </c>
      <c r="K861" s="2">
        <v>392.04039673539262</v>
      </c>
      <c r="L861" s="2">
        <v>5</v>
      </c>
      <c r="M861" s="2">
        <v>1135.0200000000004</v>
      </c>
      <c r="N861" s="2">
        <v>189015684</v>
      </c>
      <c r="O861" s="2" t="s">
        <v>1072</v>
      </c>
    </row>
    <row r="862" spans="1:15" x14ac:dyDescent="0.15">
      <c r="A862" s="2">
        <v>2023</v>
      </c>
      <c r="B862" s="2">
        <v>2021</v>
      </c>
      <c r="C862" s="1" t="s">
        <v>44</v>
      </c>
      <c r="D862" s="2">
        <v>125.3</v>
      </c>
      <c r="E862" s="2">
        <v>16</v>
      </c>
      <c r="F862" s="2">
        <v>0.12769353551476456</v>
      </c>
      <c r="G862" s="2">
        <v>0</v>
      </c>
      <c r="H862" s="2">
        <v>0</v>
      </c>
      <c r="I862" s="2">
        <v>323582.55</v>
      </c>
      <c r="J862" s="2">
        <v>111250</v>
      </c>
      <c r="K862" s="2">
        <v>155.38311145291533</v>
      </c>
      <c r="L862" s="2">
        <v>159</v>
      </c>
      <c r="M862" s="2">
        <v>0</v>
      </c>
      <c r="N862" s="2">
        <v>177494</v>
      </c>
      <c r="O862" s="2" t="s">
        <v>1073</v>
      </c>
    </row>
    <row r="863" spans="1:15" x14ac:dyDescent="0.15">
      <c r="A863" s="2">
        <v>2023</v>
      </c>
      <c r="B863" s="2">
        <v>2021</v>
      </c>
      <c r="C863" s="1" t="s">
        <v>45</v>
      </c>
      <c r="D863" s="2">
        <v>7950.27</v>
      </c>
      <c r="E863" s="2">
        <v>4309</v>
      </c>
      <c r="F863" s="2">
        <v>0.54199417126713934</v>
      </c>
      <c r="G863" s="2">
        <v>429</v>
      </c>
      <c r="H863" s="2">
        <v>5.3960431532513987E-2</v>
      </c>
      <c r="I863" s="2">
        <v>98440.26</v>
      </c>
      <c r="J863" s="2">
        <v>67507</v>
      </c>
      <c r="K863" s="2">
        <v>317.78521897375992</v>
      </c>
      <c r="L863" s="2">
        <v>16</v>
      </c>
      <c r="M863" s="2">
        <v>0</v>
      </c>
      <c r="N863" s="2">
        <v>55750193</v>
      </c>
      <c r="O863" s="2" t="s">
        <v>1074</v>
      </c>
    </row>
    <row r="864" spans="1:15" x14ac:dyDescent="0.15">
      <c r="A864" s="2">
        <v>2023</v>
      </c>
      <c r="B864" s="2">
        <v>2021</v>
      </c>
      <c r="C864" s="1" t="s">
        <v>46</v>
      </c>
      <c r="D864" s="2">
        <v>2641.7</v>
      </c>
      <c r="E864" s="2">
        <v>549</v>
      </c>
      <c r="F864" s="2">
        <v>0.20782072150509143</v>
      </c>
      <c r="G864" s="2">
        <v>105</v>
      </c>
      <c r="H864" s="2">
        <v>3.9747132528296175E-2</v>
      </c>
      <c r="I864" s="2">
        <v>208698.94</v>
      </c>
      <c r="J864" s="2">
        <v>114615</v>
      </c>
      <c r="K864" s="2">
        <v>221.15783360272962</v>
      </c>
      <c r="L864" s="2">
        <v>121</v>
      </c>
      <c r="M864" s="2">
        <v>0</v>
      </c>
      <c r="N864" s="2">
        <v>326463</v>
      </c>
      <c r="O864" s="2" t="s">
        <v>1075</v>
      </c>
    </row>
    <row r="865" spans="1:15" x14ac:dyDescent="0.15">
      <c r="A865" s="2">
        <v>2023</v>
      </c>
      <c r="B865" s="2">
        <v>2021</v>
      </c>
      <c r="C865" s="1" t="s">
        <v>47</v>
      </c>
      <c r="D865" s="2">
        <v>1184.0899999999999</v>
      </c>
      <c r="E865" s="2">
        <v>349</v>
      </c>
      <c r="F865" s="2">
        <v>0.29474110920622587</v>
      </c>
      <c r="G865" s="2">
        <v>14</v>
      </c>
      <c r="H865" s="2">
        <v>1.1823425584203904E-2</v>
      </c>
      <c r="I865" s="2">
        <v>112952.38</v>
      </c>
      <c r="J865" s="2">
        <v>76047</v>
      </c>
      <c r="K865" s="2">
        <v>250.77885098256999</v>
      </c>
      <c r="L865" s="2">
        <v>54</v>
      </c>
      <c r="M865" s="2">
        <v>0</v>
      </c>
      <c r="N865" s="2">
        <v>6264213</v>
      </c>
      <c r="O865" s="2" t="s">
        <v>1076</v>
      </c>
    </row>
    <row r="866" spans="1:15" x14ac:dyDescent="0.15">
      <c r="A866" s="2">
        <v>2023</v>
      </c>
      <c r="B866" s="2">
        <v>2021</v>
      </c>
      <c r="C866" s="1" t="s">
        <v>48</v>
      </c>
      <c r="D866" s="2">
        <v>1471.58</v>
      </c>
      <c r="E866" s="2">
        <v>170</v>
      </c>
      <c r="F866" s="2">
        <v>0.11552209190122183</v>
      </c>
      <c r="G866" s="2">
        <v>29</v>
      </c>
      <c r="H866" s="2">
        <v>1.9706709794914311E-2</v>
      </c>
      <c r="I866" s="2">
        <v>142741.03</v>
      </c>
      <c r="J866" s="2">
        <v>127353</v>
      </c>
      <c r="K866" s="2">
        <v>220.59677890156144</v>
      </c>
      <c r="L866" s="2">
        <v>122</v>
      </c>
      <c r="M866" s="2">
        <v>0</v>
      </c>
      <c r="N866" s="2">
        <v>5168336</v>
      </c>
      <c r="O866" s="2" t="s">
        <v>1077</v>
      </c>
    </row>
    <row r="867" spans="1:15" x14ac:dyDescent="0.15">
      <c r="A867" s="2">
        <v>2023</v>
      </c>
      <c r="B867" s="2">
        <v>2021</v>
      </c>
      <c r="C867" s="1" t="s">
        <v>49</v>
      </c>
      <c r="D867" s="2">
        <v>103.12</v>
      </c>
      <c r="E867" s="2">
        <v>36</v>
      </c>
      <c r="F867" s="2">
        <v>0.34910783553141966</v>
      </c>
      <c r="G867" s="2">
        <v>0</v>
      </c>
      <c r="H867" s="2">
        <v>0</v>
      </c>
      <c r="I867" s="2">
        <v>242992.56</v>
      </c>
      <c r="J867" s="2">
        <v>80298</v>
      </c>
      <c r="K867" s="2">
        <v>213.77035516864845</v>
      </c>
      <c r="L867" s="2">
        <v>134</v>
      </c>
      <c r="M867" s="2">
        <v>0</v>
      </c>
      <c r="N867" s="2">
        <v>27929</v>
      </c>
      <c r="O867" s="2" t="s">
        <v>1078</v>
      </c>
    </row>
    <row r="868" spans="1:15" x14ac:dyDescent="0.15">
      <c r="A868" s="2">
        <v>2023</v>
      </c>
      <c r="B868" s="2">
        <v>2021</v>
      </c>
      <c r="C868" s="1" t="s">
        <v>50</v>
      </c>
      <c r="D868" s="2">
        <v>603.58000000000004</v>
      </c>
      <c r="E868" s="2">
        <v>163</v>
      </c>
      <c r="F868" s="2">
        <v>0.27005533649226282</v>
      </c>
      <c r="G868" s="2">
        <v>2</v>
      </c>
      <c r="H868" s="2">
        <v>3.3135624109480099E-3</v>
      </c>
      <c r="I868" s="2">
        <v>113791.88</v>
      </c>
      <c r="J868" s="2">
        <v>91973</v>
      </c>
      <c r="K868" s="2">
        <v>248.47575828798804</v>
      </c>
      <c r="L868" s="2">
        <v>59</v>
      </c>
      <c r="M868" s="2">
        <v>0</v>
      </c>
      <c r="N868" s="2">
        <v>2864278</v>
      </c>
      <c r="O868" s="2" t="s">
        <v>1079</v>
      </c>
    </row>
    <row r="869" spans="1:15" x14ac:dyDescent="0.15">
      <c r="A869" s="2">
        <v>2023</v>
      </c>
      <c r="B869" s="2">
        <v>2021</v>
      </c>
      <c r="C869" s="1" t="s">
        <v>51</v>
      </c>
      <c r="D869" s="2">
        <v>1490.67</v>
      </c>
      <c r="E869" s="2">
        <v>215</v>
      </c>
      <c r="F869" s="2">
        <v>0.14423044671188123</v>
      </c>
      <c r="G869" s="2">
        <v>8</v>
      </c>
      <c r="H869" s="2">
        <v>5.3667142962560456E-3</v>
      </c>
      <c r="I869" s="2">
        <v>154604.79</v>
      </c>
      <c r="J869" s="2">
        <v>87567</v>
      </c>
      <c r="K869" s="2">
        <v>223.1689306790899</v>
      </c>
      <c r="L869" s="2">
        <v>113</v>
      </c>
      <c r="M869" s="2">
        <v>0</v>
      </c>
      <c r="N869" s="2">
        <v>4306773</v>
      </c>
      <c r="O869" s="2" t="s">
        <v>1080</v>
      </c>
    </row>
    <row r="870" spans="1:15" x14ac:dyDescent="0.15">
      <c r="A870" s="2">
        <v>2023</v>
      </c>
      <c r="B870" s="2">
        <v>2021</v>
      </c>
      <c r="C870" s="1" t="s">
        <v>52</v>
      </c>
      <c r="D870" s="2">
        <v>269.76</v>
      </c>
      <c r="E870" s="2">
        <v>134</v>
      </c>
      <c r="F870" s="2">
        <v>0.4967378410438909</v>
      </c>
      <c r="G870" s="2">
        <v>1</v>
      </c>
      <c r="H870" s="2">
        <v>3.7069988137603798E-3</v>
      </c>
      <c r="I870" s="2">
        <v>137067.43</v>
      </c>
      <c r="J870" s="2">
        <v>70500</v>
      </c>
      <c r="K870" s="2">
        <v>291.79564084264274</v>
      </c>
      <c r="L870" s="2">
        <v>23</v>
      </c>
      <c r="M870" s="2">
        <v>0</v>
      </c>
      <c r="N870" s="2">
        <v>1297550</v>
      </c>
      <c r="O870" s="2" t="s">
        <v>1081</v>
      </c>
    </row>
    <row r="871" spans="1:15" x14ac:dyDescent="0.15">
      <c r="A871" s="2">
        <v>2023</v>
      </c>
      <c r="B871" s="2">
        <v>2021</v>
      </c>
      <c r="C871" s="1" t="s">
        <v>53</v>
      </c>
      <c r="D871" s="2">
        <v>4137.05</v>
      </c>
      <c r="E871" s="2">
        <v>609</v>
      </c>
      <c r="F871" s="2">
        <v>0.14720634268379643</v>
      </c>
      <c r="G871" s="2">
        <v>94</v>
      </c>
      <c r="H871" s="2">
        <v>2.2721504453656591E-2</v>
      </c>
      <c r="I871" s="2">
        <v>146834.14000000001</v>
      </c>
      <c r="J871" s="2">
        <v>120546</v>
      </c>
      <c r="K871" s="2">
        <v>214.02145364111419</v>
      </c>
      <c r="L871" s="2">
        <v>133</v>
      </c>
      <c r="M871" s="2">
        <v>0</v>
      </c>
      <c r="N871" s="2">
        <v>9349952</v>
      </c>
      <c r="O871" s="2" t="s">
        <v>1082</v>
      </c>
    </row>
    <row r="872" spans="1:15" x14ac:dyDescent="0.15">
      <c r="A872" s="2">
        <v>2023</v>
      </c>
      <c r="B872" s="2">
        <v>2021</v>
      </c>
      <c r="C872" s="1" t="s">
        <v>54</v>
      </c>
      <c r="D872" s="2">
        <v>410</v>
      </c>
      <c r="E872" s="2">
        <v>94</v>
      </c>
      <c r="F872" s="2">
        <v>0.22926829268292684</v>
      </c>
      <c r="G872" s="2">
        <v>6</v>
      </c>
      <c r="H872" s="2">
        <v>1.4634146341463415E-2</v>
      </c>
      <c r="I872" s="2">
        <v>155200.53</v>
      </c>
      <c r="J872" s="2">
        <v>88167</v>
      </c>
      <c r="K872" s="2">
        <v>222.39345281162733</v>
      </c>
      <c r="L872" s="2">
        <v>117</v>
      </c>
      <c r="M872" s="2">
        <v>0</v>
      </c>
      <c r="N872" s="2">
        <v>1313818</v>
      </c>
      <c r="O872" s="2" t="s">
        <v>1083</v>
      </c>
    </row>
    <row r="873" spans="1:15" x14ac:dyDescent="0.15">
      <c r="A873" s="2">
        <v>2023</v>
      </c>
      <c r="B873" s="2">
        <v>2021</v>
      </c>
      <c r="C873" s="1" t="s">
        <v>55</v>
      </c>
      <c r="D873" s="2">
        <v>1524.53</v>
      </c>
      <c r="E873" s="2">
        <v>540</v>
      </c>
      <c r="F873" s="2">
        <v>0.35420752625399304</v>
      </c>
      <c r="G873" s="2">
        <v>125</v>
      </c>
      <c r="H873" s="2">
        <v>8.1992482929165056E-2</v>
      </c>
      <c r="I873" s="2">
        <v>182012.84</v>
      </c>
      <c r="J873" s="2">
        <v>79554</v>
      </c>
      <c r="K873" s="2">
        <v>236.52988660239876</v>
      </c>
      <c r="L873" s="2">
        <v>78</v>
      </c>
      <c r="M873" s="2">
        <v>0</v>
      </c>
      <c r="N873" s="2">
        <v>3222821</v>
      </c>
      <c r="O873" s="2" t="s">
        <v>1084</v>
      </c>
    </row>
    <row r="874" spans="1:15" x14ac:dyDescent="0.15">
      <c r="A874" s="2">
        <v>2023</v>
      </c>
      <c r="B874" s="2">
        <v>2021</v>
      </c>
      <c r="C874" s="1" t="s">
        <v>56</v>
      </c>
      <c r="D874" s="2">
        <v>2227.89</v>
      </c>
      <c r="E874" s="2">
        <v>509</v>
      </c>
      <c r="F874" s="2">
        <v>0.22846729416622905</v>
      </c>
      <c r="G874" s="2">
        <v>35</v>
      </c>
      <c r="H874" s="2">
        <v>1.5709931818895906E-2</v>
      </c>
      <c r="I874" s="2">
        <v>118158.77</v>
      </c>
      <c r="J874" s="2">
        <v>105281</v>
      </c>
      <c r="K874" s="2">
        <v>235.19875481827953</v>
      </c>
      <c r="L874" s="2">
        <v>81</v>
      </c>
      <c r="M874" s="2">
        <v>0</v>
      </c>
      <c r="N874" s="2">
        <v>8959678</v>
      </c>
      <c r="O874" s="2" t="s">
        <v>1085</v>
      </c>
    </row>
    <row r="875" spans="1:15" x14ac:dyDescent="0.15">
      <c r="A875" s="2">
        <v>2023</v>
      </c>
      <c r="B875" s="2">
        <v>2021</v>
      </c>
      <c r="C875" s="1" t="s">
        <v>57</v>
      </c>
      <c r="D875" s="2">
        <v>165.73</v>
      </c>
      <c r="E875" s="2">
        <v>46</v>
      </c>
      <c r="F875" s="2">
        <v>0.27755988656248115</v>
      </c>
      <c r="G875" s="2">
        <v>0</v>
      </c>
      <c r="H875" s="2">
        <v>0</v>
      </c>
      <c r="I875" s="2">
        <v>196149.84</v>
      </c>
      <c r="J875" s="2">
        <v>98250</v>
      </c>
      <c r="K875" s="2">
        <v>246.41728426160498</v>
      </c>
      <c r="L875" s="2">
        <v>62</v>
      </c>
      <c r="M875" s="2">
        <v>0</v>
      </c>
      <c r="N875" s="2">
        <v>189362</v>
      </c>
      <c r="O875" s="2" t="s">
        <v>1086</v>
      </c>
    </row>
    <row r="876" spans="1:15" x14ac:dyDescent="0.15">
      <c r="A876" s="2">
        <v>2023</v>
      </c>
      <c r="B876" s="2">
        <v>2021</v>
      </c>
      <c r="C876" s="1" t="s">
        <v>58</v>
      </c>
      <c r="D876" s="2">
        <v>636.29</v>
      </c>
      <c r="E876" s="2">
        <v>143</v>
      </c>
      <c r="F876" s="2">
        <v>0.22474029137657359</v>
      </c>
      <c r="G876" s="2">
        <v>5</v>
      </c>
      <c r="H876" s="2">
        <v>7.8580521460340415E-3</v>
      </c>
      <c r="I876" s="2">
        <v>145423.57</v>
      </c>
      <c r="J876" s="2">
        <v>109962</v>
      </c>
      <c r="K876" s="2">
        <v>218.53091810276041</v>
      </c>
      <c r="L876" s="2">
        <v>123</v>
      </c>
      <c r="M876" s="2">
        <v>0</v>
      </c>
      <c r="N876" s="2">
        <v>1707203</v>
      </c>
      <c r="O876" s="2" t="s">
        <v>1087</v>
      </c>
    </row>
    <row r="877" spans="1:15" x14ac:dyDescent="0.15">
      <c r="A877" s="2">
        <v>2023</v>
      </c>
      <c r="B877" s="2">
        <v>2021</v>
      </c>
      <c r="C877" s="1" t="s">
        <v>59</v>
      </c>
      <c r="D877" s="2">
        <v>128.16</v>
      </c>
      <c r="E877" s="2">
        <v>43</v>
      </c>
      <c r="F877" s="2">
        <v>0.33551810237203494</v>
      </c>
      <c r="G877" s="2">
        <v>8</v>
      </c>
      <c r="H877" s="2">
        <v>6.2421972534332085E-2</v>
      </c>
      <c r="I877" s="2">
        <v>417011.92</v>
      </c>
      <c r="J877" s="2">
        <v>80000</v>
      </c>
      <c r="K877" s="2">
        <v>167.96516848661253</v>
      </c>
      <c r="L877" s="2">
        <v>154</v>
      </c>
      <c r="M877" s="2">
        <v>0</v>
      </c>
      <c r="N877" s="2">
        <v>28088</v>
      </c>
      <c r="O877" s="2" t="s">
        <v>1088</v>
      </c>
    </row>
    <row r="878" spans="1:15" x14ac:dyDescent="0.15">
      <c r="A878" s="2">
        <v>2023</v>
      </c>
      <c r="B878" s="2">
        <v>2021</v>
      </c>
      <c r="C878" s="1" t="s">
        <v>60</v>
      </c>
      <c r="D878" s="2">
        <v>1626.8</v>
      </c>
      <c r="E878" s="2">
        <v>373</v>
      </c>
      <c r="F878" s="2">
        <v>0.22928448487828867</v>
      </c>
      <c r="G878" s="2">
        <v>15</v>
      </c>
      <c r="H878" s="2">
        <v>9.2205556921563809E-3</v>
      </c>
      <c r="I878" s="2">
        <v>120522.53</v>
      </c>
      <c r="J878" s="2">
        <v>96143</v>
      </c>
      <c r="K878" s="2">
        <v>234.56779714672399</v>
      </c>
      <c r="L878" s="2">
        <v>84</v>
      </c>
      <c r="M878" s="2">
        <v>0</v>
      </c>
      <c r="N878" s="2">
        <v>6814978</v>
      </c>
      <c r="O878" s="2" t="s">
        <v>1089</v>
      </c>
    </row>
    <row r="879" spans="1:15" x14ac:dyDescent="0.15">
      <c r="A879" s="2">
        <v>2023</v>
      </c>
      <c r="B879" s="2">
        <v>2021</v>
      </c>
      <c r="C879" s="1" t="s">
        <v>61</v>
      </c>
      <c r="D879" s="2">
        <v>1968.84</v>
      </c>
      <c r="E879" s="2">
        <v>456</v>
      </c>
      <c r="F879" s="2">
        <v>0.23160845980374231</v>
      </c>
      <c r="G879" s="2">
        <v>93</v>
      </c>
      <c r="H879" s="2">
        <v>4.723593588102639E-2</v>
      </c>
      <c r="I879" s="2">
        <v>156505.79</v>
      </c>
      <c r="J879" s="2">
        <v>89243</v>
      </c>
      <c r="K879" s="2">
        <v>234.15747903219193</v>
      </c>
      <c r="L879" s="2">
        <v>88</v>
      </c>
      <c r="M879" s="2">
        <v>0</v>
      </c>
      <c r="N879" s="2">
        <v>5622791</v>
      </c>
      <c r="O879" s="2" t="s">
        <v>1090</v>
      </c>
    </row>
    <row r="880" spans="1:15" x14ac:dyDescent="0.15">
      <c r="A880" s="2">
        <v>2023</v>
      </c>
      <c r="B880" s="2">
        <v>2021</v>
      </c>
      <c r="C880" s="1" t="s">
        <v>62</v>
      </c>
      <c r="D880" s="2">
        <v>11770.28</v>
      </c>
      <c r="E880" s="2">
        <v>6193</v>
      </c>
      <c r="F880" s="2">
        <v>0.52615570742582163</v>
      </c>
      <c r="G880" s="2">
        <v>3740</v>
      </c>
      <c r="H880" s="2">
        <v>0.31774945031044288</v>
      </c>
      <c r="I880" s="2">
        <v>139683.98000000001</v>
      </c>
      <c r="J880" s="2">
        <v>73297</v>
      </c>
      <c r="K880" s="2">
        <v>253.49958356283577</v>
      </c>
      <c r="L880" s="2">
        <v>51</v>
      </c>
      <c r="M880" s="2">
        <v>0</v>
      </c>
      <c r="N880" s="2">
        <v>54977212</v>
      </c>
      <c r="O880" s="2" t="s">
        <v>1091</v>
      </c>
    </row>
    <row r="881" spans="1:15" x14ac:dyDescent="0.15">
      <c r="A881" s="2">
        <v>2023</v>
      </c>
      <c r="B881" s="2">
        <v>2021</v>
      </c>
      <c r="C881" s="1" t="s">
        <v>63</v>
      </c>
      <c r="D881" s="2">
        <v>4709.37</v>
      </c>
      <c r="E881" s="2">
        <v>88</v>
      </c>
      <c r="F881" s="2">
        <v>1.8686151226172502E-2</v>
      </c>
      <c r="G881" s="2">
        <v>54</v>
      </c>
      <c r="H881" s="2">
        <v>1.1466501888787672E-2</v>
      </c>
      <c r="I881" s="2">
        <v>578917.04</v>
      </c>
      <c r="J881" s="2">
        <v>232523</v>
      </c>
      <c r="K881" s="2">
        <v>45.413609918565903</v>
      </c>
      <c r="L881" s="2">
        <v>168</v>
      </c>
      <c r="M881" s="2">
        <v>0</v>
      </c>
      <c r="N881" s="2">
        <v>547353</v>
      </c>
      <c r="O881" s="2" t="s">
        <v>1092</v>
      </c>
    </row>
    <row r="882" spans="1:15" x14ac:dyDescent="0.15">
      <c r="A882" s="2">
        <v>2023</v>
      </c>
      <c r="B882" s="2">
        <v>2021</v>
      </c>
      <c r="C882" s="1" t="s">
        <v>64</v>
      </c>
      <c r="D882" s="2">
        <v>502.4</v>
      </c>
      <c r="E882" s="2">
        <v>157</v>
      </c>
      <c r="F882" s="2">
        <v>0.3125</v>
      </c>
      <c r="G882" s="2">
        <v>6</v>
      </c>
      <c r="H882" s="2">
        <v>1.194267515923567E-2</v>
      </c>
      <c r="I882" s="2">
        <v>165894.56</v>
      </c>
      <c r="J882" s="2">
        <v>85960</v>
      </c>
      <c r="K882" s="2">
        <v>223.59722730226622</v>
      </c>
      <c r="L882" s="2">
        <v>112</v>
      </c>
      <c r="M882" s="2">
        <v>0</v>
      </c>
      <c r="N882" s="2">
        <v>1468529</v>
      </c>
      <c r="O882" s="2" t="s">
        <v>1093</v>
      </c>
    </row>
    <row r="883" spans="1:15" x14ac:dyDescent="0.15">
      <c r="A883" s="2">
        <v>2023</v>
      </c>
      <c r="B883" s="2">
        <v>2021</v>
      </c>
      <c r="C883" s="1" t="s">
        <v>65</v>
      </c>
      <c r="D883" s="2">
        <v>1400.5</v>
      </c>
      <c r="E883" s="2">
        <v>634</v>
      </c>
      <c r="F883" s="2">
        <v>0.4526954659050339</v>
      </c>
      <c r="G883" s="2">
        <v>47</v>
      </c>
      <c r="H883" s="2">
        <v>3.3559443056051408E-2</v>
      </c>
      <c r="I883" s="2">
        <v>94116.86</v>
      </c>
      <c r="J883" s="2">
        <v>56357</v>
      </c>
      <c r="K883" s="2">
        <v>328.49215306859867</v>
      </c>
      <c r="L883" s="2">
        <v>13</v>
      </c>
      <c r="M883" s="2">
        <v>0</v>
      </c>
      <c r="N883" s="2">
        <v>10524586</v>
      </c>
      <c r="O883" s="2" t="s">
        <v>1094</v>
      </c>
    </row>
    <row r="884" spans="1:15" x14ac:dyDescent="0.15">
      <c r="A884" s="2">
        <v>2023</v>
      </c>
      <c r="B884" s="2">
        <v>2021</v>
      </c>
      <c r="C884" s="1" t="s">
        <v>66</v>
      </c>
      <c r="D884" s="2">
        <v>892.77</v>
      </c>
      <c r="E884" s="2">
        <v>138</v>
      </c>
      <c r="F884" s="2">
        <v>0.15457508652844518</v>
      </c>
      <c r="G884" s="2">
        <v>10</v>
      </c>
      <c r="H884" s="2">
        <v>1.1201093226698926E-2</v>
      </c>
      <c r="I884" s="2">
        <v>146234.79</v>
      </c>
      <c r="J884" s="2">
        <v>119905</v>
      </c>
      <c r="K884" s="2">
        <v>213.18832929736521</v>
      </c>
      <c r="L884" s="2">
        <v>136</v>
      </c>
      <c r="M884" s="2">
        <v>0</v>
      </c>
      <c r="N884" s="2">
        <v>3219679</v>
      </c>
      <c r="O884" s="2" t="s">
        <v>1095</v>
      </c>
    </row>
    <row r="885" spans="1:15" x14ac:dyDescent="0.15">
      <c r="A885" s="2">
        <v>2023</v>
      </c>
      <c r="B885" s="2">
        <v>2021</v>
      </c>
      <c r="C885" s="1" t="s">
        <v>67</v>
      </c>
      <c r="D885" s="2">
        <v>180.05</v>
      </c>
      <c r="E885" s="2">
        <v>43</v>
      </c>
      <c r="F885" s="2">
        <v>0.23882254929186336</v>
      </c>
      <c r="G885" s="2">
        <v>1</v>
      </c>
      <c r="H885" s="2">
        <v>5.5540127742293808E-3</v>
      </c>
      <c r="I885" s="2">
        <v>133635.68</v>
      </c>
      <c r="J885" s="2">
        <v>92813</v>
      </c>
      <c r="K885" s="2">
        <v>222.41270162929985</v>
      </c>
      <c r="L885" s="2">
        <v>116</v>
      </c>
      <c r="M885" s="2">
        <v>0</v>
      </c>
      <c r="N885" s="2">
        <v>687459</v>
      </c>
      <c r="O885" s="2" t="s">
        <v>1096</v>
      </c>
    </row>
    <row r="886" spans="1:15" x14ac:dyDescent="0.15">
      <c r="A886" s="2">
        <v>2023</v>
      </c>
      <c r="B886" s="2">
        <v>2021</v>
      </c>
      <c r="C886" s="1" t="s">
        <v>68</v>
      </c>
      <c r="D886" s="2">
        <v>845.3</v>
      </c>
      <c r="E886" s="2">
        <v>134</v>
      </c>
      <c r="F886" s="2">
        <v>0.15852360108837099</v>
      </c>
      <c r="G886" s="2">
        <v>11</v>
      </c>
      <c r="H886" s="2">
        <v>1.3013131432627471E-2</v>
      </c>
      <c r="I886" s="2">
        <v>172979.59</v>
      </c>
      <c r="J886" s="2">
        <v>104336</v>
      </c>
      <c r="K886" s="2">
        <v>234.52672107735313</v>
      </c>
      <c r="L886" s="2">
        <v>85</v>
      </c>
      <c r="M886" s="2">
        <v>0</v>
      </c>
      <c r="N886" s="2">
        <v>1372772</v>
      </c>
      <c r="O886" s="2" t="s">
        <v>1097</v>
      </c>
    </row>
    <row r="887" spans="1:15" x14ac:dyDescent="0.15">
      <c r="A887" s="2">
        <v>2023</v>
      </c>
      <c r="B887" s="2">
        <v>2021</v>
      </c>
      <c r="C887" s="1" t="s">
        <v>69</v>
      </c>
      <c r="D887" s="2">
        <v>974.28</v>
      </c>
      <c r="E887" s="2">
        <v>248</v>
      </c>
      <c r="F887" s="2">
        <v>0.25454694748942808</v>
      </c>
      <c r="G887" s="2">
        <v>6</v>
      </c>
      <c r="H887" s="2">
        <v>6.1583938908732604E-3</v>
      </c>
      <c r="I887" s="2">
        <v>146238.35</v>
      </c>
      <c r="J887" s="2">
        <v>96928</v>
      </c>
      <c r="K887" s="2">
        <v>233.34114868689741</v>
      </c>
      <c r="L887" s="2">
        <v>90</v>
      </c>
      <c r="M887" s="2">
        <v>0</v>
      </c>
      <c r="N887" s="2">
        <v>2985116</v>
      </c>
      <c r="O887" s="2" t="s">
        <v>1098</v>
      </c>
    </row>
    <row r="888" spans="1:15" x14ac:dyDescent="0.15">
      <c r="A888" s="2">
        <v>2023</v>
      </c>
      <c r="B888" s="2">
        <v>2021</v>
      </c>
      <c r="C888" s="1" t="s">
        <v>70</v>
      </c>
      <c r="D888" s="2">
        <v>1814.99</v>
      </c>
      <c r="E888" s="2">
        <v>389</v>
      </c>
      <c r="F888" s="2">
        <v>0.21432624973140349</v>
      </c>
      <c r="G888" s="2">
        <v>5</v>
      </c>
      <c r="H888" s="2">
        <v>2.7548361147995306E-3</v>
      </c>
      <c r="I888" s="2">
        <v>132771.9</v>
      </c>
      <c r="J888" s="2">
        <v>95513</v>
      </c>
      <c r="K888" s="2">
        <v>236.79974995405982</v>
      </c>
      <c r="L888" s="2">
        <v>77</v>
      </c>
      <c r="M888" s="2">
        <v>0</v>
      </c>
      <c r="N888" s="2">
        <v>6630744</v>
      </c>
      <c r="O888" s="2" t="s">
        <v>1099</v>
      </c>
    </row>
    <row r="889" spans="1:15" x14ac:dyDescent="0.15">
      <c r="A889" s="2">
        <v>2023</v>
      </c>
      <c r="B889" s="2">
        <v>2021</v>
      </c>
      <c r="C889" s="1" t="s">
        <v>71</v>
      </c>
      <c r="D889" s="2">
        <v>7863.55</v>
      </c>
      <c r="E889" s="2">
        <v>5259</v>
      </c>
      <c r="F889" s="2">
        <v>0.66878191147764054</v>
      </c>
      <c r="G889" s="2">
        <v>1070</v>
      </c>
      <c r="H889" s="2">
        <v>0.13607085858168383</v>
      </c>
      <c r="I889" s="2">
        <v>85774.17</v>
      </c>
      <c r="J889" s="2">
        <v>55967</v>
      </c>
      <c r="K889" s="2">
        <v>368.92397720945212</v>
      </c>
      <c r="L889" s="2">
        <v>8</v>
      </c>
      <c r="M889" s="2">
        <v>540.86999999999989</v>
      </c>
      <c r="N889" s="2">
        <v>68857798</v>
      </c>
      <c r="O889" s="2" t="s">
        <v>1100</v>
      </c>
    </row>
    <row r="890" spans="1:15" x14ac:dyDescent="0.15">
      <c r="A890" s="2">
        <v>2023</v>
      </c>
      <c r="B890" s="2">
        <v>2021</v>
      </c>
      <c r="C890" s="1" t="s">
        <v>72</v>
      </c>
      <c r="D890" s="2">
        <v>3202.87</v>
      </c>
      <c r="E890" s="2">
        <v>1062</v>
      </c>
      <c r="F890" s="2">
        <v>0.3315776163253582</v>
      </c>
      <c r="G890" s="2">
        <v>322</v>
      </c>
      <c r="H890" s="2">
        <v>0.10053483282181294</v>
      </c>
      <c r="I890" s="2">
        <v>104118.77</v>
      </c>
      <c r="J890" s="2">
        <v>67390</v>
      </c>
      <c r="K890" s="2">
        <v>285.00799996461558</v>
      </c>
      <c r="L890" s="2">
        <v>31</v>
      </c>
      <c r="M890" s="2">
        <v>0</v>
      </c>
      <c r="N890" s="2">
        <v>19595415</v>
      </c>
      <c r="O890" s="2" t="s">
        <v>1101</v>
      </c>
    </row>
    <row r="891" spans="1:15" x14ac:dyDescent="0.15">
      <c r="A891" s="2">
        <v>2023</v>
      </c>
      <c r="B891" s="2">
        <v>2021</v>
      </c>
      <c r="C891" s="1" t="s">
        <v>73</v>
      </c>
      <c r="D891" s="2">
        <v>2501.9899999999998</v>
      </c>
      <c r="E891" s="2">
        <v>563</v>
      </c>
      <c r="F891" s="2">
        <v>0.22502088337683207</v>
      </c>
      <c r="G891" s="2">
        <v>79</v>
      </c>
      <c r="H891" s="2">
        <v>3.1574866406340558E-2</v>
      </c>
      <c r="I891" s="2">
        <v>182537.44</v>
      </c>
      <c r="J891" s="2">
        <v>95217</v>
      </c>
      <c r="K891" s="2">
        <v>237.3689474086575</v>
      </c>
      <c r="L891" s="2">
        <v>75</v>
      </c>
      <c r="M891" s="2">
        <v>0</v>
      </c>
      <c r="N891" s="2">
        <v>3803114</v>
      </c>
      <c r="O891" s="2" t="s">
        <v>1102</v>
      </c>
    </row>
    <row r="892" spans="1:15" x14ac:dyDescent="0.15">
      <c r="A892" s="2">
        <v>2023</v>
      </c>
      <c r="B892" s="2">
        <v>2021</v>
      </c>
      <c r="C892" s="1" t="s">
        <v>74</v>
      </c>
      <c r="D892" s="2">
        <v>1302.98</v>
      </c>
      <c r="E892" s="2">
        <v>138</v>
      </c>
      <c r="F892" s="2">
        <v>0.10591106540392024</v>
      </c>
      <c r="G892" s="2">
        <v>25</v>
      </c>
      <c r="H892" s="2">
        <v>1.9186787210855115E-2</v>
      </c>
      <c r="I892" s="2">
        <v>237178.76</v>
      </c>
      <c r="J892" s="2">
        <v>157448</v>
      </c>
      <c r="K892" s="2">
        <v>196.01827562927056</v>
      </c>
      <c r="L892" s="2">
        <v>146</v>
      </c>
      <c r="M892" s="2">
        <v>0</v>
      </c>
      <c r="N892" s="2">
        <v>329260</v>
      </c>
      <c r="O892" s="2" t="s">
        <v>1103</v>
      </c>
    </row>
    <row r="893" spans="1:15" x14ac:dyDescent="0.15">
      <c r="A893" s="2">
        <v>2023</v>
      </c>
      <c r="B893" s="2">
        <v>2021</v>
      </c>
      <c r="C893" s="1" t="s">
        <v>75</v>
      </c>
      <c r="D893" s="2">
        <v>1098.42</v>
      </c>
      <c r="E893" s="2">
        <v>527</v>
      </c>
      <c r="F893" s="2">
        <v>0.47978004770488519</v>
      </c>
      <c r="G893" s="2">
        <v>58</v>
      </c>
      <c r="H893" s="2">
        <v>5.2803117204712223E-2</v>
      </c>
      <c r="I893" s="2">
        <v>125750.41</v>
      </c>
      <c r="J893" s="2">
        <v>76824</v>
      </c>
      <c r="K893" s="2">
        <v>275.95977074494726</v>
      </c>
      <c r="L893" s="2">
        <v>37</v>
      </c>
      <c r="M893" s="2">
        <v>0</v>
      </c>
      <c r="N893" s="2">
        <v>5669122</v>
      </c>
      <c r="O893" s="2" t="s">
        <v>1104</v>
      </c>
    </row>
    <row r="894" spans="1:15" x14ac:dyDescent="0.15">
      <c r="A894" s="2">
        <v>2023</v>
      </c>
      <c r="B894" s="2">
        <v>2021</v>
      </c>
      <c r="C894" s="1" t="s">
        <v>76</v>
      </c>
      <c r="D894" s="2">
        <v>2616.83</v>
      </c>
      <c r="E894" s="2">
        <v>365</v>
      </c>
      <c r="F894" s="2">
        <v>0.13948173935639688</v>
      </c>
      <c r="G894" s="2">
        <v>37</v>
      </c>
      <c r="H894" s="2">
        <v>1.4139244811470367E-2</v>
      </c>
      <c r="I894" s="2">
        <v>125722.05</v>
      </c>
      <c r="J894" s="2">
        <v>91510</v>
      </c>
      <c r="K894" s="2">
        <v>227.56900778241763</v>
      </c>
      <c r="L894" s="2">
        <v>102</v>
      </c>
      <c r="M894" s="2">
        <v>0</v>
      </c>
      <c r="N894" s="2">
        <v>10477522</v>
      </c>
      <c r="O894" s="2" t="s">
        <v>1105</v>
      </c>
    </row>
    <row r="895" spans="1:15" x14ac:dyDescent="0.15">
      <c r="A895" s="2">
        <v>2023</v>
      </c>
      <c r="B895" s="2">
        <v>2021</v>
      </c>
      <c r="C895" s="1" t="s">
        <v>77</v>
      </c>
      <c r="D895" s="2">
        <v>5055.4399999999996</v>
      </c>
      <c r="E895" s="2">
        <v>2232</v>
      </c>
      <c r="F895" s="2">
        <v>0.44150459702815187</v>
      </c>
      <c r="G895" s="2">
        <v>166</v>
      </c>
      <c r="H895" s="2">
        <v>3.2835915370373302E-2</v>
      </c>
      <c r="I895" s="2">
        <v>103069.97</v>
      </c>
      <c r="J895" s="2">
        <v>79730</v>
      </c>
      <c r="K895" s="2">
        <v>282.45056967600755</v>
      </c>
      <c r="L895" s="2">
        <v>32</v>
      </c>
      <c r="M895" s="2">
        <v>0</v>
      </c>
      <c r="N895" s="2">
        <v>29316359</v>
      </c>
      <c r="O895" s="2" t="s">
        <v>1106</v>
      </c>
    </row>
    <row r="896" spans="1:15" x14ac:dyDescent="0.15">
      <c r="A896" s="2">
        <v>2023</v>
      </c>
      <c r="B896" s="2">
        <v>2021</v>
      </c>
      <c r="C896" s="1" t="s">
        <v>78</v>
      </c>
      <c r="D896" s="2">
        <v>627.79999999999995</v>
      </c>
      <c r="E896" s="2">
        <v>130</v>
      </c>
      <c r="F896" s="2">
        <v>0.20707231602421156</v>
      </c>
      <c r="G896" s="2">
        <v>17</v>
      </c>
      <c r="H896" s="2">
        <v>2.7078687480089202E-2</v>
      </c>
      <c r="I896" s="2">
        <v>237675.39</v>
      </c>
      <c r="J896" s="2">
        <v>89261</v>
      </c>
      <c r="K896" s="2">
        <v>185.15087607022997</v>
      </c>
      <c r="L896" s="2">
        <v>151</v>
      </c>
      <c r="M896" s="2">
        <v>0</v>
      </c>
      <c r="N896" s="2">
        <v>285539</v>
      </c>
      <c r="O896" s="2" t="s">
        <v>1107</v>
      </c>
    </row>
    <row r="897" spans="1:15" x14ac:dyDescent="0.15">
      <c r="A897" s="2">
        <v>2023</v>
      </c>
      <c r="B897" s="2">
        <v>2021</v>
      </c>
      <c r="C897" s="1" t="s">
        <v>79</v>
      </c>
      <c r="D897" s="2">
        <v>9358.23</v>
      </c>
      <c r="E897" s="2">
        <v>1404</v>
      </c>
      <c r="F897" s="2">
        <v>0.15002837074959688</v>
      </c>
      <c r="G897" s="2">
        <v>219</v>
      </c>
      <c r="H897" s="2">
        <v>2.3401861249402932E-2</v>
      </c>
      <c r="I897" s="2">
        <v>266925.15999999997</v>
      </c>
      <c r="J897" s="2">
        <v>139122</v>
      </c>
      <c r="K897" s="2">
        <v>188.30452898604031</v>
      </c>
      <c r="L897" s="2">
        <v>149</v>
      </c>
      <c r="M897" s="2">
        <v>0</v>
      </c>
      <c r="N897" s="2">
        <v>1133389</v>
      </c>
      <c r="O897" s="2" t="s">
        <v>1108</v>
      </c>
    </row>
    <row r="898" spans="1:15" x14ac:dyDescent="0.15">
      <c r="A898" s="2">
        <v>2023</v>
      </c>
      <c r="B898" s="2">
        <v>2021</v>
      </c>
      <c r="C898" s="1" t="s">
        <v>80</v>
      </c>
      <c r="D898" s="2">
        <v>4091.55</v>
      </c>
      <c r="E898" s="2">
        <v>644</v>
      </c>
      <c r="F898" s="2">
        <v>0.15739756327064314</v>
      </c>
      <c r="G898" s="2">
        <v>175</v>
      </c>
      <c r="H898" s="2">
        <v>4.2771076975718247E-2</v>
      </c>
      <c r="I898" s="2">
        <v>211796.11</v>
      </c>
      <c r="J898" s="2">
        <v>93053</v>
      </c>
      <c r="K898" s="2">
        <v>200.8046938050523</v>
      </c>
      <c r="L898" s="2">
        <v>141</v>
      </c>
      <c r="M898" s="2">
        <v>0</v>
      </c>
      <c r="N898" s="2">
        <v>1228093</v>
      </c>
      <c r="O898" s="2" t="s">
        <v>1109</v>
      </c>
    </row>
    <row r="899" spans="1:15" x14ac:dyDescent="0.15">
      <c r="A899" s="2">
        <v>2023</v>
      </c>
      <c r="B899" s="2">
        <v>2021</v>
      </c>
      <c r="C899" s="1" t="s">
        <v>81</v>
      </c>
      <c r="D899" s="2">
        <v>233.5</v>
      </c>
      <c r="E899" s="2">
        <v>41</v>
      </c>
      <c r="F899" s="2">
        <v>0.17558886509635974</v>
      </c>
      <c r="G899" s="2">
        <v>0</v>
      </c>
      <c r="H899" s="2">
        <v>0</v>
      </c>
      <c r="I899" s="2">
        <v>178727.12</v>
      </c>
      <c r="J899" s="2">
        <v>96719</v>
      </c>
      <c r="K899" s="2">
        <v>230.26329150007902</v>
      </c>
      <c r="L899" s="2">
        <v>96</v>
      </c>
      <c r="M899" s="2">
        <v>0</v>
      </c>
      <c r="N899" s="2">
        <v>395142</v>
      </c>
      <c r="O899" s="2" t="s">
        <v>1110</v>
      </c>
    </row>
    <row r="900" spans="1:15" x14ac:dyDescent="0.15">
      <c r="A900" s="2">
        <v>2023</v>
      </c>
      <c r="B900" s="2">
        <v>2021</v>
      </c>
      <c r="C900" s="1" t="s">
        <v>82</v>
      </c>
      <c r="D900" s="2">
        <v>5748.61</v>
      </c>
      <c r="E900" s="2">
        <v>649</v>
      </c>
      <c r="F900" s="2">
        <v>0.11289685680538426</v>
      </c>
      <c r="G900" s="2">
        <v>154</v>
      </c>
      <c r="H900" s="2">
        <v>2.6789084665684401E-2</v>
      </c>
      <c r="I900" s="2">
        <v>180208.65</v>
      </c>
      <c r="J900" s="2">
        <v>120837</v>
      </c>
      <c r="K900" s="2">
        <v>217.61691824299899</v>
      </c>
      <c r="L900" s="2">
        <v>126</v>
      </c>
      <c r="M900" s="2">
        <v>0</v>
      </c>
      <c r="N900" s="2">
        <v>4703732</v>
      </c>
      <c r="O900" s="2" t="s">
        <v>1111</v>
      </c>
    </row>
    <row r="901" spans="1:15" x14ac:dyDescent="0.15">
      <c r="A901" s="2">
        <v>2023</v>
      </c>
      <c r="B901" s="2">
        <v>2021</v>
      </c>
      <c r="C901" s="1" t="s">
        <v>83</v>
      </c>
      <c r="D901" s="2">
        <v>330.33</v>
      </c>
      <c r="E901" s="2">
        <v>75</v>
      </c>
      <c r="F901" s="2">
        <v>0.22704568159113614</v>
      </c>
      <c r="G901" s="2">
        <v>6</v>
      </c>
      <c r="H901" s="2">
        <v>1.8163654527290893E-2</v>
      </c>
      <c r="I901" s="2">
        <v>277769.05</v>
      </c>
      <c r="J901" s="2">
        <v>109886</v>
      </c>
      <c r="K901" s="2">
        <v>188.10275331449009</v>
      </c>
      <c r="L901" s="2">
        <v>150</v>
      </c>
      <c r="M901" s="2">
        <v>0</v>
      </c>
      <c r="N901" s="2">
        <v>477637</v>
      </c>
      <c r="O901" s="2" t="s">
        <v>1112</v>
      </c>
    </row>
    <row r="902" spans="1:15" x14ac:dyDescent="0.15">
      <c r="A902" s="2">
        <v>2023</v>
      </c>
      <c r="B902" s="2">
        <v>2021</v>
      </c>
      <c r="C902" s="1" t="s">
        <v>84</v>
      </c>
      <c r="D902" s="2">
        <v>1725.68</v>
      </c>
      <c r="E902" s="2">
        <v>198</v>
      </c>
      <c r="F902" s="2">
        <v>0.11473737888832228</v>
      </c>
      <c r="G902" s="2">
        <v>8</v>
      </c>
      <c r="H902" s="2">
        <v>4.635853692457466E-3</v>
      </c>
      <c r="I902" s="2">
        <v>131076</v>
      </c>
      <c r="J902" s="2">
        <v>121250</v>
      </c>
      <c r="K902" s="2">
        <v>226.29272474155439</v>
      </c>
      <c r="L902" s="2">
        <v>105</v>
      </c>
      <c r="M902" s="2">
        <v>0</v>
      </c>
      <c r="N902" s="2">
        <v>4957728</v>
      </c>
      <c r="O902" s="2" t="s">
        <v>1113</v>
      </c>
    </row>
    <row r="903" spans="1:15" x14ac:dyDescent="0.15">
      <c r="A903" s="2">
        <v>2023</v>
      </c>
      <c r="B903" s="2">
        <v>2021</v>
      </c>
      <c r="C903" s="1" t="s">
        <v>85</v>
      </c>
      <c r="D903" s="2">
        <v>8379.15</v>
      </c>
      <c r="E903" s="2">
        <v>1397</v>
      </c>
      <c r="F903" s="2">
        <v>0.16672335499424168</v>
      </c>
      <c r="G903" s="2">
        <v>376</v>
      </c>
      <c r="H903" s="2">
        <v>4.4873286669888955E-2</v>
      </c>
      <c r="I903" s="2">
        <v>788411.13</v>
      </c>
      <c r="J903" s="2">
        <v>152577</v>
      </c>
      <c r="K903" s="2">
        <v>40.333365015758403</v>
      </c>
      <c r="L903" s="2">
        <v>169</v>
      </c>
      <c r="M903" s="2">
        <v>0</v>
      </c>
      <c r="N903" s="2">
        <v>1024832</v>
      </c>
      <c r="O903" s="2" t="s">
        <v>1114</v>
      </c>
    </row>
    <row r="904" spans="1:15" x14ac:dyDescent="0.15">
      <c r="A904" s="2">
        <v>2023</v>
      </c>
      <c r="B904" s="2">
        <v>2021</v>
      </c>
      <c r="C904" s="1" t="s">
        <v>86</v>
      </c>
      <c r="D904" s="2">
        <v>1572.61</v>
      </c>
      <c r="E904" s="2">
        <v>760</v>
      </c>
      <c r="F904" s="2">
        <v>0.48327303018548784</v>
      </c>
      <c r="G904" s="2">
        <v>18</v>
      </c>
      <c r="H904" s="2">
        <v>1.144594018860366E-2</v>
      </c>
      <c r="I904" s="2">
        <v>95575.23</v>
      </c>
      <c r="J904" s="2">
        <v>64365</v>
      </c>
      <c r="K904" s="2">
        <v>295.78984290575005</v>
      </c>
      <c r="L904" s="2">
        <v>22</v>
      </c>
      <c r="M904" s="2">
        <v>0</v>
      </c>
      <c r="N904" s="2">
        <v>10510224</v>
      </c>
      <c r="O904" s="2" t="s">
        <v>1115</v>
      </c>
    </row>
    <row r="905" spans="1:15" x14ac:dyDescent="0.15">
      <c r="A905" s="2">
        <v>2023</v>
      </c>
      <c r="B905" s="2">
        <v>2021</v>
      </c>
      <c r="C905" s="1" t="s">
        <v>87</v>
      </c>
      <c r="D905" s="2">
        <v>4430.9799999999996</v>
      </c>
      <c r="E905" s="2">
        <v>2076</v>
      </c>
      <c r="F905" s="2">
        <v>0.46851937946007433</v>
      </c>
      <c r="G905" s="2">
        <v>188</v>
      </c>
      <c r="H905" s="2">
        <v>4.2428537253609816E-2</v>
      </c>
      <c r="I905" s="2">
        <v>156479.26</v>
      </c>
      <c r="J905" s="2">
        <v>66657</v>
      </c>
      <c r="K905" s="2">
        <v>266.86229908413623</v>
      </c>
      <c r="L905" s="2">
        <v>42</v>
      </c>
      <c r="M905" s="2">
        <v>0</v>
      </c>
      <c r="N905" s="2">
        <v>25040045</v>
      </c>
      <c r="O905" s="2" t="s">
        <v>1116</v>
      </c>
    </row>
    <row r="906" spans="1:15" x14ac:dyDescent="0.15">
      <c r="A906" s="2">
        <v>2023</v>
      </c>
      <c r="B906" s="2">
        <v>2021</v>
      </c>
      <c r="C906" s="1" t="s">
        <v>88</v>
      </c>
      <c r="D906" s="2">
        <v>3148.23</v>
      </c>
      <c r="E906" s="2">
        <v>388</v>
      </c>
      <c r="F906" s="2">
        <v>0.12324385448331285</v>
      </c>
      <c r="G906" s="2">
        <v>47</v>
      </c>
      <c r="H906" s="2">
        <v>1.492902361009202E-2</v>
      </c>
      <c r="I906" s="2">
        <v>208484.56</v>
      </c>
      <c r="J906" s="2">
        <v>111870</v>
      </c>
      <c r="K906" s="2">
        <v>196.95247583360805</v>
      </c>
      <c r="L906" s="2">
        <v>143</v>
      </c>
      <c r="M906" s="2">
        <v>0</v>
      </c>
      <c r="N906" s="2">
        <v>377603</v>
      </c>
      <c r="O906" s="2" t="s">
        <v>1117</v>
      </c>
    </row>
    <row r="907" spans="1:15" x14ac:dyDescent="0.15">
      <c r="A907" s="2">
        <v>2023</v>
      </c>
      <c r="B907" s="2">
        <v>2021</v>
      </c>
      <c r="C907" s="1" t="s">
        <v>89</v>
      </c>
      <c r="D907" s="2">
        <v>1100.3399999999999</v>
      </c>
      <c r="E907" s="2">
        <v>170</v>
      </c>
      <c r="F907" s="2">
        <v>0.15449770071068944</v>
      </c>
      <c r="G907" s="2">
        <v>9</v>
      </c>
      <c r="H907" s="2">
        <v>8.1792900376247354E-3</v>
      </c>
      <c r="I907" s="2">
        <v>166904.26</v>
      </c>
      <c r="J907" s="2">
        <v>110497</v>
      </c>
      <c r="K907" s="2">
        <v>221.58178450134537</v>
      </c>
      <c r="L907" s="2">
        <v>119</v>
      </c>
      <c r="M907" s="2">
        <v>0</v>
      </c>
      <c r="N907" s="2">
        <v>3303005</v>
      </c>
      <c r="O907" s="2" t="s">
        <v>1118</v>
      </c>
    </row>
    <row r="908" spans="1:15" x14ac:dyDescent="0.15">
      <c r="A908" s="2">
        <v>2023</v>
      </c>
      <c r="B908" s="2">
        <v>2021</v>
      </c>
      <c r="C908" s="1" t="s">
        <v>90</v>
      </c>
      <c r="D908" s="2">
        <v>6394.71</v>
      </c>
      <c r="E908" s="2">
        <v>2583</v>
      </c>
      <c r="F908" s="2">
        <v>0.40392762142458377</v>
      </c>
      <c r="G908" s="2">
        <v>396</v>
      </c>
      <c r="H908" s="2">
        <v>6.1926185863002386E-2</v>
      </c>
      <c r="I908" s="2">
        <v>97068.56</v>
      </c>
      <c r="J908" s="2">
        <v>77274</v>
      </c>
      <c r="K908" s="2">
        <v>301.01278317529375</v>
      </c>
      <c r="L908" s="2">
        <v>19</v>
      </c>
      <c r="M908" s="2">
        <v>0</v>
      </c>
      <c r="N908" s="2">
        <v>41744044</v>
      </c>
      <c r="O908" s="2" t="s">
        <v>1119</v>
      </c>
    </row>
    <row r="909" spans="1:15" x14ac:dyDescent="0.15">
      <c r="A909" s="2">
        <v>2023</v>
      </c>
      <c r="B909" s="2">
        <v>2021</v>
      </c>
      <c r="C909" s="1" t="s">
        <v>91</v>
      </c>
      <c r="D909" s="2">
        <v>131.01</v>
      </c>
      <c r="E909" s="2">
        <v>43</v>
      </c>
      <c r="F909" s="2">
        <v>0.32821921990687736</v>
      </c>
      <c r="G909" s="2">
        <v>0</v>
      </c>
      <c r="H909" s="2">
        <v>0</v>
      </c>
      <c r="I909" s="2">
        <v>123255.78</v>
      </c>
      <c r="J909" s="2">
        <v>81016</v>
      </c>
      <c r="K909" s="2">
        <v>234.82180815701548</v>
      </c>
      <c r="L909" s="2">
        <v>82</v>
      </c>
      <c r="M909" s="2">
        <v>0</v>
      </c>
      <c r="N909" s="2">
        <v>643585</v>
      </c>
      <c r="O909" s="2" t="s">
        <v>1120</v>
      </c>
    </row>
    <row r="910" spans="1:15" x14ac:dyDescent="0.15">
      <c r="A910" s="2">
        <v>2023</v>
      </c>
      <c r="B910" s="2">
        <v>2021</v>
      </c>
      <c r="C910" s="1" t="s">
        <v>92</v>
      </c>
      <c r="D910" s="2">
        <v>18699.060000000001</v>
      </c>
      <c r="E910" s="2">
        <v>16217</v>
      </c>
      <c r="F910" s="2">
        <v>0.86726284636767836</v>
      </c>
      <c r="G910" s="2">
        <v>4291</v>
      </c>
      <c r="H910" s="2">
        <v>0.2294767758379298</v>
      </c>
      <c r="I910" s="2">
        <v>61508.43</v>
      </c>
      <c r="J910" s="2">
        <v>36278</v>
      </c>
      <c r="K910" s="2">
        <v>490.31425617046881</v>
      </c>
      <c r="L910" s="2">
        <v>1</v>
      </c>
      <c r="M910" s="2">
        <v>4997.5599999999995</v>
      </c>
      <c r="N910" s="2">
        <v>220637701</v>
      </c>
      <c r="O910" s="2" t="s">
        <v>1121</v>
      </c>
    </row>
    <row r="911" spans="1:15" x14ac:dyDescent="0.15">
      <c r="A911" s="2">
        <v>2023</v>
      </c>
      <c r="B911" s="2">
        <v>2021</v>
      </c>
      <c r="C911" s="1" t="s">
        <v>93</v>
      </c>
      <c r="D911" s="2">
        <v>225.02</v>
      </c>
      <c r="E911" s="2">
        <v>45</v>
      </c>
      <c r="F911" s="2">
        <v>0.19998222380232866</v>
      </c>
      <c r="G911" s="2">
        <v>2</v>
      </c>
      <c r="H911" s="2">
        <v>8.8880988356590529E-3</v>
      </c>
      <c r="I911" s="2">
        <v>139740.42000000001</v>
      </c>
      <c r="J911" s="2">
        <v>99722</v>
      </c>
      <c r="K911" s="2">
        <v>217.04042057664128</v>
      </c>
      <c r="L911" s="2">
        <v>127</v>
      </c>
      <c r="M911" s="2">
        <v>0</v>
      </c>
      <c r="N911" s="2">
        <v>724402</v>
      </c>
      <c r="O911" s="2" t="s">
        <v>1122</v>
      </c>
    </row>
    <row r="912" spans="1:15" x14ac:dyDescent="0.15">
      <c r="A912" s="2">
        <v>2023</v>
      </c>
      <c r="B912" s="2">
        <v>2021</v>
      </c>
      <c r="C912" s="1" t="s">
        <v>94</v>
      </c>
      <c r="D912" s="2">
        <v>734.43</v>
      </c>
      <c r="E912" s="2">
        <v>142</v>
      </c>
      <c r="F912" s="2">
        <v>0.19334722165488885</v>
      </c>
      <c r="G912" s="2">
        <v>4</v>
      </c>
      <c r="H912" s="2">
        <v>5.4464006099968687E-3</v>
      </c>
      <c r="I912" s="2">
        <v>155543.46</v>
      </c>
      <c r="J912" s="2">
        <v>111202</v>
      </c>
      <c r="K912" s="2">
        <v>215.21467364859137</v>
      </c>
      <c r="L912" s="2">
        <v>132</v>
      </c>
      <c r="M912" s="2">
        <v>0</v>
      </c>
      <c r="N912" s="2">
        <v>2558189</v>
      </c>
      <c r="O912" s="2" t="s">
        <v>1123</v>
      </c>
    </row>
    <row r="913" spans="1:15" x14ac:dyDescent="0.15">
      <c r="A913" s="2">
        <v>2023</v>
      </c>
      <c r="B913" s="2">
        <v>2021</v>
      </c>
      <c r="C913" s="1" t="s">
        <v>95</v>
      </c>
      <c r="D913" s="2">
        <v>1245.54</v>
      </c>
      <c r="E913" s="2">
        <v>208</v>
      </c>
      <c r="F913" s="2">
        <v>0.1669958411612634</v>
      </c>
      <c r="G913" s="2">
        <v>6</v>
      </c>
      <c r="H913" s="2">
        <v>4.8171877258056748E-3</v>
      </c>
      <c r="I913" s="2">
        <v>125105.19</v>
      </c>
      <c r="J913" s="2">
        <v>121200</v>
      </c>
      <c r="K913" s="2">
        <v>233.68319517511381</v>
      </c>
      <c r="L913" s="2">
        <v>89</v>
      </c>
      <c r="M913" s="2">
        <v>0</v>
      </c>
      <c r="N913" s="2">
        <v>4316897</v>
      </c>
      <c r="O913" s="2" t="s">
        <v>1124</v>
      </c>
    </row>
    <row r="914" spans="1:15" x14ac:dyDescent="0.15">
      <c r="A914" s="2">
        <v>2023</v>
      </c>
      <c r="B914" s="2">
        <v>2021</v>
      </c>
      <c r="C914" s="1" t="s">
        <v>96</v>
      </c>
      <c r="D914" s="2">
        <v>227.7</v>
      </c>
      <c r="E914" s="2">
        <v>64</v>
      </c>
      <c r="F914" s="2">
        <v>0.28107158541941152</v>
      </c>
      <c r="G914" s="2">
        <v>4</v>
      </c>
      <c r="H914" s="2">
        <v>1.756697408871322E-2</v>
      </c>
      <c r="I914" s="2">
        <v>318779.89</v>
      </c>
      <c r="J914" s="2">
        <v>78125</v>
      </c>
      <c r="K914" s="2">
        <v>183.74562823918617</v>
      </c>
      <c r="L914" s="2">
        <v>152</v>
      </c>
      <c r="M914" s="2">
        <v>0</v>
      </c>
      <c r="N914" s="2">
        <v>45770</v>
      </c>
      <c r="O914" s="2" t="s">
        <v>1125</v>
      </c>
    </row>
    <row r="915" spans="1:15" x14ac:dyDescent="0.15">
      <c r="A915" s="2">
        <v>2023</v>
      </c>
      <c r="B915" s="2">
        <v>2021</v>
      </c>
      <c r="C915" s="1" t="s">
        <v>97</v>
      </c>
      <c r="D915" s="2">
        <v>2151.9299999999998</v>
      </c>
      <c r="E915" s="2">
        <v>1036</v>
      </c>
      <c r="F915" s="2">
        <v>0.48142829924765213</v>
      </c>
      <c r="G915" s="2">
        <v>64</v>
      </c>
      <c r="H915" s="2">
        <v>2.9740744355067315E-2</v>
      </c>
      <c r="I915" s="2">
        <v>113708.71</v>
      </c>
      <c r="J915" s="2">
        <v>62550</v>
      </c>
      <c r="K915" s="2">
        <v>279.7409182147606</v>
      </c>
      <c r="L915" s="2">
        <v>34</v>
      </c>
      <c r="M915" s="2">
        <v>0</v>
      </c>
      <c r="N915" s="2">
        <v>15574402</v>
      </c>
      <c r="O915" s="2" t="s">
        <v>1126</v>
      </c>
    </row>
    <row r="916" spans="1:15" x14ac:dyDescent="0.15">
      <c r="A916" s="2">
        <v>2023</v>
      </c>
      <c r="B916" s="2">
        <v>2021</v>
      </c>
      <c r="C916" s="1" t="s">
        <v>98</v>
      </c>
      <c r="D916" s="2">
        <v>696.27</v>
      </c>
      <c r="E916" s="2">
        <v>49</v>
      </c>
      <c r="F916" s="2">
        <v>7.037499820471943E-2</v>
      </c>
      <c r="G916" s="2">
        <v>2</v>
      </c>
      <c r="H916" s="2">
        <v>2.8724489063150791E-3</v>
      </c>
      <c r="I916" s="2">
        <v>166857.59</v>
      </c>
      <c r="J916" s="2">
        <v>110543</v>
      </c>
      <c r="K916" s="2">
        <v>207.14397825385734</v>
      </c>
      <c r="L916" s="2">
        <v>138</v>
      </c>
      <c r="M916" s="2">
        <v>0</v>
      </c>
      <c r="N916" s="2">
        <v>2064985</v>
      </c>
      <c r="O916" s="2" t="s">
        <v>1127</v>
      </c>
    </row>
    <row r="917" spans="1:15" x14ac:dyDescent="0.15">
      <c r="A917" s="2">
        <v>2023</v>
      </c>
      <c r="B917" s="2">
        <v>2021</v>
      </c>
      <c r="C917" s="1" t="s">
        <v>99</v>
      </c>
      <c r="D917" s="2">
        <v>871.33</v>
      </c>
      <c r="E917" s="2">
        <v>268</v>
      </c>
      <c r="F917" s="2">
        <v>0.30757577496470911</v>
      </c>
      <c r="G917" s="2">
        <v>8</v>
      </c>
      <c r="H917" s="2">
        <v>9.181366416856988E-3</v>
      </c>
      <c r="I917" s="2">
        <v>139858.01</v>
      </c>
      <c r="J917" s="2">
        <v>91684</v>
      </c>
      <c r="K917" s="2">
        <v>240.93930105060736</v>
      </c>
      <c r="L917" s="2">
        <v>69</v>
      </c>
      <c r="M917" s="2">
        <v>0</v>
      </c>
      <c r="N917" s="2">
        <v>3099538</v>
      </c>
      <c r="O917" s="2" t="s">
        <v>1128</v>
      </c>
    </row>
    <row r="918" spans="1:15" x14ac:dyDescent="0.15">
      <c r="A918" s="2">
        <v>2023</v>
      </c>
      <c r="B918" s="2">
        <v>2021</v>
      </c>
      <c r="C918" s="1" t="s">
        <v>100</v>
      </c>
      <c r="D918" s="2">
        <v>2410.25</v>
      </c>
      <c r="E918" s="2">
        <v>504</v>
      </c>
      <c r="F918" s="2">
        <v>0.20910693911419978</v>
      </c>
      <c r="G918" s="2">
        <v>33</v>
      </c>
      <c r="H918" s="2">
        <v>1.369152577533451E-2</v>
      </c>
      <c r="I918" s="2">
        <v>115656.63</v>
      </c>
      <c r="J918" s="2">
        <v>94099</v>
      </c>
      <c r="K918" s="2">
        <v>269.23290217942281</v>
      </c>
      <c r="L918" s="2">
        <v>40</v>
      </c>
      <c r="M918" s="2">
        <v>0</v>
      </c>
      <c r="N918" s="2">
        <v>10707323</v>
      </c>
      <c r="O918" s="2" t="s">
        <v>1129</v>
      </c>
    </row>
    <row r="919" spans="1:15" x14ac:dyDescent="0.15">
      <c r="A919" s="2">
        <v>2023</v>
      </c>
      <c r="B919" s="2">
        <v>2021</v>
      </c>
      <c r="C919" s="1" t="s">
        <v>101</v>
      </c>
      <c r="D919" s="2">
        <v>579.12</v>
      </c>
      <c r="E919" s="2">
        <v>188</v>
      </c>
      <c r="F919" s="2">
        <v>0.32463047382235116</v>
      </c>
      <c r="G919" s="2">
        <v>10</v>
      </c>
      <c r="H919" s="2">
        <v>1.7267578394805912E-2</v>
      </c>
      <c r="I919" s="2">
        <v>144963.87</v>
      </c>
      <c r="J919" s="2">
        <v>91125</v>
      </c>
      <c r="K919" s="2">
        <v>247.39391520139702</v>
      </c>
      <c r="L919" s="2">
        <v>61</v>
      </c>
      <c r="M919" s="2">
        <v>0</v>
      </c>
      <c r="N919" s="2">
        <v>1996183</v>
      </c>
      <c r="O919" s="2" t="s">
        <v>1130</v>
      </c>
    </row>
    <row r="920" spans="1:15" x14ac:dyDescent="0.15">
      <c r="A920" s="2">
        <v>2023</v>
      </c>
      <c r="B920" s="2">
        <v>2021</v>
      </c>
      <c r="C920" s="1" t="s">
        <v>102</v>
      </c>
      <c r="D920" s="2">
        <v>827.96</v>
      </c>
      <c r="E920" s="2">
        <v>151</v>
      </c>
      <c r="F920" s="2">
        <v>0.18237596019131358</v>
      </c>
      <c r="G920" s="2">
        <v>5</v>
      </c>
      <c r="H920" s="2">
        <v>6.0389390791825686E-3</v>
      </c>
      <c r="I920" s="2">
        <v>185494.07</v>
      </c>
      <c r="J920" s="2">
        <v>84694</v>
      </c>
      <c r="K920" s="2">
        <v>226.58338315866078</v>
      </c>
      <c r="L920" s="2">
        <v>104</v>
      </c>
      <c r="M920" s="2">
        <v>0</v>
      </c>
      <c r="N920" s="2">
        <v>1390159</v>
      </c>
      <c r="O920" s="2" t="s">
        <v>1131</v>
      </c>
    </row>
    <row r="921" spans="1:15" x14ac:dyDescent="0.15">
      <c r="A921" s="2">
        <v>2023</v>
      </c>
      <c r="B921" s="2">
        <v>2021</v>
      </c>
      <c r="C921" s="1" t="s">
        <v>103</v>
      </c>
      <c r="D921" s="2">
        <v>232.8</v>
      </c>
      <c r="E921" s="2">
        <v>29</v>
      </c>
      <c r="F921" s="2">
        <v>0.12457044673539518</v>
      </c>
      <c r="G921" s="2">
        <v>3</v>
      </c>
      <c r="H921" s="2">
        <v>1.2886597938144329E-2</v>
      </c>
      <c r="I921" s="2">
        <v>319297.23</v>
      </c>
      <c r="J921" s="2">
        <v>100435</v>
      </c>
      <c r="K921" s="2">
        <v>158.54874387207397</v>
      </c>
      <c r="L921" s="2">
        <v>158</v>
      </c>
      <c r="M921" s="2">
        <v>0</v>
      </c>
      <c r="N921" s="2">
        <v>329519</v>
      </c>
      <c r="O921" s="2" t="s">
        <v>1132</v>
      </c>
    </row>
    <row r="922" spans="1:15" x14ac:dyDescent="0.15">
      <c r="A922" s="2">
        <v>2023</v>
      </c>
      <c r="B922" s="2">
        <v>2021</v>
      </c>
      <c r="C922" s="1" t="s">
        <v>104</v>
      </c>
      <c r="D922" s="2">
        <v>2446.5</v>
      </c>
      <c r="E922" s="2">
        <v>86</v>
      </c>
      <c r="F922" s="2">
        <v>3.5152258328223995E-2</v>
      </c>
      <c r="G922" s="2">
        <v>37</v>
      </c>
      <c r="H922" s="2">
        <v>1.5123646024933579E-2</v>
      </c>
      <c r="I922" s="2">
        <v>237555.07</v>
      </c>
      <c r="J922" s="2">
        <v>113798</v>
      </c>
      <c r="K922" s="2">
        <v>197.60013897938214</v>
      </c>
      <c r="L922" s="2">
        <v>142</v>
      </c>
      <c r="M922" s="2">
        <v>0</v>
      </c>
      <c r="N922" s="2">
        <v>285999</v>
      </c>
      <c r="O922" s="2" t="s">
        <v>1133</v>
      </c>
    </row>
    <row r="923" spans="1:15" x14ac:dyDescent="0.15">
      <c r="A923" s="2">
        <v>2023</v>
      </c>
      <c r="B923" s="2">
        <v>2021</v>
      </c>
      <c r="C923" s="1" t="s">
        <v>105</v>
      </c>
      <c r="D923" s="2">
        <v>7511</v>
      </c>
      <c r="E923" s="2">
        <v>4315</v>
      </c>
      <c r="F923" s="2">
        <v>0.57449074690454005</v>
      </c>
      <c r="G923" s="2">
        <v>573</v>
      </c>
      <c r="H923" s="2">
        <v>7.6288110770869388E-2</v>
      </c>
      <c r="I923" s="2">
        <v>108246.99</v>
      </c>
      <c r="J923" s="2">
        <v>74503</v>
      </c>
      <c r="K923" s="2">
        <v>307.86138783486172</v>
      </c>
      <c r="L923" s="2">
        <v>17</v>
      </c>
      <c r="M923" s="2">
        <v>0</v>
      </c>
      <c r="N923" s="2">
        <v>48020897</v>
      </c>
      <c r="O923" s="2" t="s">
        <v>1134</v>
      </c>
    </row>
    <row r="924" spans="1:15" x14ac:dyDescent="0.15">
      <c r="A924" s="2">
        <v>2023</v>
      </c>
      <c r="B924" s="2">
        <v>2021</v>
      </c>
      <c r="C924" s="1" t="s">
        <v>106</v>
      </c>
      <c r="D924" s="2">
        <v>1570.23</v>
      </c>
      <c r="E924" s="2">
        <v>436</v>
      </c>
      <c r="F924" s="2">
        <v>0.27766632913649592</v>
      </c>
      <c r="G924" s="2">
        <v>54</v>
      </c>
      <c r="H924" s="2">
        <v>3.4389866452685276E-2</v>
      </c>
      <c r="I924" s="2">
        <v>117664.85</v>
      </c>
      <c r="J924" s="2">
        <v>51911</v>
      </c>
      <c r="K924" s="2">
        <v>250.42857474490225</v>
      </c>
      <c r="L924" s="2">
        <v>57</v>
      </c>
      <c r="M924" s="2">
        <v>0</v>
      </c>
      <c r="N924" s="2">
        <v>9266038</v>
      </c>
      <c r="O924" s="2" t="s">
        <v>1135</v>
      </c>
    </row>
    <row r="925" spans="1:15" x14ac:dyDescent="0.15">
      <c r="A925" s="2">
        <v>2023</v>
      </c>
      <c r="B925" s="2">
        <v>2021</v>
      </c>
      <c r="C925" s="1" t="s">
        <v>107</v>
      </c>
      <c r="D925" s="2">
        <v>909.85</v>
      </c>
      <c r="E925" s="2">
        <v>133</v>
      </c>
      <c r="F925" s="2">
        <v>0.14617794141891521</v>
      </c>
      <c r="G925" s="2">
        <v>6</v>
      </c>
      <c r="H925" s="2">
        <v>6.5944935978457988E-3</v>
      </c>
      <c r="I925" s="2">
        <v>137088.32999999999</v>
      </c>
      <c r="J925" s="2">
        <v>112557</v>
      </c>
      <c r="K925" s="2">
        <v>228.67949425420065</v>
      </c>
      <c r="L925" s="2">
        <v>98</v>
      </c>
      <c r="M925" s="2">
        <v>0</v>
      </c>
      <c r="N925" s="2">
        <v>2913426</v>
      </c>
      <c r="O925" s="2" t="s">
        <v>1136</v>
      </c>
    </row>
    <row r="926" spans="1:15" x14ac:dyDescent="0.15">
      <c r="A926" s="2">
        <v>2023</v>
      </c>
      <c r="B926" s="2">
        <v>2021</v>
      </c>
      <c r="C926" s="1" t="s">
        <v>108</v>
      </c>
      <c r="D926" s="2">
        <v>8912.08</v>
      </c>
      <c r="E926" s="2">
        <v>6639</v>
      </c>
      <c r="F926" s="2">
        <v>0.74494394125725982</v>
      </c>
      <c r="G926" s="2">
        <v>1488</v>
      </c>
      <c r="H926" s="2">
        <v>0.16696438990673335</v>
      </c>
      <c r="I926" s="2">
        <v>81960.84</v>
      </c>
      <c r="J926" s="2">
        <v>58843</v>
      </c>
      <c r="K926" s="2">
        <v>341.17698607602568</v>
      </c>
      <c r="L926" s="2">
        <v>11</v>
      </c>
      <c r="M926" s="2">
        <v>1291.75</v>
      </c>
      <c r="N926" s="2">
        <v>80200426</v>
      </c>
      <c r="O926" s="2" t="s">
        <v>1137</v>
      </c>
    </row>
    <row r="927" spans="1:15" x14ac:dyDescent="0.15">
      <c r="A927" s="2">
        <v>2023</v>
      </c>
      <c r="B927" s="2">
        <v>2021</v>
      </c>
      <c r="C927" s="1" t="s">
        <v>109</v>
      </c>
      <c r="D927" s="2">
        <v>1219.3</v>
      </c>
      <c r="E927" s="2">
        <v>176</v>
      </c>
      <c r="F927" s="2">
        <v>0.14434511605019273</v>
      </c>
      <c r="G927" s="2">
        <v>26</v>
      </c>
      <c r="H927" s="2">
        <v>2.1323710325596653E-2</v>
      </c>
      <c r="I927" s="2">
        <v>184052.44</v>
      </c>
      <c r="J927" s="2">
        <v>121122</v>
      </c>
      <c r="K927" s="2">
        <v>218.092970802644</v>
      </c>
      <c r="L927" s="2">
        <v>124</v>
      </c>
      <c r="M927" s="2">
        <v>0</v>
      </c>
      <c r="N927" s="2">
        <v>2385033</v>
      </c>
      <c r="O927" s="2" t="s">
        <v>1138</v>
      </c>
    </row>
    <row r="928" spans="1:15" x14ac:dyDescent="0.15">
      <c r="A928" s="2">
        <v>2023</v>
      </c>
      <c r="B928" s="2">
        <v>2021</v>
      </c>
      <c r="C928" s="1" t="s">
        <v>110</v>
      </c>
      <c r="D928" s="2">
        <v>490.46</v>
      </c>
      <c r="E928" s="2">
        <v>91</v>
      </c>
      <c r="F928" s="2">
        <v>0.18554010520735637</v>
      </c>
      <c r="G928" s="2">
        <v>5</v>
      </c>
      <c r="H928" s="2">
        <v>1.0194511275129471E-2</v>
      </c>
      <c r="I928" s="2">
        <v>147483.72</v>
      </c>
      <c r="J928" s="2">
        <v>96111</v>
      </c>
      <c r="K928" s="2">
        <v>234.28950011490363</v>
      </c>
      <c r="L928" s="2">
        <v>86</v>
      </c>
      <c r="M928" s="2">
        <v>0</v>
      </c>
      <c r="N928" s="2">
        <v>2097926</v>
      </c>
      <c r="O928" s="2" t="s">
        <v>1139</v>
      </c>
    </row>
    <row r="929" spans="1:15" x14ac:dyDescent="0.15">
      <c r="A929" s="2">
        <v>2023</v>
      </c>
      <c r="B929" s="2">
        <v>2021</v>
      </c>
      <c r="C929" s="1" t="s">
        <v>111</v>
      </c>
      <c r="D929" s="2">
        <v>4527</v>
      </c>
      <c r="E929" s="2">
        <v>1722</v>
      </c>
      <c r="F929" s="2">
        <v>0.38038436050364482</v>
      </c>
      <c r="G929" s="2">
        <v>192</v>
      </c>
      <c r="H929" s="2">
        <v>4.241219350563287E-2</v>
      </c>
      <c r="I929" s="2">
        <v>113810.23</v>
      </c>
      <c r="J929" s="2">
        <v>65572</v>
      </c>
      <c r="K929" s="2">
        <v>291.44059987518074</v>
      </c>
      <c r="L929" s="2">
        <v>25</v>
      </c>
      <c r="M929" s="2">
        <v>0</v>
      </c>
      <c r="N929" s="2">
        <v>25690758</v>
      </c>
      <c r="O929" s="2" t="s">
        <v>1140</v>
      </c>
    </row>
    <row r="930" spans="1:15" x14ac:dyDescent="0.15">
      <c r="A930" s="2">
        <v>2023</v>
      </c>
      <c r="B930" s="2">
        <v>2021</v>
      </c>
      <c r="C930" s="1" t="s">
        <v>112</v>
      </c>
      <c r="D930" s="2">
        <v>5391.08</v>
      </c>
      <c r="E930" s="2">
        <v>1472</v>
      </c>
      <c r="F930" s="2">
        <v>0.27304362020226003</v>
      </c>
      <c r="G930" s="2">
        <v>135</v>
      </c>
      <c r="H930" s="2">
        <v>2.5041364624527926E-2</v>
      </c>
      <c r="I930" s="2">
        <v>182793.88</v>
      </c>
      <c r="J930" s="2">
        <v>91799</v>
      </c>
      <c r="K930" s="2">
        <v>235.38686806948434</v>
      </c>
      <c r="L930" s="2">
        <v>80</v>
      </c>
      <c r="M930" s="2">
        <v>0</v>
      </c>
      <c r="N930" s="2">
        <v>8795734</v>
      </c>
      <c r="O930" s="2" t="s">
        <v>1141</v>
      </c>
    </row>
    <row r="931" spans="1:15" x14ac:dyDescent="0.15">
      <c r="A931" s="2">
        <v>2023</v>
      </c>
      <c r="B931" s="2">
        <v>2021</v>
      </c>
      <c r="C931" s="1" t="s">
        <v>113</v>
      </c>
      <c r="D931" s="2">
        <v>3347.41</v>
      </c>
      <c r="E931" s="2">
        <v>337</v>
      </c>
      <c r="F931" s="2">
        <v>0.10067485010799394</v>
      </c>
      <c r="G931" s="2">
        <v>43</v>
      </c>
      <c r="H931" s="2">
        <v>1.2845752387666883E-2</v>
      </c>
      <c r="I931" s="2">
        <v>166809.82</v>
      </c>
      <c r="J931" s="2">
        <v>118669</v>
      </c>
      <c r="K931" s="2">
        <v>239.248088393448</v>
      </c>
      <c r="L931" s="2">
        <v>71</v>
      </c>
      <c r="M931" s="2">
        <v>0</v>
      </c>
      <c r="N931" s="2">
        <v>4817725</v>
      </c>
      <c r="O931" s="2" t="s">
        <v>1142</v>
      </c>
    </row>
    <row r="932" spans="1:15" x14ac:dyDescent="0.15">
      <c r="A932" s="2">
        <v>2023</v>
      </c>
      <c r="B932" s="2">
        <v>2021</v>
      </c>
      <c r="C932" s="1" t="s">
        <v>114</v>
      </c>
      <c r="D932" s="2">
        <v>2167.65</v>
      </c>
      <c r="E932" s="2">
        <v>927</v>
      </c>
      <c r="F932" s="2">
        <v>0.42765206560099644</v>
      </c>
      <c r="G932" s="2">
        <v>94</v>
      </c>
      <c r="H932" s="2">
        <v>4.3364934375937074E-2</v>
      </c>
      <c r="I932" s="2">
        <v>107820.78</v>
      </c>
      <c r="J932" s="2">
        <v>74106</v>
      </c>
      <c r="K932" s="2">
        <v>291.79041424009847</v>
      </c>
      <c r="L932" s="2">
        <v>24</v>
      </c>
      <c r="M932" s="2">
        <v>0</v>
      </c>
      <c r="N932" s="2">
        <v>12467640</v>
      </c>
      <c r="O932" s="2" t="s">
        <v>1143</v>
      </c>
    </row>
    <row r="933" spans="1:15" x14ac:dyDescent="0.15">
      <c r="A933" s="2">
        <v>2023</v>
      </c>
      <c r="B933" s="2">
        <v>2021</v>
      </c>
      <c r="C933" s="1" t="s">
        <v>115</v>
      </c>
      <c r="D933" s="2">
        <v>223</v>
      </c>
      <c r="E933" s="2">
        <v>55</v>
      </c>
      <c r="F933" s="2">
        <v>0.24663677130044842</v>
      </c>
      <c r="G933" s="2">
        <v>7</v>
      </c>
      <c r="H933" s="2">
        <v>3.1390134529147982E-2</v>
      </c>
      <c r="I933" s="2">
        <v>225108.66</v>
      </c>
      <c r="J933" s="2">
        <v>87308</v>
      </c>
      <c r="K933" s="2">
        <v>206.70934359525245</v>
      </c>
      <c r="L933" s="2">
        <v>139</v>
      </c>
      <c r="M933" s="2">
        <v>0</v>
      </c>
      <c r="N933" s="2">
        <v>321604</v>
      </c>
      <c r="O933" s="2" t="s">
        <v>1144</v>
      </c>
    </row>
    <row r="934" spans="1:15" x14ac:dyDescent="0.15">
      <c r="A934" s="2">
        <v>2023</v>
      </c>
      <c r="B934" s="2">
        <v>2021</v>
      </c>
      <c r="C934" s="1" t="s">
        <v>116</v>
      </c>
      <c r="D934" s="2">
        <v>4603.55</v>
      </c>
      <c r="E934" s="2">
        <v>2481</v>
      </c>
      <c r="F934" s="2">
        <v>0.53893191124241069</v>
      </c>
      <c r="G934" s="2">
        <v>378</v>
      </c>
      <c r="H934" s="2">
        <v>8.2110545122785678E-2</v>
      </c>
      <c r="I934" s="2">
        <v>81139.87</v>
      </c>
      <c r="J934" s="2">
        <v>74944</v>
      </c>
      <c r="K934" s="2">
        <v>318.13771713063613</v>
      </c>
      <c r="L934" s="2">
        <v>15</v>
      </c>
      <c r="M934" s="2">
        <v>0</v>
      </c>
      <c r="N934" s="2">
        <v>35768215</v>
      </c>
      <c r="O934" s="2" t="s">
        <v>1145</v>
      </c>
    </row>
    <row r="935" spans="1:15" x14ac:dyDescent="0.15">
      <c r="A935" s="2">
        <v>2023</v>
      </c>
      <c r="B935" s="2">
        <v>2021</v>
      </c>
      <c r="C935" s="1" t="s">
        <v>117</v>
      </c>
      <c r="D935" s="2">
        <v>11203.14</v>
      </c>
      <c r="E935" s="2">
        <v>8258</v>
      </c>
      <c r="F935" s="2">
        <v>0.73711477317966212</v>
      </c>
      <c r="G935" s="2">
        <v>1790</v>
      </c>
      <c r="H935" s="2">
        <v>0.15977663405081077</v>
      </c>
      <c r="I935" s="2">
        <v>57701.21</v>
      </c>
      <c r="J935" s="2">
        <v>46499</v>
      </c>
      <c r="K935" s="2">
        <v>423.97696140774605</v>
      </c>
      <c r="L935" s="2">
        <v>3</v>
      </c>
      <c r="M935" s="2">
        <v>1536.12</v>
      </c>
      <c r="N935" s="2">
        <v>122880586</v>
      </c>
      <c r="O935" s="2" t="s">
        <v>1146</v>
      </c>
    </row>
    <row r="936" spans="1:15" x14ac:dyDescent="0.15">
      <c r="A936" s="2">
        <v>2023</v>
      </c>
      <c r="B936" s="2">
        <v>2021</v>
      </c>
      <c r="C936" s="1" t="s">
        <v>118</v>
      </c>
      <c r="D936" s="2">
        <v>4135.3999999999996</v>
      </c>
      <c r="E936" s="2">
        <v>3</v>
      </c>
      <c r="F936" s="2">
        <v>7.2544372974802924E-4</v>
      </c>
      <c r="G936" s="2">
        <v>21</v>
      </c>
      <c r="H936" s="2">
        <v>5.0781061082362054E-3</v>
      </c>
      <c r="I936" s="2">
        <v>542078.57999999996</v>
      </c>
      <c r="J936" s="2">
        <v>190227</v>
      </c>
      <c r="K936" s="2">
        <v>45.520608079928039</v>
      </c>
      <c r="L936" s="2">
        <v>167</v>
      </c>
      <c r="M936" s="2">
        <v>0</v>
      </c>
      <c r="N936" s="2">
        <v>477314</v>
      </c>
      <c r="O936" s="2" t="s">
        <v>1147</v>
      </c>
    </row>
    <row r="937" spans="1:15" x14ac:dyDescent="0.15">
      <c r="A937" s="2">
        <v>2023</v>
      </c>
      <c r="B937" s="2">
        <v>2021</v>
      </c>
      <c r="C937" s="1" t="s">
        <v>119</v>
      </c>
      <c r="D937" s="2">
        <v>2064.41</v>
      </c>
      <c r="E937" s="2">
        <v>305</v>
      </c>
      <c r="F937" s="2">
        <v>0.14774196986063817</v>
      </c>
      <c r="G937" s="2">
        <v>83</v>
      </c>
      <c r="H937" s="2">
        <v>4.0205191798140874E-2</v>
      </c>
      <c r="I937" s="2">
        <v>178707.98</v>
      </c>
      <c r="J937" s="2">
        <v>112457</v>
      </c>
      <c r="K937" s="2">
        <v>222.20819425673579</v>
      </c>
      <c r="L937" s="2">
        <v>118</v>
      </c>
      <c r="M937" s="2">
        <v>0</v>
      </c>
      <c r="N937" s="2">
        <v>2358461</v>
      </c>
      <c r="O937" s="2" t="s">
        <v>1148</v>
      </c>
    </row>
    <row r="938" spans="1:15" x14ac:dyDescent="0.15">
      <c r="A938" s="2">
        <v>2023</v>
      </c>
      <c r="B938" s="2">
        <v>2021</v>
      </c>
      <c r="C938" s="1" t="s">
        <v>120</v>
      </c>
      <c r="D938" s="2">
        <v>853.7</v>
      </c>
      <c r="E938" s="2">
        <v>158</v>
      </c>
      <c r="F938" s="2">
        <v>0.18507672484479323</v>
      </c>
      <c r="G938" s="2">
        <v>10</v>
      </c>
      <c r="H938" s="2">
        <v>1.1713716762328687E-2</v>
      </c>
      <c r="I938" s="2">
        <v>147967.92000000001</v>
      </c>
      <c r="J938" s="2">
        <v>106765</v>
      </c>
      <c r="K938" s="2">
        <v>225.92731021273769</v>
      </c>
      <c r="L938" s="2">
        <v>107</v>
      </c>
      <c r="M938" s="2">
        <v>0</v>
      </c>
      <c r="N938" s="2">
        <v>2503410</v>
      </c>
      <c r="O938" s="2" t="s">
        <v>1149</v>
      </c>
    </row>
    <row r="939" spans="1:15" x14ac:dyDescent="0.15">
      <c r="A939" s="2">
        <v>2023</v>
      </c>
      <c r="B939" s="2">
        <v>2021</v>
      </c>
      <c r="C939" s="1" t="s">
        <v>121</v>
      </c>
      <c r="D939" s="2">
        <v>17542.400000000001</v>
      </c>
      <c r="E939" s="2">
        <v>12366</v>
      </c>
      <c r="F939" s="2">
        <v>0.7049206493980299</v>
      </c>
      <c r="G939" s="2">
        <v>3636</v>
      </c>
      <c r="H939" s="2">
        <v>0.20726924480116743</v>
      </c>
      <c r="I939" s="2">
        <v>85688.26</v>
      </c>
      <c r="J939" s="2">
        <v>42222</v>
      </c>
      <c r="K939" s="2">
        <v>390.63007807855092</v>
      </c>
      <c r="L939" s="2">
        <v>6</v>
      </c>
      <c r="M939" s="2">
        <v>1840.5599999999995</v>
      </c>
      <c r="N939" s="2">
        <v>166582419</v>
      </c>
      <c r="O939" s="2" t="s">
        <v>1150</v>
      </c>
    </row>
    <row r="940" spans="1:15" x14ac:dyDescent="0.15">
      <c r="A940" s="2">
        <v>2023</v>
      </c>
      <c r="B940" s="2">
        <v>2021</v>
      </c>
      <c r="C940" s="1" t="s">
        <v>122</v>
      </c>
      <c r="D940" s="2">
        <v>3972.06</v>
      </c>
      <c r="E940" s="2">
        <v>1263</v>
      </c>
      <c r="F940" s="2">
        <v>0.31797102762798146</v>
      </c>
      <c r="G940" s="2">
        <v>296</v>
      </c>
      <c r="H940" s="2">
        <v>7.4520525873224469E-2</v>
      </c>
      <c r="I940" s="2">
        <v>138049.56</v>
      </c>
      <c r="J940" s="2">
        <v>81646</v>
      </c>
      <c r="K940" s="2">
        <v>258.74085353898931</v>
      </c>
      <c r="L940" s="2">
        <v>48</v>
      </c>
      <c r="M940" s="2">
        <v>0</v>
      </c>
      <c r="N940" s="2">
        <v>15957934</v>
      </c>
      <c r="O940" s="2" t="s">
        <v>1151</v>
      </c>
    </row>
    <row r="941" spans="1:15" x14ac:dyDescent="0.15">
      <c r="A941" s="2">
        <v>2023</v>
      </c>
      <c r="B941" s="2">
        <v>2021</v>
      </c>
      <c r="C941" s="1" t="s">
        <v>123</v>
      </c>
      <c r="D941" s="2">
        <v>3284.42</v>
      </c>
      <c r="E941" s="2">
        <v>2815</v>
      </c>
      <c r="F941" s="2">
        <v>0.85707674414356261</v>
      </c>
      <c r="G941" s="2">
        <v>847</v>
      </c>
      <c r="H941" s="2">
        <v>0.25788419264284107</v>
      </c>
      <c r="I941" s="2">
        <v>79444.94</v>
      </c>
      <c r="J941" s="2">
        <v>46298</v>
      </c>
      <c r="K941" s="2">
        <v>401.21223760564209</v>
      </c>
      <c r="L941" s="2">
        <v>4</v>
      </c>
      <c r="M941" s="2">
        <v>844.34999999999991</v>
      </c>
      <c r="N941" s="2">
        <v>34303846</v>
      </c>
      <c r="O941" s="2" t="s">
        <v>1152</v>
      </c>
    </row>
    <row r="942" spans="1:15" x14ac:dyDescent="0.15">
      <c r="A942" s="2">
        <v>2023</v>
      </c>
      <c r="B942" s="2">
        <v>2021</v>
      </c>
      <c r="C942" s="1" t="s">
        <v>124</v>
      </c>
      <c r="D942" s="2">
        <v>3653.57</v>
      </c>
      <c r="E942" s="2">
        <v>1194</v>
      </c>
      <c r="F942" s="2">
        <v>0.32680364684404567</v>
      </c>
      <c r="G942" s="2">
        <v>222</v>
      </c>
      <c r="H942" s="2">
        <v>6.0762487101656736E-2</v>
      </c>
      <c r="I942" s="2">
        <v>167206.51</v>
      </c>
      <c r="J942" s="2">
        <v>89969</v>
      </c>
      <c r="K942" s="2">
        <v>242.46506046828472</v>
      </c>
      <c r="L942" s="2">
        <v>67</v>
      </c>
      <c r="M942" s="2">
        <v>0</v>
      </c>
      <c r="N942" s="2">
        <v>8887976</v>
      </c>
      <c r="O942" s="2" t="s">
        <v>1153</v>
      </c>
    </row>
    <row r="943" spans="1:15" x14ac:dyDescent="0.15">
      <c r="A943" s="2">
        <v>2023</v>
      </c>
      <c r="B943" s="2">
        <v>2021</v>
      </c>
      <c r="C943" s="1" t="s">
        <v>125</v>
      </c>
      <c r="D943" s="2">
        <v>4033.28</v>
      </c>
      <c r="E943" s="2">
        <v>510</v>
      </c>
      <c r="F943" s="2">
        <v>0.12644795303078388</v>
      </c>
      <c r="G943" s="2">
        <v>42</v>
      </c>
      <c r="H943" s="2">
        <v>1.0413360837829261E-2</v>
      </c>
      <c r="I943" s="2">
        <v>172379.23</v>
      </c>
      <c r="J943" s="2">
        <v>127602</v>
      </c>
      <c r="K943" s="2">
        <v>225.95778815423643</v>
      </c>
      <c r="L943" s="2">
        <v>106</v>
      </c>
      <c r="M943" s="2">
        <v>0</v>
      </c>
      <c r="N943" s="2">
        <v>3837267</v>
      </c>
      <c r="O943" s="2" t="s">
        <v>1154</v>
      </c>
    </row>
    <row r="944" spans="1:15" x14ac:dyDescent="0.15">
      <c r="A944" s="2">
        <v>2023</v>
      </c>
      <c r="B944" s="2">
        <v>2021</v>
      </c>
      <c r="C944" s="1" t="s">
        <v>126</v>
      </c>
      <c r="D944" s="2">
        <v>137.4</v>
      </c>
      <c r="E944" s="2">
        <v>47</v>
      </c>
      <c r="F944" s="2">
        <v>0.34206695778748181</v>
      </c>
      <c r="G944" s="2">
        <v>2</v>
      </c>
      <c r="H944" s="2">
        <v>1.4556040756914119E-2</v>
      </c>
      <c r="I944" s="2">
        <v>250536.39</v>
      </c>
      <c r="J944" s="2">
        <v>75208</v>
      </c>
      <c r="K944" s="2">
        <v>202.06560914615451</v>
      </c>
      <c r="L944" s="2">
        <v>140</v>
      </c>
      <c r="M944" s="2">
        <v>0</v>
      </c>
      <c r="N944" s="2">
        <v>58318</v>
      </c>
      <c r="O944" s="2" t="s">
        <v>1155</v>
      </c>
    </row>
    <row r="945" spans="1:15" x14ac:dyDescent="0.15">
      <c r="A945" s="2">
        <v>2023</v>
      </c>
      <c r="B945" s="2">
        <v>2021</v>
      </c>
      <c r="C945" s="1" t="s">
        <v>127</v>
      </c>
      <c r="D945" s="2">
        <v>1623.07</v>
      </c>
      <c r="E945" s="2">
        <v>318</v>
      </c>
      <c r="F945" s="2">
        <v>0.19592500631519283</v>
      </c>
      <c r="G945" s="2">
        <v>20</v>
      </c>
      <c r="H945" s="2">
        <v>1.2322327441207096E-2</v>
      </c>
      <c r="I945" s="2">
        <v>135870.91</v>
      </c>
      <c r="J945" s="2">
        <v>90461</v>
      </c>
      <c r="K945" s="2">
        <v>233.11067334061491</v>
      </c>
      <c r="L945" s="2">
        <v>91</v>
      </c>
      <c r="M945" s="2">
        <v>0</v>
      </c>
      <c r="N945" s="2">
        <v>5940147</v>
      </c>
      <c r="O945" s="2" t="s">
        <v>1156</v>
      </c>
    </row>
    <row r="946" spans="1:15" x14ac:dyDescent="0.15">
      <c r="A946" s="2">
        <v>2023</v>
      </c>
      <c r="B946" s="2">
        <v>2021</v>
      </c>
      <c r="C946" s="1" t="s">
        <v>128</v>
      </c>
      <c r="D946" s="2">
        <v>355.19</v>
      </c>
      <c r="E946" s="2">
        <v>147</v>
      </c>
      <c r="F946" s="2">
        <v>0.41386300289985639</v>
      </c>
      <c r="G946" s="2">
        <v>14</v>
      </c>
      <c r="H946" s="2">
        <v>3.9415524085700614E-2</v>
      </c>
      <c r="I946" s="2">
        <v>135449.41</v>
      </c>
      <c r="J946" s="2">
        <v>62432</v>
      </c>
      <c r="K946" s="2">
        <v>242.20319774618406</v>
      </c>
      <c r="L946" s="2">
        <v>68</v>
      </c>
      <c r="M946" s="2">
        <v>0</v>
      </c>
      <c r="N946" s="2">
        <v>1764894</v>
      </c>
      <c r="O946" s="2" t="s">
        <v>1157</v>
      </c>
    </row>
    <row r="947" spans="1:15" x14ac:dyDescent="0.15">
      <c r="A947" s="2">
        <v>2023</v>
      </c>
      <c r="B947" s="2">
        <v>2021</v>
      </c>
      <c r="C947" s="1" t="s">
        <v>129</v>
      </c>
      <c r="D947" s="2">
        <v>3199.16</v>
      </c>
      <c r="E947" s="2">
        <v>664</v>
      </c>
      <c r="F947" s="2">
        <v>0.2075544830518011</v>
      </c>
      <c r="G947" s="2">
        <v>137</v>
      </c>
      <c r="H947" s="2">
        <v>4.2823741232073421E-2</v>
      </c>
      <c r="I947" s="2">
        <v>182978.01</v>
      </c>
      <c r="J947" s="2">
        <v>96598</v>
      </c>
      <c r="K947" s="2">
        <v>232.57513873414121</v>
      </c>
      <c r="L947" s="2">
        <v>92</v>
      </c>
      <c r="M947" s="2">
        <v>0</v>
      </c>
      <c r="N947" s="2">
        <v>4656745</v>
      </c>
      <c r="O947" s="2" t="s">
        <v>1158</v>
      </c>
    </row>
    <row r="948" spans="1:15" x14ac:dyDescent="0.15">
      <c r="A948" s="2">
        <v>2023</v>
      </c>
      <c r="B948" s="2">
        <v>2021</v>
      </c>
      <c r="C948" s="1" t="s">
        <v>130</v>
      </c>
      <c r="D948" s="2">
        <v>765.73</v>
      </c>
      <c r="E948" s="2">
        <v>150</v>
      </c>
      <c r="F948" s="2">
        <v>0.1958915022266334</v>
      </c>
      <c r="G948" s="2">
        <v>0</v>
      </c>
      <c r="H948" s="2">
        <v>0</v>
      </c>
      <c r="I948" s="2">
        <v>160676.18</v>
      </c>
      <c r="J948" s="2">
        <v>75833</v>
      </c>
      <c r="K948" s="2">
        <v>237.03780366790576</v>
      </c>
      <c r="L948" s="2">
        <v>76</v>
      </c>
      <c r="M948" s="2">
        <v>0</v>
      </c>
      <c r="N948" s="2">
        <v>2310025</v>
      </c>
      <c r="O948" s="2" t="s">
        <v>1159</v>
      </c>
    </row>
    <row r="949" spans="1:15" x14ac:dyDescent="0.15">
      <c r="A949" s="2">
        <v>2023</v>
      </c>
      <c r="B949" s="2">
        <v>2021</v>
      </c>
      <c r="C949" s="1" t="s">
        <v>131</v>
      </c>
      <c r="D949" s="2">
        <v>11823.28</v>
      </c>
      <c r="E949" s="2">
        <v>6305</v>
      </c>
      <c r="F949" s="2">
        <v>0.53326995554533085</v>
      </c>
      <c r="G949" s="2">
        <v>2061</v>
      </c>
      <c r="H949" s="2">
        <v>0.17431710997286709</v>
      </c>
      <c r="I949" s="2">
        <v>228359.61</v>
      </c>
      <c r="J949" s="2">
        <v>85769</v>
      </c>
      <c r="K949" s="2">
        <v>238.16172461627346</v>
      </c>
      <c r="L949" s="2">
        <v>72</v>
      </c>
      <c r="M949" s="2">
        <v>0</v>
      </c>
      <c r="N949" s="2">
        <v>11243340</v>
      </c>
      <c r="O949" s="2" t="s">
        <v>1160</v>
      </c>
    </row>
    <row r="950" spans="1:15" x14ac:dyDescent="0.15">
      <c r="A950" s="2">
        <v>2023</v>
      </c>
      <c r="B950" s="2">
        <v>2021</v>
      </c>
      <c r="C950" s="1" t="s">
        <v>132</v>
      </c>
      <c r="D950" s="2">
        <v>4970</v>
      </c>
      <c r="E950" s="2">
        <v>3073</v>
      </c>
      <c r="F950" s="2">
        <v>0.61830985915492953</v>
      </c>
      <c r="G950" s="2">
        <v>836</v>
      </c>
      <c r="H950" s="2">
        <v>0.16820925553319921</v>
      </c>
      <c r="I950" s="2">
        <v>75172.41</v>
      </c>
      <c r="J950" s="2">
        <v>57052</v>
      </c>
      <c r="K950" s="2">
        <v>383.60719744464723</v>
      </c>
      <c r="L950" s="2">
        <v>7</v>
      </c>
      <c r="M950" s="2">
        <v>91</v>
      </c>
      <c r="N950" s="2">
        <v>46031946</v>
      </c>
      <c r="O950" s="2" t="s">
        <v>1161</v>
      </c>
    </row>
    <row r="951" spans="1:15" x14ac:dyDescent="0.15">
      <c r="A951" s="2">
        <v>2023</v>
      </c>
      <c r="B951" s="2">
        <v>2021</v>
      </c>
      <c r="C951" s="1" t="s">
        <v>133</v>
      </c>
      <c r="D951" s="2">
        <v>1062.32</v>
      </c>
      <c r="E951" s="2">
        <v>161</v>
      </c>
      <c r="F951" s="2">
        <v>0.15155508697944123</v>
      </c>
      <c r="G951" s="2">
        <v>26</v>
      </c>
      <c r="H951" s="2">
        <v>2.44747345432638E-2</v>
      </c>
      <c r="I951" s="2">
        <v>312246.57</v>
      </c>
      <c r="J951" s="2">
        <v>96567</v>
      </c>
      <c r="K951" s="2">
        <v>192.49486647981414</v>
      </c>
      <c r="L951" s="2">
        <v>148</v>
      </c>
      <c r="M951" s="2">
        <v>0</v>
      </c>
      <c r="N951" s="2">
        <v>1508048</v>
      </c>
      <c r="O951" s="2" t="s">
        <v>1162</v>
      </c>
    </row>
    <row r="952" spans="1:15" x14ac:dyDescent="0.15">
      <c r="A952" s="2">
        <v>2023</v>
      </c>
      <c r="B952" s="2">
        <v>2021</v>
      </c>
      <c r="C952" s="1" t="s">
        <v>134</v>
      </c>
      <c r="D952" s="2">
        <v>1032.68</v>
      </c>
      <c r="E952" s="2">
        <v>277</v>
      </c>
      <c r="F952" s="2">
        <v>0.26823410930782043</v>
      </c>
      <c r="G952" s="2">
        <v>77</v>
      </c>
      <c r="H952" s="2">
        <v>7.4563272262462718E-2</v>
      </c>
      <c r="I952" s="2">
        <v>327969.23</v>
      </c>
      <c r="J952" s="2">
        <v>83132</v>
      </c>
      <c r="K952" s="2">
        <v>196.76057156322855</v>
      </c>
      <c r="L952" s="2">
        <v>144</v>
      </c>
      <c r="M952" s="2">
        <v>0</v>
      </c>
      <c r="N952" s="2">
        <v>130812</v>
      </c>
      <c r="O952" s="2" t="s">
        <v>1163</v>
      </c>
    </row>
    <row r="953" spans="1:15" x14ac:dyDescent="0.15">
      <c r="A953" s="2">
        <v>2023</v>
      </c>
      <c r="B953" s="2">
        <v>2021</v>
      </c>
      <c r="C953" s="1" t="s">
        <v>135</v>
      </c>
      <c r="D953" s="2">
        <v>2312.38</v>
      </c>
      <c r="E953" s="2">
        <v>319</v>
      </c>
      <c r="F953" s="2">
        <v>0.13795310459353566</v>
      </c>
      <c r="G953" s="2">
        <v>71</v>
      </c>
      <c r="H953" s="2">
        <v>3.07042960067117E-2</v>
      </c>
      <c r="I953" s="2">
        <v>224977.77</v>
      </c>
      <c r="J953" s="2">
        <v>121308</v>
      </c>
      <c r="K953" s="2">
        <v>216.88726547952581</v>
      </c>
      <c r="L953" s="2">
        <v>130</v>
      </c>
      <c r="M953" s="2">
        <v>0</v>
      </c>
      <c r="N953" s="2">
        <v>931177</v>
      </c>
      <c r="O953" s="2" t="s">
        <v>1164</v>
      </c>
    </row>
    <row r="954" spans="1:15" x14ac:dyDescent="0.15">
      <c r="A954" s="2">
        <v>2023</v>
      </c>
      <c r="B954" s="2">
        <v>2021</v>
      </c>
      <c r="C954" s="1" t="s">
        <v>136</v>
      </c>
      <c r="D954" s="2">
        <v>1762.08</v>
      </c>
      <c r="E954" s="2">
        <v>232</v>
      </c>
      <c r="F954" s="2">
        <v>0.13166258058657951</v>
      </c>
      <c r="G954" s="2">
        <v>40</v>
      </c>
      <c r="H954" s="2">
        <v>2.2700444928720604E-2</v>
      </c>
      <c r="I954" s="2">
        <v>176876.97</v>
      </c>
      <c r="J954" s="2">
        <v>110111</v>
      </c>
      <c r="K954" s="2">
        <v>216.64193892664082</v>
      </c>
      <c r="L954" s="2">
        <v>131</v>
      </c>
      <c r="M954" s="2">
        <v>0</v>
      </c>
      <c r="N954" s="2">
        <v>2254494</v>
      </c>
      <c r="O954" s="2" t="s">
        <v>1165</v>
      </c>
    </row>
    <row r="955" spans="1:15" x14ac:dyDescent="0.15">
      <c r="A955" s="2">
        <v>2023</v>
      </c>
      <c r="B955" s="2">
        <v>2021</v>
      </c>
      <c r="C955" s="1" t="s">
        <v>137</v>
      </c>
      <c r="D955" s="2">
        <v>2021.26</v>
      </c>
      <c r="E955" s="2">
        <v>1138</v>
      </c>
      <c r="F955" s="2">
        <v>0.5630151489664863</v>
      </c>
      <c r="G955" s="2">
        <v>33</v>
      </c>
      <c r="H955" s="2">
        <v>1.6326449838219726E-2</v>
      </c>
      <c r="I955" s="2">
        <v>102830.34</v>
      </c>
      <c r="J955" s="2">
        <v>70206</v>
      </c>
      <c r="K955" s="2">
        <v>285.84655023377962</v>
      </c>
      <c r="L955" s="2">
        <v>29</v>
      </c>
      <c r="M955" s="2">
        <v>0</v>
      </c>
      <c r="N955" s="2">
        <v>15364444</v>
      </c>
      <c r="O955" s="2" t="s">
        <v>1166</v>
      </c>
    </row>
    <row r="956" spans="1:15" x14ac:dyDescent="0.15">
      <c r="A956" s="2">
        <v>2023</v>
      </c>
      <c r="B956" s="2">
        <v>2021</v>
      </c>
      <c r="C956" s="1" t="s">
        <v>138</v>
      </c>
      <c r="D956" s="2">
        <v>2305.94</v>
      </c>
      <c r="E956" s="2">
        <v>852</v>
      </c>
      <c r="F956" s="2">
        <v>0.36948055890439474</v>
      </c>
      <c r="G956" s="2">
        <v>153</v>
      </c>
      <c r="H956" s="2">
        <v>6.6350382056775112E-2</v>
      </c>
      <c r="I956" s="2">
        <v>121850.36</v>
      </c>
      <c r="J956" s="2">
        <v>72175</v>
      </c>
      <c r="K956" s="2">
        <v>270.96378480117033</v>
      </c>
      <c r="L956" s="2">
        <v>39</v>
      </c>
      <c r="M956" s="2">
        <v>0</v>
      </c>
      <c r="N956" s="2">
        <v>11783444</v>
      </c>
      <c r="O956" s="2" t="s">
        <v>1167</v>
      </c>
    </row>
    <row r="957" spans="1:15" x14ac:dyDescent="0.15">
      <c r="A957" s="2">
        <v>2023</v>
      </c>
      <c r="B957" s="2">
        <v>2021</v>
      </c>
      <c r="C957" s="1" t="s">
        <v>139</v>
      </c>
      <c r="D957" s="2">
        <v>1424.79</v>
      </c>
      <c r="E957" s="2">
        <v>604</v>
      </c>
      <c r="F957" s="2">
        <v>0.42392212185655431</v>
      </c>
      <c r="G957" s="2">
        <v>24</v>
      </c>
      <c r="H957" s="2">
        <v>1.6844587623439246E-2</v>
      </c>
      <c r="I957" s="2">
        <v>98155.64</v>
      </c>
      <c r="J957" s="2">
        <v>82063</v>
      </c>
      <c r="K957" s="2">
        <v>287.1407268456777</v>
      </c>
      <c r="L957" s="2">
        <v>28</v>
      </c>
      <c r="M957" s="2">
        <v>0</v>
      </c>
      <c r="N957" s="2">
        <v>8411570</v>
      </c>
      <c r="O957" s="2" t="s">
        <v>1168</v>
      </c>
    </row>
    <row r="958" spans="1:15" x14ac:dyDescent="0.15">
      <c r="A958" s="2">
        <v>2023</v>
      </c>
      <c r="B958" s="2">
        <v>2021</v>
      </c>
      <c r="C958" s="1" t="s">
        <v>140</v>
      </c>
      <c r="D958" s="2">
        <v>555.28</v>
      </c>
      <c r="E958" s="2">
        <v>86</v>
      </c>
      <c r="F958" s="2">
        <v>0.1548768189021755</v>
      </c>
      <c r="G958" s="2">
        <v>1</v>
      </c>
      <c r="H958" s="2">
        <v>1.8008932430485522E-3</v>
      </c>
      <c r="I958" s="2">
        <v>133614.10999999999</v>
      </c>
      <c r="J958" s="2">
        <v>93472</v>
      </c>
      <c r="K958" s="2">
        <v>213.22139272507275</v>
      </c>
      <c r="L958" s="2">
        <v>135</v>
      </c>
      <c r="M958" s="2">
        <v>0</v>
      </c>
      <c r="N958" s="2">
        <v>2075297</v>
      </c>
      <c r="O958" s="2" t="s">
        <v>1169</v>
      </c>
    </row>
    <row r="959" spans="1:15" x14ac:dyDescent="0.15">
      <c r="A959" s="2">
        <v>2023</v>
      </c>
      <c r="B959" s="2">
        <v>2021</v>
      </c>
      <c r="C959" s="1" t="s">
        <v>141</v>
      </c>
      <c r="D959" s="2">
        <v>1244.1099999999999</v>
      </c>
      <c r="E959" s="2">
        <v>270</v>
      </c>
      <c r="F959" s="2">
        <v>0.21702261054086858</v>
      </c>
      <c r="G959" s="2">
        <v>33</v>
      </c>
      <c r="H959" s="2">
        <v>2.6524985732772826E-2</v>
      </c>
      <c r="I959" s="2">
        <v>137103.91</v>
      </c>
      <c r="J959" s="2">
        <v>99292</v>
      </c>
      <c r="K959" s="2">
        <v>243.37643566996232</v>
      </c>
      <c r="L959" s="2">
        <v>66</v>
      </c>
      <c r="M959" s="2">
        <v>0</v>
      </c>
      <c r="N959" s="2">
        <v>4196905</v>
      </c>
      <c r="O959" s="2" t="s">
        <v>1170</v>
      </c>
    </row>
    <row r="960" spans="1:15" x14ac:dyDescent="0.15">
      <c r="A960" s="2">
        <v>2023</v>
      </c>
      <c r="B960" s="2">
        <v>2021</v>
      </c>
      <c r="C960" s="1" t="s">
        <v>142</v>
      </c>
      <c r="D960" s="2">
        <v>609.91</v>
      </c>
      <c r="E960" s="2">
        <v>125</v>
      </c>
      <c r="F960" s="2">
        <v>0.20494827105638538</v>
      </c>
      <c r="G960" s="2">
        <v>7</v>
      </c>
      <c r="H960" s="2">
        <v>1.1477103179157582E-2</v>
      </c>
      <c r="I960" s="2">
        <v>146842.18</v>
      </c>
      <c r="J960" s="2">
        <v>79444</v>
      </c>
      <c r="K960" s="2">
        <v>277.06227450117768</v>
      </c>
      <c r="L960" s="2">
        <v>36</v>
      </c>
      <c r="M960" s="2">
        <v>0</v>
      </c>
      <c r="N960" s="2">
        <v>2209088</v>
      </c>
      <c r="O960" s="2" t="s">
        <v>1171</v>
      </c>
    </row>
    <row r="961" spans="1:15" x14ac:dyDescent="0.15">
      <c r="A961" s="2">
        <v>2023</v>
      </c>
      <c r="B961" s="2">
        <v>2021</v>
      </c>
      <c r="C961" s="1" t="s">
        <v>143</v>
      </c>
      <c r="D961" s="2">
        <v>1303.42</v>
      </c>
      <c r="E961" s="2">
        <v>242</v>
      </c>
      <c r="F961" s="2">
        <v>0.18566540332356415</v>
      </c>
      <c r="G961" s="2">
        <v>28</v>
      </c>
      <c r="H961" s="2">
        <v>2.1481947491982629E-2</v>
      </c>
      <c r="I961" s="2">
        <v>134821.59</v>
      </c>
      <c r="J961" s="2">
        <v>101134</v>
      </c>
      <c r="K961" s="2">
        <v>237.57472671666238</v>
      </c>
      <c r="L961" s="2">
        <v>73</v>
      </c>
      <c r="M961" s="2">
        <v>0</v>
      </c>
      <c r="N961" s="2">
        <v>6101196</v>
      </c>
      <c r="O961" s="2" t="s">
        <v>1172</v>
      </c>
    </row>
    <row r="962" spans="1:15" x14ac:dyDescent="0.15">
      <c r="A962" s="2">
        <v>2023</v>
      </c>
      <c r="B962" s="2">
        <v>2021</v>
      </c>
      <c r="C962" s="1" t="s">
        <v>144</v>
      </c>
      <c r="D962" s="2">
        <v>1076.69</v>
      </c>
      <c r="E962" s="2">
        <v>532</v>
      </c>
      <c r="F962" s="2">
        <v>0.49410693885891016</v>
      </c>
      <c r="G962" s="2">
        <v>44</v>
      </c>
      <c r="H962" s="2">
        <v>4.0865987424421144E-2</v>
      </c>
      <c r="I962" s="2">
        <v>110322.36</v>
      </c>
      <c r="J962" s="2">
        <v>60201</v>
      </c>
      <c r="K962" s="2">
        <v>285.65130955777505</v>
      </c>
      <c r="L962" s="2">
        <v>30</v>
      </c>
      <c r="M962" s="2">
        <v>0</v>
      </c>
      <c r="N962" s="2">
        <v>8340282</v>
      </c>
      <c r="O962" s="2" t="s">
        <v>1173</v>
      </c>
    </row>
    <row r="963" spans="1:15" x14ac:dyDescent="0.15">
      <c r="A963" s="2">
        <v>2023</v>
      </c>
      <c r="B963" s="2">
        <v>2021</v>
      </c>
      <c r="C963" s="1" t="s">
        <v>145</v>
      </c>
      <c r="D963" s="2">
        <v>1215.9100000000001</v>
      </c>
      <c r="E963" s="2">
        <v>122</v>
      </c>
      <c r="F963" s="2">
        <v>0.10033637358028143</v>
      </c>
      <c r="G963" s="2">
        <v>12</v>
      </c>
      <c r="H963" s="2">
        <v>9.8691514996998124E-3</v>
      </c>
      <c r="I963" s="2">
        <v>247471.93</v>
      </c>
      <c r="J963" s="2">
        <v>132838</v>
      </c>
      <c r="K963" s="2">
        <v>196.52003675330445</v>
      </c>
      <c r="L963" s="2">
        <v>145</v>
      </c>
      <c r="M963" s="2">
        <v>0</v>
      </c>
      <c r="N963" s="2">
        <v>310298</v>
      </c>
      <c r="O963" s="2" t="s">
        <v>1174</v>
      </c>
    </row>
    <row r="964" spans="1:15" x14ac:dyDescent="0.15">
      <c r="A964" s="2">
        <v>2023</v>
      </c>
      <c r="B964" s="2">
        <v>2021</v>
      </c>
      <c r="C964" s="1" t="s">
        <v>146</v>
      </c>
      <c r="D964" s="2">
        <v>4563.99</v>
      </c>
      <c r="E964" s="2">
        <v>367</v>
      </c>
      <c r="F964" s="2">
        <v>8.0412095556738741E-2</v>
      </c>
      <c r="G964" s="2">
        <v>62</v>
      </c>
      <c r="H964" s="2">
        <v>1.3584604698958587E-2</v>
      </c>
      <c r="I964" s="2">
        <v>282370.49</v>
      </c>
      <c r="J964" s="2">
        <v>163945</v>
      </c>
      <c r="K964" s="2">
        <v>161.54741300608765</v>
      </c>
      <c r="L964" s="2">
        <v>156</v>
      </c>
      <c r="M964" s="2">
        <v>0</v>
      </c>
      <c r="N964" s="2">
        <v>540475</v>
      </c>
      <c r="O964" s="2" t="s">
        <v>1175</v>
      </c>
    </row>
    <row r="965" spans="1:15" x14ac:dyDescent="0.15">
      <c r="A965" s="2">
        <v>2023</v>
      </c>
      <c r="B965" s="2">
        <v>2021</v>
      </c>
      <c r="C965" s="1" t="s">
        <v>147</v>
      </c>
      <c r="D965" s="2">
        <v>2666.62</v>
      </c>
      <c r="E965" s="2">
        <v>497</v>
      </c>
      <c r="F965" s="2">
        <v>0.18637826161957835</v>
      </c>
      <c r="G965" s="2">
        <v>196</v>
      </c>
      <c r="H965" s="2">
        <v>7.3501286272509778E-2</v>
      </c>
      <c r="I965" s="2">
        <v>159033.01</v>
      </c>
      <c r="J965" s="2">
        <v>85125</v>
      </c>
      <c r="K965" s="2">
        <v>228.72230744997998</v>
      </c>
      <c r="L965" s="2">
        <v>97</v>
      </c>
      <c r="M965" s="2">
        <v>0</v>
      </c>
      <c r="N965" s="2">
        <v>7604024</v>
      </c>
      <c r="O965" s="2" t="s">
        <v>1176</v>
      </c>
    </row>
    <row r="966" spans="1:15" x14ac:dyDescent="0.15">
      <c r="A966" s="2">
        <v>2023</v>
      </c>
      <c r="B966" s="2">
        <v>2021</v>
      </c>
      <c r="C966" s="1" t="s">
        <v>148</v>
      </c>
      <c r="D966" s="2">
        <v>168.69</v>
      </c>
      <c r="E966" s="2">
        <v>37</v>
      </c>
      <c r="F966" s="2">
        <v>0.21933724583555636</v>
      </c>
      <c r="G966" s="2">
        <v>0</v>
      </c>
      <c r="H966" s="2">
        <v>0</v>
      </c>
      <c r="I966" s="2">
        <v>429475.25</v>
      </c>
      <c r="J966" s="2">
        <v>118971</v>
      </c>
      <c r="K966" s="2">
        <v>99.014939646958453</v>
      </c>
      <c r="L966" s="2">
        <v>165</v>
      </c>
      <c r="M966" s="2">
        <v>0</v>
      </c>
      <c r="N966" s="2">
        <v>239121</v>
      </c>
      <c r="O966" s="2" t="s">
        <v>1177</v>
      </c>
    </row>
    <row r="967" spans="1:15" x14ac:dyDescent="0.15">
      <c r="A967" s="2">
        <v>2023</v>
      </c>
      <c r="B967" s="2">
        <v>2021</v>
      </c>
      <c r="C967" s="1" t="s">
        <v>149</v>
      </c>
      <c r="D967" s="2">
        <v>571.9</v>
      </c>
      <c r="E967" s="2">
        <v>104</v>
      </c>
      <c r="F967" s="2">
        <v>0.18184997377163842</v>
      </c>
      <c r="G967" s="2">
        <v>3</v>
      </c>
      <c r="H967" s="2">
        <v>5.2456723203357231E-3</v>
      </c>
      <c r="I967" s="2">
        <v>140589.85</v>
      </c>
      <c r="J967" s="2">
        <v>109460</v>
      </c>
      <c r="K967" s="2">
        <v>253.898934363347</v>
      </c>
      <c r="L967" s="2">
        <v>50</v>
      </c>
      <c r="M967" s="2">
        <v>0</v>
      </c>
      <c r="N967" s="2">
        <v>1642015</v>
      </c>
      <c r="O967" s="2" t="s">
        <v>1178</v>
      </c>
    </row>
    <row r="968" spans="1:15" x14ac:dyDescent="0.15">
      <c r="A968" s="2">
        <v>2023</v>
      </c>
      <c r="B968" s="2">
        <v>2021</v>
      </c>
      <c r="C968" s="1" t="s">
        <v>150</v>
      </c>
      <c r="D968" s="2">
        <v>349.54</v>
      </c>
      <c r="E968" s="2">
        <v>66</v>
      </c>
      <c r="F968" s="2">
        <v>0.18881959146306573</v>
      </c>
      <c r="G968" s="2">
        <v>9</v>
      </c>
      <c r="H968" s="2">
        <v>2.5748126108599872E-2</v>
      </c>
      <c r="I968" s="2">
        <v>510314.81</v>
      </c>
      <c r="J968" s="2">
        <v>72658</v>
      </c>
      <c r="K968" s="2">
        <v>131.02598265603325</v>
      </c>
      <c r="L968" s="2">
        <v>162</v>
      </c>
      <c r="M968" s="2">
        <v>0</v>
      </c>
      <c r="N968" s="2">
        <v>70026</v>
      </c>
      <c r="O968" s="2" t="s">
        <v>1179</v>
      </c>
    </row>
    <row r="969" spans="1:15" x14ac:dyDescent="0.15">
      <c r="A969" s="2">
        <v>2023</v>
      </c>
      <c r="B969" s="2">
        <v>2021</v>
      </c>
      <c r="C969" s="1" t="s">
        <v>151</v>
      </c>
      <c r="D969" s="2">
        <v>165.21</v>
      </c>
      <c r="E969" s="2">
        <v>64</v>
      </c>
      <c r="F969" s="2">
        <v>0.38738575146782883</v>
      </c>
      <c r="G969" s="2">
        <v>2</v>
      </c>
      <c r="H969" s="2">
        <v>1.2105804733369651E-2</v>
      </c>
      <c r="I969" s="2">
        <v>100907.26</v>
      </c>
      <c r="J969" s="2">
        <v>86053</v>
      </c>
      <c r="K969" s="2">
        <v>269.03047261858472</v>
      </c>
      <c r="L969" s="2">
        <v>41</v>
      </c>
      <c r="M969" s="2">
        <v>0</v>
      </c>
      <c r="N969" s="2">
        <v>967190</v>
      </c>
      <c r="O969" s="2" t="s">
        <v>1180</v>
      </c>
    </row>
    <row r="970" spans="1:15" x14ac:dyDescent="0.15">
      <c r="A970" s="2">
        <v>2023</v>
      </c>
      <c r="B970" s="2">
        <v>2021</v>
      </c>
      <c r="C970" s="1" t="s">
        <v>152</v>
      </c>
      <c r="D970" s="2">
        <v>2153.63</v>
      </c>
      <c r="E970" s="2">
        <v>792</v>
      </c>
      <c r="F970" s="2">
        <v>0.3677511921732145</v>
      </c>
      <c r="G970" s="2">
        <v>110</v>
      </c>
      <c r="H970" s="2">
        <v>5.1076554468502018E-2</v>
      </c>
      <c r="I970" s="2">
        <v>114334.19</v>
      </c>
      <c r="J970" s="2">
        <v>76195</v>
      </c>
      <c r="K970" s="2">
        <v>279.69617480461091</v>
      </c>
      <c r="L970" s="2">
        <v>35</v>
      </c>
      <c r="M970" s="2">
        <v>0</v>
      </c>
      <c r="N970" s="2">
        <v>11428658</v>
      </c>
      <c r="O970" s="2" t="s">
        <v>1181</v>
      </c>
    </row>
    <row r="971" spans="1:15" x14ac:dyDescent="0.15">
      <c r="A971" s="2">
        <v>2023</v>
      </c>
      <c r="B971" s="2">
        <v>2021</v>
      </c>
      <c r="C971" s="1" t="s">
        <v>153</v>
      </c>
      <c r="D971" s="2">
        <v>129.09</v>
      </c>
      <c r="E971" s="2">
        <v>48</v>
      </c>
      <c r="F971" s="2">
        <v>0.37183360446200325</v>
      </c>
      <c r="G971" s="2">
        <v>6</v>
      </c>
      <c r="H971" s="2">
        <v>4.6479200557750407E-2</v>
      </c>
      <c r="I971" s="2">
        <v>397029.63</v>
      </c>
      <c r="J971" s="2">
        <v>81919</v>
      </c>
      <c r="K971" s="2">
        <v>124.88727640111836</v>
      </c>
      <c r="L971" s="2">
        <v>163</v>
      </c>
      <c r="M971" s="2">
        <v>0</v>
      </c>
      <c r="N971" s="2">
        <v>31110</v>
      </c>
      <c r="O971" s="2" t="s">
        <v>1182</v>
      </c>
    </row>
    <row r="972" spans="1:15" x14ac:dyDescent="0.15">
      <c r="A972" s="2">
        <v>2023</v>
      </c>
      <c r="B972" s="2">
        <v>2021</v>
      </c>
      <c r="C972" s="1" t="s">
        <v>154</v>
      </c>
      <c r="D972" s="2">
        <v>4596.87</v>
      </c>
      <c r="E972" s="2">
        <v>1349</v>
      </c>
      <c r="F972" s="2">
        <v>0.29346055033098611</v>
      </c>
      <c r="G972" s="2">
        <v>302</v>
      </c>
      <c r="H972" s="2">
        <v>6.5696876352822689E-2</v>
      </c>
      <c r="I972" s="2">
        <v>178954.27</v>
      </c>
      <c r="J972" s="2">
        <v>97131</v>
      </c>
      <c r="K972" s="2">
        <v>223.98007420946249</v>
      </c>
      <c r="L972" s="2">
        <v>111</v>
      </c>
      <c r="M972" s="2">
        <v>0</v>
      </c>
      <c r="N972" s="2">
        <v>7642764</v>
      </c>
      <c r="O972" s="2" t="s">
        <v>1183</v>
      </c>
    </row>
    <row r="973" spans="1:15" x14ac:dyDescent="0.15">
      <c r="A973" s="2">
        <v>2023</v>
      </c>
      <c r="B973" s="2">
        <v>2021</v>
      </c>
      <c r="C973" s="1" t="s">
        <v>155</v>
      </c>
      <c r="D973" s="2">
        <v>373.44</v>
      </c>
      <c r="E973" s="2">
        <v>29</v>
      </c>
      <c r="F973" s="2">
        <v>7.7656383890317052E-2</v>
      </c>
      <c r="G973" s="2">
        <v>1</v>
      </c>
      <c r="H973" s="2">
        <v>2.6778063410454155E-3</v>
      </c>
      <c r="I973" s="2">
        <v>281837.96999999997</v>
      </c>
      <c r="J973" s="2">
        <v>101818</v>
      </c>
      <c r="K973" s="2">
        <v>158.82540172512356</v>
      </c>
      <c r="L973" s="2">
        <v>157</v>
      </c>
      <c r="M973" s="2">
        <v>0</v>
      </c>
      <c r="N973" s="2">
        <v>44070</v>
      </c>
      <c r="O973" s="2" t="s">
        <v>1184</v>
      </c>
    </row>
    <row r="974" spans="1:15" x14ac:dyDescent="0.15">
      <c r="A974" s="2">
        <v>2023</v>
      </c>
      <c r="B974" s="2">
        <v>2021</v>
      </c>
      <c r="C974" s="1" t="s">
        <v>156</v>
      </c>
      <c r="D974" s="2">
        <v>4091.11</v>
      </c>
      <c r="E974" s="2">
        <v>461</v>
      </c>
      <c r="F974" s="2">
        <v>0.1126833548841268</v>
      </c>
      <c r="G974" s="2">
        <v>72</v>
      </c>
      <c r="H974" s="2">
        <v>1.759913568689182E-2</v>
      </c>
      <c r="I974" s="2">
        <v>143447.39000000001</v>
      </c>
      <c r="J974" s="2">
        <v>123905</v>
      </c>
      <c r="K974" s="2">
        <v>216.95846256950486</v>
      </c>
      <c r="L974" s="2">
        <v>128</v>
      </c>
      <c r="M974" s="2">
        <v>0</v>
      </c>
      <c r="N974" s="2">
        <v>9327004</v>
      </c>
      <c r="O974" s="2" t="s">
        <v>1185</v>
      </c>
    </row>
    <row r="975" spans="1:15" x14ac:dyDescent="0.15">
      <c r="A975" s="2">
        <v>2023</v>
      </c>
      <c r="B975" s="2">
        <v>2021</v>
      </c>
      <c r="C975" s="1" t="s">
        <v>157</v>
      </c>
      <c r="D975" s="2">
        <v>1359.6</v>
      </c>
      <c r="E975" s="2">
        <v>74</v>
      </c>
      <c r="F975" s="2">
        <v>5.4427772874374822E-2</v>
      </c>
      <c r="G975" s="2">
        <v>8</v>
      </c>
      <c r="H975" s="2">
        <v>5.884083553986467E-3</v>
      </c>
      <c r="I975" s="2">
        <v>123224.94</v>
      </c>
      <c r="J975" s="2">
        <v>108560</v>
      </c>
      <c r="K975" s="2">
        <v>227.21679238104605</v>
      </c>
      <c r="L975" s="2">
        <v>103</v>
      </c>
      <c r="M975" s="2">
        <v>0</v>
      </c>
      <c r="N975" s="2">
        <v>4775892</v>
      </c>
      <c r="O975" s="2" t="s">
        <v>1186</v>
      </c>
    </row>
    <row r="976" spans="1:15" x14ac:dyDescent="0.15">
      <c r="A976" s="2">
        <v>2023</v>
      </c>
      <c r="B976" s="2">
        <v>2021</v>
      </c>
      <c r="C976" s="1" t="s">
        <v>158</v>
      </c>
      <c r="D976" s="2">
        <v>2353.8200000000002</v>
      </c>
      <c r="E976" s="2">
        <v>243</v>
      </c>
      <c r="F976" s="2">
        <v>0.10323644118921582</v>
      </c>
      <c r="G976" s="2">
        <v>19</v>
      </c>
      <c r="H976" s="2">
        <v>8.0719851135600852E-3</v>
      </c>
      <c r="I976" s="2">
        <v>161892.03</v>
      </c>
      <c r="J976" s="2">
        <v>98790</v>
      </c>
      <c r="K976" s="2">
        <v>231.98887834966527</v>
      </c>
      <c r="L976" s="2">
        <v>93</v>
      </c>
      <c r="M976" s="2">
        <v>0</v>
      </c>
      <c r="N976" s="2">
        <v>8311991</v>
      </c>
      <c r="O976" s="2" t="s">
        <v>1187</v>
      </c>
    </row>
    <row r="977" spans="1:15" x14ac:dyDescent="0.15">
      <c r="A977" s="2">
        <v>2023</v>
      </c>
      <c r="B977" s="2">
        <v>2021</v>
      </c>
      <c r="C977" s="1" t="s">
        <v>159</v>
      </c>
      <c r="D977" s="2">
        <v>6149.04</v>
      </c>
      <c r="E977" s="2">
        <v>1371</v>
      </c>
      <c r="F977" s="2">
        <v>0.22296163303540065</v>
      </c>
      <c r="G977" s="2">
        <v>139</v>
      </c>
      <c r="H977" s="2">
        <v>2.2605154625762722E-2</v>
      </c>
      <c r="I977" s="2">
        <v>142434.72</v>
      </c>
      <c r="J977" s="2">
        <v>94463</v>
      </c>
      <c r="K977" s="2">
        <v>235.86879398041251</v>
      </c>
      <c r="L977" s="2">
        <v>79</v>
      </c>
      <c r="M977" s="2">
        <v>0</v>
      </c>
      <c r="N977" s="2">
        <v>20225458</v>
      </c>
      <c r="O977" s="2" t="s">
        <v>1188</v>
      </c>
    </row>
    <row r="978" spans="1:15" x14ac:dyDescent="0.15">
      <c r="A978" s="2">
        <v>2023</v>
      </c>
      <c r="B978" s="2">
        <v>2021</v>
      </c>
      <c r="C978" s="1" t="s">
        <v>160</v>
      </c>
      <c r="D978" s="2">
        <v>4894.42</v>
      </c>
      <c r="E978" s="2">
        <v>757</v>
      </c>
      <c r="F978" s="2">
        <v>0.15466592568680251</v>
      </c>
      <c r="G978" s="2">
        <v>360</v>
      </c>
      <c r="H978" s="2">
        <v>7.3553148279060648E-2</v>
      </c>
      <c r="I978" s="2">
        <v>161484.9</v>
      </c>
      <c r="J978" s="2">
        <v>107374</v>
      </c>
      <c r="K978" s="2">
        <v>245.32096827621336</v>
      </c>
      <c r="L978" s="2">
        <v>64</v>
      </c>
      <c r="M978" s="2">
        <v>0</v>
      </c>
      <c r="N978" s="2">
        <v>10046099</v>
      </c>
      <c r="O978" s="2" t="s">
        <v>1189</v>
      </c>
    </row>
    <row r="979" spans="1:15" x14ac:dyDescent="0.15">
      <c r="A979" s="2">
        <v>2023</v>
      </c>
      <c r="B979" s="2">
        <v>2021</v>
      </c>
      <c r="C979" s="1" t="s">
        <v>161</v>
      </c>
      <c r="D979" s="2">
        <v>376.16</v>
      </c>
      <c r="E979" s="2">
        <v>214</v>
      </c>
      <c r="F979" s="2">
        <v>0.56890684814972348</v>
      </c>
      <c r="G979" s="2">
        <v>12</v>
      </c>
      <c r="H979" s="2">
        <v>3.1901318587834959E-2</v>
      </c>
      <c r="I979" s="2">
        <v>91821.36</v>
      </c>
      <c r="J979" s="2">
        <v>68301</v>
      </c>
      <c r="K979" s="2">
        <v>307.44030721474587</v>
      </c>
      <c r="L979" s="2">
        <v>18</v>
      </c>
      <c r="M979" s="2">
        <v>0</v>
      </c>
      <c r="N979" s="2">
        <v>2782217</v>
      </c>
      <c r="O979" s="2" t="s">
        <v>1190</v>
      </c>
    </row>
    <row r="980" spans="1:15" x14ac:dyDescent="0.15">
      <c r="A980" s="2">
        <v>2023</v>
      </c>
      <c r="B980" s="2">
        <v>2021</v>
      </c>
      <c r="C980" s="1" t="s">
        <v>162</v>
      </c>
      <c r="D980" s="2">
        <v>1397.93</v>
      </c>
      <c r="E980" s="2">
        <v>413</v>
      </c>
      <c r="F980" s="2">
        <v>0.29543682444757602</v>
      </c>
      <c r="G980" s="2">
        <v>11</v>
      </c>
      <c r="H980" s="2">
        <v>7.8687774065940349E-3</v>
      </c>
      <c r="I980" s="2">
        <v>97421.14</v>
      </c>
      <c r="J980" s="2">
        <v>74386</v>
      </c>
      <c r="K980" s="2">
        <v>266.55734414300559</v>
      </c>
      <c r="L980" s="2">
        <v>43</v>
      </c>
      <c r="M980" s="2">
        <v>0</v>
      </c>
      <c r="N980" s="2">
        <v>8330818</v>
      </c>
      <c r="O980" s="2" t="s">
        <v>1191</v>
      </c>
    </row>
    <row r="981" spans="1:15" x14ac:dyDescent="0.15">
      <c r="A981" s="2">
        <v>2023</v>
      </c>
      <c r="B981" s="2">
        <v>2021</v>
      </c>
      <c r="C981" s="1" t="s">
        <v>163</v>
      </c>
      <c r="D981" s="2">
        <v>15948.17</v>
      </c>
      <c r="E981" s="2">
        <v>8572</v>
      </c>
      <c r="F981" s="2">
        <v>0.53749113534656323</v>
      </c>
      <c r="G981" s="2">
        <v>2184</v>
      </c>
      <c r="H981" s="2">
        <v>0.13694361171219019</v>
      </c>
      <c r="I981" s="2">
        <v>249492.32</v>
      </c>
      <c r="J981" s="2">
        <v>93059</v>
      </c>
      <c r="K981" s="2">
        <v>228.59887476935316</v>
      </c>
      <c r="L981" s="2">
        <v>99</v>
      </c>
      <c r="M981" s="2">
        <v>0</v>
      </c>
      <c r="N981" s="2">
        <v>21973300</v>
      </c>
      <c r="O981" s="2" t="s">
        <v>1192</v>
      </c>
    </row>
    <row r="982" spans="1:15" x14ac:dyDescent="0.15">
      <c r="A982" s="2">
        <v>2023</v>
      </c>
      <c r="B982" s="2">
        <v>2021</v>
      </c>
      <c r="C982" s="1" t="s">
        <v>164</v>
      </c>
      <c r="D982" s="2">
        <v>431.39</v>
      </c>
      <c r="E982" s="2">
        <v>139</v>
      </c>
      <c r="F982" s="2">
        <v>0.32221423769674773</v>
      </c>
      <c r="G982" s="2">
        <v>0</v>
      </c>
      <c r="H982" s="2">
        <v>0</v>
      </c>
      <c r="I982" s="2">
        <v>98251.85</v>
      </c>
      <c r="J982" s="2">
        <v>78684</v>
      </c>
      <c r="K982" s="2">
        <v>280.26878885381205</v>
      </c>
      <c r="L982" s="2">
        <v>33</v>
      </c>
      <c r="M982" s="2">
        <v>0</v>
      </c>
      <c r="N982" s="2">
        <v>2512238</v>
      </c>
      <c r="O982" s="2" t="s">
        <v>1193</v>
      </c>
    </row>
    <row r="983" spans="1:15" x14ac:dyDescent="0.15">
      <c r="A983" s="2">
        <v>2023</v>
      </c>
      <c r="B983" s="2">
        <v>2021</v>
      </c>
      <c r="C983" s="1" t="s">
        <v>165</v>
      </c>
      <c r="D983" s="2">
        <v>1881.97</v>
      </c>
      <c r="E983" s="2">
        <v>444</v>
      </c>
      <c r="F983" s="2">
        <v>0.23592299558441421</v>
      </c>
      <c r="G983" s="2">
        <v>11</v>
      </c>
      <c r="H983" s="2">
        <v>5.8449390797940459E-3</v>
      </c>
      <c r="I983" s="2">
        <v>227417.92</v>
      </c>
      <c r="J983" s="2">
        <v>81667</v>
      </c>
      <c r="K983" s="2">
        <v>225.4443099269898</v>
      </c>
      <c r="L983" s="2">
        <v>109</v>
      </c>
      <c r="M983" s="2">
        <v>0</v>
      </c>
      <c r="N983" s="2">
        <v>232565</v>
      </c>
      <c r="O983" s="2" t="s">
        <v>1194</v>
      </c>
    </row>
    <row r="984" spans="1:15" x14ac:dyDescent="0.15">
      <c r="A984" s="2">
        <v>2023</v>
      </c>
      <c r="B984" s="2">
        <v>2021</v>
      </c>
      <c r="C984" s="1" t="s">
        <v>166</v>
      </c>
      <c r="D984" s="2">
        <v>7068.02</v>
      </c>
      <c r="E984" s="2">
        <v>3514</v>
      </c>
      <c r="F984" s="2">
        <v>0.49716893840141935</v>
      </c>
      <c r="G984" s="2">
        <v>509</v>
      </c>
      <c r="H984" s="2">
        <v>7.2014510428663192E-2</v>
      </c>
      <c r="I984" s="2">
        <v>133148.65</v>
      </c>
      <c r="J984" s="2">
        <v>79430</v>
      </c>
      <c r="K984" s="2">
        <v>299.13065473667831</v>
      </c>
      <c r="L984" s="2">
        <v>21</v>
      </c>
      <c r="M984" s="2">
        <v>0</v>
      </c>
      <c r="N984" s="2">
        <v>31910926</v>
      </c>
      <c r="O984" s="2" t="s">
        <v>1195</v>
      </c>
    </row>
    <row r="985" spans="1:15" x14ac:dyDescent="0.15">
      <c r="A985" s="2">
        <v>2023</v>
      </c>
      <c r="B985" s="2">
        <v>2021</v>
      </c>
      <c r="C985" s="1" t="s">
        <v>167</v>
      </c>
      <c r="D985" s="2">
        <v>1989</v>
      </c>
      <c r="E985" s="2">
        <v>284</v>
      </c>
      <c r="F985" s="2">
        <v>0.14278531925590748</v>
      </c>
      <c r="G985" s="2">
        <v>44</v>
      </c>
      <c r="H985" s="2">
        <v>2.2121669180492711E-2</v>
      </c>
      <c r="I985" s="2">
        <v>135457.76</v>
      </c>
      <c r="J985" s="2">
        <v>114208</v>
      </c>
      <c r="K985" s="2">
        <v>228.29257369626959</v>
      </c>
      <c r="L985" s="2">
        <v>101</v>
      </c>
      <c r="M985" s="2">
        <v>0</v>
      </c>
      <c r="N985" s="2">
        <v>5826710</v>
      </c>
      <c r="O985" s="2" t="s">
        <v>1196</v>
      </c>
    </row>
    <row r="986" spans="1:15" x14ac:dyDescent="0.15">
      <c r="A986" s="2">
        <v>2023</v>
      </c>
      <c r="B986" s="2">
        <v>2021</v>
      </c>
      <c r="C986" s="1" t="s">
        <v>168</v>
      </c>
      <c r="D986" s="2">
        <v>950.3</v>
      </c>
      <c r="E986" s="2">
        <v>309</v>
      </c>
      <c r="F986" s="2">
        <v>0.32516047563927181</v>
      </c>
      <c r="G986" s="2">
        <v>19</v>
      </c>
      <c r="H986" s="2">
        <v>1.9993686204356521E-2</v>
      </c>
      <c r="I986" s="2">
        <v>111275.8</v>
      </c>
      <c r="J986" s="2">
        <v>68539</v>
      </c>
      <c r="K986" s="2">
        <v>264.66491224170596</v>
      </c>
      <c r="L986" s="2">
        <v>44</v>
      </c>
      <c r="M986" s="2">
        <v>0</v>
      </c>
      <c r="N986" s="2">
        <v>5307127</v>
      </c>
      <c r="O986" s="2" t="s">
        <v>1197</v>
      </c>
    </row>
    <row r="987" spans="1:15" x14ac:dyDescent="0.15">
      <c r="A987" s="2">
        <v>2023</v>
      </c>
      <c r="B987" s="2">
        <v>2021</v>
      </c>
      <c r="C987" s="1" t="s">
        <v>169</v>
      </c>
      <c r="D987" s="2">
        <v>957.91</v>
      </c>
      <c r="E987" s="2">
        <v>403</v>
      </c>
      <c r="F987" s="2">
        <v>0.4207075821319331</v>
      </c>
      <c r="G987" s="2">
        <v>2</v>
      </c>
      <c r="H987" s="2">
        <v>2.0878788195133153E-3</v>
      </c>
      <c r="I987" s="2">
        <v>110461.66</v>
      </c>
      <c r="J987" s="2">
        <v>80125</v>
      </c>
      <c r="K987" s="2">
        <v>250.69395984268471</v>
      </c>
      <c r="L987" s="2">
        <v>56</v>
      </c>
      <c r="M987" s="2">
        <v>0</v>
      </c>
      <c r="N987" s="2">
        <v>7534704</v>
      </c>
      <c r="O987" s="2" t="s">
        <v>1198</v>
      </c>
    </row>
    <row r="988" spans="1:15" x14ac:dyDescent="0.15">
      <c r="A988" s="2">
        <v>2023</v>
      </c>
      <c r="B988" s="2">
        <v>2021</v>
      </c>
      <c r="C988" s="1" t="s">
        <v>170</v>
      </c>
      <c r="D988" s="2">
        <v>2283.63</v>
      </c>
      <c r="E988" s="2">
        <v>330</v>
      </c>
      <c r="F988" s="2">
        <v>0.14450677211282037</v>
      </c>
      <c r="G988" s="2">
        <v>24</v>
      </c>
      <c r="H988" s="2">
        <v>1.0509583426386936E-2</v>
      </c>
      <c r="I988" s="2">
        <v>128151.61</v>
      </c>
      <c r="J988" s="2">
        <v>118194</v>
      </c>
      <c r="K988" s="2">
        <v>222.84952361231396</v>
      </c>
      <c r="L988" s="2">
        <v>114</v>
      </c>
      <c r="M988" s="2">
        <v>0</v>
      </c>
      <c r="N988" s="2">
        <v>7116512</v>
      </c>
      <c r="O988" s="2" t="s">
        <v>1199</v>
      </c>
    </row>
    <row r="989" spans="1:15" x14ac:dyDescent="0.15">
      <c r="A989" s="2">
        <v>2023</v>
      </c>
      <c r="B989" s="2">
        <v>2021</v>
      </c>
      <c r="C989" s="1" t="s">
        <v>171</v>
      </c>
      <c r="D989" s="2">
        <v>4183.67</v>
      </c>
      <c r="E989" s="2">
        <v>2610</v>
      </c>
      <c r="F989" s="2">
        <v>0.62385417587907266</v>
      </c>
      <c r="G989" s="2">
        <v>441</v>
      </c>
      <c r="H989" s="2">
        <v>0.10540984351060194</v>
      </c>
      <c r="I989" s="2">
        <v>84977.91</v>
      </c>
      <c r="J989" s="2">
        <v>63172</v>
      </c>
      <c r="K989" s="2">
        <v>329.46192156195087</v>
      </c>
      <c r="L989" s="2">
        <v>12</v>
      </c>
      <c r="M989" s="2">
        <v>99.800000000000182</v>
      </c>
      <c r="N989" s="2">
        <v>34358621</v>
      </c>
      <c r="O989" s="2" t="s">
        <v>1200</v>
      </c>
    </row>
    <row r="990" spans="1:15" x14ac:dyDescent="0.15">
      <c r="A990" s="2">
        <v>2023</v>
      </c>
      <c r="B990" s="2">
        <v>2021</v>
      </c>
      <c r="C990" s="1" t="s">
        <v>172</v>
      </c>
      <c r="D990" s="2">
        <v>6739.15</v>
      </c>
      <c r="E990" s="2">
        <v>1157</v>
      </c>
      <c r="F990" s="2">
        <v>0.17168337253214427</v>
      </c>
      <c r="G990" s="2">
        <v>295</v>
      </c>
      <c r="H990" s="2">
        <v>4.3774066462387691E-2</v>
      </c>
      <c r="I990" s="2">
        <v>197447.31</v>
      </c>
      <c r="J990" s="2">
        <v>122451</v>
      </c>
      <c r="K990" s="2">
        <v>234.67357933818585</v>
      </c>
      <c r="L990" s="2">
        <v>83</v>
      </c>
      <c r="M990" s="2">
        <v>0</v>
      </c>
      <c r="N990" s="2">
        <v>825190</v>
      </c>
      <c r="O990" s="2" t="s">
        <v>1201</v>
      </c>
    </row>
    <row r="991" spans="1:15" x14ac:dyDescent="0.15">
      <c r="A991" s="2">
        <v>2023</v>
      </c>
      <c r="B991" s="2">
        <v>2021</v>
      </c>
      <c r="C991" s="1" t="s">
        <v>173</v>
      </c>
      <c r="D991" s="2">
        <v>69</v>
      </c>
      <c r="E991" s="2">
        <v>6</v>
      </c>
      <c r="F991" s="2">
        <v>8.6956521739130432E-2</v>
      </c>
      <c r="G991" s="2">
        <v>0</v>
      </c>
      <c r="H991" s="2">
        <v>0</v>
      </c>
      <c r="I991" s="2">
        <v>162746.68</v>
      </c>
      <c r="J991" s="2">
        <v>87083</v>
      </c>
      <c r="K991" s="2">
        <v>207.5054789658453</v>
      </c>
      <c r="L991" s="2">
        <v>137</v>
      </c>
      <c r="M991" s="2">
        <v>0</v>
      </c>
      <c r="N991" s="2">
        <v>184523</v>
      </c>
      <c r="O991" s="2" t="s">
        <v>1202</v>
      </c>
    </row>
    <row r="992" spans="1:15" x14ac:dyDescent="0.15">
      <c r="A992" s="2">
        <v>2023</v>
      </c>
      <c r="B992" s="2">
        <v>2021</v>
      </c>
      <c r="C992" s="1" t="s">
        <v>174</v>
      </c>
      <c r="D992" s="2">
        <v>3376.74</v>
      </c>
      <c r="E992" s="2">
        <v>1808</v>
      </c>
      <c r="F992" s="2">
        <v>0.53542766099847783</v>
      </c>
      <c r="G992" s="2">
        <v>129</v>
      </c>
      <c r="H992" s="2">
        <v>3.8202526697347146E-2</v>
      </c>
      <c r="I992" s="2">
        <v>98030.73</v>
      </c>
      <c r="J992" s="2">
        <v>64587</v>
      </c>
      <c r="K992" s="2">
        <v>299.40912476282148</v>
      </c>
      <c r="L992" s="2">
        <v>20</v>
      </c>
      <c r="M992" s="2">
        <v>0</v>
      </c>
      <c r="N992" s="2">
        <v>22584720</v>
      </c>
      <c r="O992" s="2" t="s">
        <v>1203</v>
      </c>
    </row>
    <row r="993" spans="1:15" x14ac:dyDescent="0.15">
      <c r="A993" s="2">
        <v>2023</v>
      </c>
      <c r="B993" s="2">
        <v>2021</v>
      </c>
      <c r="C993" s="1" t="s">
        <v>175</v>
      </c>
      <c r="D993" s="2">
        <v>311.67</v>
      </c>
      <c r="E993" s="2">
        <v>93</v>
      </c>
      <c r="F993" s="2">
        <v>0.29839253056117043</v>
      </c>
      <c r="G993" s="2">
        <v>0</v>
      </c>
      <c r="H993" s="2">
        <v>0</v>
      </c>
      <c r="I993" s="2">
        <v>133411.53</v>
      </c>
      <c r="J993" s="2">
        <v>85052</v>
      </c>
      <c r="K993" s="2">
        <v>261.70466354448001</v>
      </c>
      <c r="L993" s="2">
        <v>46</v>
      </c>
      <c r="M993" s="2">
        <v>0</v>
      </c>
      <c r="N993" s="2">
        <v>1279711</v>
      </c>
      <c r="O993" s="2" t="s">
        <v>1204</v>
      </c>
    </row>
    <row r="994" spans="1:15" x14ac:dyDescent="0.15">
      <c r="A994" s="2">
        <v>2023</v>
      </c>
      <c r="B994" s="2">
        <v>2021</v>
      </c>
      <c r="C994" s="1" t="s">
        <v>176</v>
      </c>
      <c r="D994" s="2">
        <v>5350.08</v>
      </c>
      <c r="E994" s="2">
        <v>1688</v>
      </c>
      <c r="F994" s="2">
        <v>0.3155093007955021</v>
      </c>
      <c r="G994" s="2">
        <v>348</v>
      </c>
      <c r="H994" s="2">
        <v>6.5045756325139065E-2</v>
      </c>
      <c r="I994" s="2">
        <v>146944.79</v>
      </c>
      <c r="J994" s="2">
        <v>80793</v>
      </c>
      <c r="K994" s="2">
        <v>234.23731441649127</v>
      </c>
      <c r="L994" s="2">
        <v>87</v>
      </c>
      <c r="M994" s="2">
        <v>0</v>
      </c>
      <c r="N994" s="2">
        <v>19425520</v>
      </c>
      <c r="O994" s="2" t="s">
        <v>1205</v>
      </c>
    </row>
    <row r="995" spans="1:15" x14ac:dyDescent="0.15">
      <c r="A995" s="2">
        <v>2023</v>
      </c>
      <c r="B995" s="2">
        <v>2021</v>
      </c>
      <c r="C995" s="1" t="s">
        <v>177</v>
      </c>
      <c r="D995" s="2">
        <v>136.38999999999999</v>
      </c>
      <c r="E995" s="2">
        <v>24</v>
      </c>
      <c r="F995" s="2">
        <v>0.17596597991055066</v>
      </c>
      <c r="G995" s="2">
        <v>0</v>
      </c>
      <c r="H995" s="2">
        <v>0</v>
      </c>
      <c r="I995" s="2">
        <v>446015.31</v>
      </c>
      <c r="J995" s="2">
        <v>104375</v>
      </c>
      <c r="K995" s="2">
        <v>163.78197468151421</v>
      </c>
      <c r="L995" s="2">
        <v>155</v>
      </c>
      <c r="M995" s="2">
        <v>0</v>
      </c>
      <c r="N995" s="2">
        <v>195949</v>
      </c>
      <c r="O995" s="2" t="s">
        <v>1206</v>
      </c>
    </row>
    <row r="996" spans="1:15" x14ac:dyDescent="0.15">
      <c r="A996" s="2">
        <v>2023</v>
      </c>
      <c r="B996" s="2">
        <v>2021</v>
      </c>
      <c r="C996" s="1" t="s">
        <v>178</v>
      </c>
      <c r="D996" s="2">
        <v>274.94</v>
      </c>
      <c r="E996" s="2">
        <v>82</v>
      </c>
      <c r="F996" s="2">
        <v>0.29824689023059575</v>
      </c>
      <c r="G996" s="2">
        <v>8</v>
      </c>
      <c r="H996" s="2">
        <v>2.9097257583472758E-2</v>
      </c>
      <c r="I996" s="2">
        <v>499582.06</v>
      </c>
      <c r="J996" s="2">
        <v>108250</v>
      </c>
      <c r="K996" s="2">
        <v>118.89266746224398</v>
      </c>
      <c r="L996" s="2">
        <v>164</v>
      </c>
      <c r="M996" s="2">
        <v>0</v>
      </c>
      <c r="N996" s="2">
        <v>390952</v>
      </c>
      <c r="O996" s="2" t="s">
        <v>1207</v>
      </c>
    </row>
    <row r="997" spans="1:15" x14ac:dyDescent="0.15">
      <c r="A997" s="2">
        <v>2023</v>
      </c>
      <c r="B997" s="2">
        <v>2021</v>
      </c>
      <c r="C997" s="1" t="s">
        <v>179</v>
      </c>
      <c r="D997" s="2">
        <v>18374.05</v>
      </c>
      <c r="E997" s="2">
        <v>13342</v>
      </c>
      <c r="F997" s="2">
        <v>0.7261327796539141</v>
      </c>
      <c r="G997" s="2">
        <v>3186</v>
      </c>
      <c r="H997" s="2">
        <v>0.17339671983041302</v>
      </c>
      <c r="I997" s="2">
        <v>63281.91</v>
      </c>
      <c r="J997" s="2">
        <v>42401</v>
      </c>
      <c r="K997" s="2">
        <v>458.60432690519553</v>
      </c>
      <c r="L997" s="2">
        <v>2</v>
      </c>
      <c r="M997" s="2">
        <v>2317.5699999999997</v>
      </c>
      <c r="N997" s="2">
        <v>198666446</v>
      </c>
      <c r="O997" s="2" t="s">
        <v>1208</v>
      </c>
    </row>
    <row r="998" spans="1:15" x14ac:dyDescent="0.15">
      <c r="A998" s="2">
        <v>2023</v>
      </c>
      <c r="B998" s="2">
        <v>2021</v>
      </c>
      <c r="C998" s="1" t="s">
        <v>180</v>
      </c>
      <c r="D998" s="2">
        <v>2527.2399999999998</v>
      </c>
      <c r="E998" s="2">
        <v>728</v>
      </c>
      <c r="F998" s="2">
        <v>0.28806128424684641</v>
      </c>
      <c r="G998" s="2">
        <v>94</v>
      </c>
      <c r="H998" s="2">
        <v>3.7194726262642253E-2</v>
      </c>
      <c r="I998" s="2">
        <v>265277.3</v>
      </c>
      <c r="J998" s="2">
        <v>90893</v>
      </c>
      <c r="K998" s="2">
        <v>245.36962021227669</v>
      </c>
      <c r="L998" s="2">
        <v>63</v>
      </c>
      <c r="M998" s="2">
        <v>0</v>
      </c>
      <c r="N998" s="2">
        <v>319943</v>
      </c>
      <c r="O998" s="2" t="s">
        <v>1209</v>
      </c>
    </row>
    <row r="999" spans="1:15" x14ac:dyDescent="0.15">
      <c r="A999" s="2">
        <v>2023</v>
      </c>
      <c r="B999" s="2">
        <v>2021</v>
      </c>
      <c r="C999" s="1" t="s">
        <v>181</v>
      </c>
      <c r="D999" s="2">
        <v>2677.17</v>
      </c>
      <c r="E999" s="2">
        <v>942</v>
      </c>
      <c r="F999" s="2">
        <v>0.35186409529465817</v>
      </c>
      <c r="G999" s="2">
        <v>128</v>
      </c>
      <c r="H999" s="2">
        <v>4.7811681738552277E-2</v>
      </c>
      <c r="I999" s="2">
        <v>124284.03</v>
      </c>
      <c r="J999" s="2">
        <v>79576</v>
      </c>
      <c r="K999" s="2">
        <v>250.73623441149428</v>
      </c>
      <c r="L999" s="2">
        <v>55</v>
      </c>
      <c r="M999" s="2">
        <v>0</v>
      </c>
      <c r="N999" s="2">
        <v>12639871</v>
      </c>
      <c r="O999" s="2" t="s">
        <v>1210</v>
      </c>
    </row>
    <row r="1000" spans="1:15" x14ac:dyDescent="0.15">
      <c r="A1000" s="2">
        <v>2023</v>
      </c>
      <c r="B1000" s="2">
        <v>2021</v>
      </c>
      <c r="C1000" s="1" t="s">
        <v>182</v>
      </c>
      <c r="D1000" s="2">
        <v>643.71</v>
      </c>
      <c r="E1000" s="2">
        <v>232</v>
      </c>
      <c r="F1000" s="2">
        <v>0.36041074396855727</v>
      </c>
      <c r="G1000" s="2">
        <v>79</v>
      </c>
      <c r="H1000" s="2">
        <v>0.12272607229963803</v>
      </c>
      <c r="I1000" s="2">
        <v>253495.14</v>
      </c>
      <c r="J1000" s="2">
        <v>79707</v>
      </c>
      <c r="K1000" s="2">
        <v>195.90732928110916</v>
      </c>
      <c r="L1000" s="2">
        <v>147</v>
      </c>
      <c r="M1000" s="2">
        <v>0</v>
      </c>
      <c r="N1000" s="2">
        <v>84485</v>
      </c>
      <c r="O1000" s="2" t="s">
        <v>1211</v>
      </c>
    </row>
    <row r="1001" spans="1:15" x14ac:dyDescent="0.15">
      <c r="A1001" s="2">
        <v>2023</v>
      </c>
      <c r="B1001" s="2">
        <v>2021</v>
      </c>
      <c r="C1001" s="1" t="s">
        <v>183</v>
      </c>
      <c r="D1001" s="2">
        <v>9271.17</v>
      </c>
      <c r="E1001" s="2">
        <v>2214</v>
      </c>
      <c r="F1001" s="2">
        <v>0.23880481104326637</v>
      </c>
      <c r="G1001" s="2">
        <v>577</v>
      </c>
      <c r="H1001" s="2">
        <v>6.223594217342579E-2</v>
      </c>
      <c r="I1001" s="2">
        <v>156646.74</v>
      </c>
      <c r="J1001" s="2">
        <v>104281</v>
      </c>
      <c r="K1001" s="2">
        <v>237.51678782422553</v>
      </c>
      <c r="L1001" s="2">
        <v>74</v>
      </c>
      <c r="M1001" s="2">
        <v>0</v>
      </c>
      <c r="N1001" s="2">
        <v>22293263</v>
      </c>
      <c r="O1001" s="2" t="s">
        <v>1212</v>
      </c>
    </row>
    <row r="1002" spans="1:15" x14ac:dyDescent="0.15">
      <c r="A1002" s="2">
        <v>2023</v>
      </c>
      <c r="B1002" s="2">
        <v>2021</v>
      </c>
      <c r="C1002" s="1" t="s">
        <v>184</v>
      </c>
      <c r="D1002" s="2">
        <v>6725.98</v>
      </c>
      <c r="E1002" s="2">
        <v>3750</v>
      </c>
      <c r="F1002" s="2">
        <v>0.55753957044177949</v>
      </c>
      <c r="G1002" s="2">
        <v>1070</v>
      </c>
      <c r="H1002" s="2">
        <v>0.15908462409938776</v>
      </c>
      <c r="I1002" s="2">
        <v>81177.3</v>
      </c>
      <c r="J1002" s="2">
        <v>62985</v>
      </c>
      <c r="K1002" s="2">
        <v>318.29665861190904</v>
      </c>
      <c r="L1002" s="2">
        <v>14</v>
      </c>
      <c r="M1002" s="2">
        <v>0</v>
      </c>
      <c r="N1002" s="2">
        <v>56079594</v>
      </c>
      <c r="O1002" s="2" t="s">
        <v>1213</v>
      </c>
    </row>
    <row r="1003" spans="1:15" x14ac:dyDescent="0.15">
      <c r="A1003" s="2">
        <v>2023</v>
      </c>
      <c r="B1003" s="2">
        <v>2021</v>
      </c>
      <c r="C1003" s="1" t="s">
        <v>185</v>
      </c>
      <c r="D1003" s="2">
        <v>2208.33</v>
      </c>
      <c r="E1003" s="2">
        <v>30</v>
      </c>
      <c r="F1003" s="2">
        <v>1.3584926165926289E-2</v>
      </c>
      <c r="G1003" s="2">
        <v>19</v>
      </c>
      <c r="H1003" s="2">
        <v>8.603786571753317E-3</v>
      </c>
      <c r="I1003" s="2">
        <v>318666.3</v>
      </c>
      <c r="J1003" s="2">
        <v>222535</v>
      </c>
      <c r="K1003" s="2">
        <v>141.58894174665312</v>
      </c>
      <c r="L1003" s="2">
        <v>161</v>
      </c>
      <c r="M1003" s="2">
        <v>0</v>
      </c>
      <c r="N1003" s="2">
        <v>256095</v>
      </c>
      <c r="O1003" s="2" t="s">
        <v>1214</v>
      </c>
    </row>
    <row r="1004" spans="1:15" x14ac:dyDescent="0.15">
      <c r="A1004" s="2">
        <v>2023</v>
      </c>
      <c r="B1004" s="2">
        <v>2021</v>
      </c>
      <c r="C1004" s="1" t="s">
        <v>186</v>
      </c>
      <c r="D1004" s="2">
        <v>5249.16</v>
      </c>
      <c r="E1004" s="2">
        <v>120</v>
      </c>
      <c r="F1004" s="2">
        <v>2.2860800585236495E-2</v>
      </c>
      <c r="G1004" s="2">
        <v>50</v>
      </c>
      <c r="H1004" s="2">
        <v>9.5253335771818739E-3</v>
      </c>
      <c r="I1004" s="2">
        <v>567124.1</v>
      </c>
      <c r="J1004" s="2">
        <v>206466</v>
      </c>
      <c r="K1004" s="2">
        <v>53.494023889400573</v>
      </c>
      <c r="L1004" s="2">
        <v>166</v>
      </c>
      <c r="M1004" s="2">
        <v>0</v>
      </c>
      <c r="N1004" s="2">
        <v>610555</v>
      </c>
      <c r="O1004" s="2" t="s">
        <v>1215</v>
      </c>
    </row>
    <row r="1005" spans="1:15" x14ac:dyDescent="0.15">
      <c r="A1005" s="2">
        <v>2023</v>
      </c>
      <c r="B1005" s="2">
        <v>2021</v>
      </c>
      <c r="C1005" s="1" t="s">
        <v>187</v>
      </c>
      <c r="D1005" s="2">
        <v>3801.6</v>
      </c>
      <c r="E1005" s="2">
        <v>1064</v>
      </c>
      <c r="F1005" s="2">
        <v>0.2798821548821549</v>
      </c>
      <c r="G1005" s="2">
        <v>346</v>
      </c>
      <c r="H1005" s="2">
        <v>9.101430976430977E-2</v>
      </c>
      <c r="I1005" s="2">
        <v>130431.98</v>
      </c>
      <c r="J1005" s="2">
        <v>86216</v>
      </c>
      <c r="K1005" s="2">
        <v>262.5844756692702</v>
      </c>
      <c r="L1005" s="2">
        <v>45</v>
      </c>
      <c r="M1005" s="2">
        <v>0</v>
      </c>
      <c r="N1005" s="2">
        <v>15935517</v>
      </c>
      <c r="O1005" s="2" t="s">
        <v>1216</v>
      </c>
    </row>
    <row r="1006" spans="1:15" x14ac:dyDescent="0.15">
      <c r="A1006" s="2">
        <v>2023</v>
      </c>
      <c r="B1006" s="2">
        <v>2021</v>
      </c>
      <c r="C1006" s="1" t="s">
        <v>188</v>
      </c>
      <c r="D1006" s="2">
        <v>593.92999999999995</v>
      </c>
      <c r="E1006" s="2">
        <v>228</v>
      </c>
      <c r="F1006" s="2">
        <v>0.38388362264913378</v>
      </c>
      <c r="G1006" s="2">
        <v>11</v>
      </c>
      <c r="H1006" s="2">
        <v>1.8520701092721366E-2</v>
      </c>
      <c r="I1006" s="2">
        <v>111627.49</v>
      </c>
      <c r="J1006" s="2">
        <v>76908</v>
      </c>
      <c r="K1006" s="2">
        <v>244.81885911993504</v>
      </c>
      <c r="L1006" s="2">
        <v>65</v>
      </c>
      <c r="M1006" s="2">
        <v>0</v>
      </c>
      <c r="N1006" s="2">
        <v>3279249</v>
      </c>
      <c r="O1006" s="2" t="s">
        <v>1217</v>
      </c>
    </row>
    <row r="1007" spans="1:15" x14ac:dyDescent="0.15">
      <c r="A1007" s="2">
        <v>2023</v>
      </c>
      <c r="B1007" s="2">
        <v>2021</v>
      </c>
      <c r="C1007" s="1" t="s">
        <v>189</v>
      </c>
      <c r="D1007" s="2">
        <v>3695.93</v>
      </c>
      <c r="E1007" s="2">
        <v>270</v>
      </c>
      <c r="F1007" s="2">
        <v>7.3053331637774527E-2</v>
      </c>
      <c r="G1007" s="2">
        <v>29</v>
      </c>
      <c r="H1007" s="2">
        <v>7.8464689536868939E-3</v>
      </c>
      <c r="I1007" s="2">
        <v>334354.09999999998</v>
      </c>
      <c r="J1007" s="2">
        <v>193292</v>
      </c>
      <c r="K1007" s="2">
        <v>150.70297926666336</v>
      </c>
      <c r="L1007" s="2">
        <v>160</v>
      </c>
      <c r="M1007" s="2">
        <v>0</v>
      </c>
      <c r="N1007" s="2">
        <v>436127</v>
      </c>
      <c r="O1007" s="2" t="s">
        <v>1218</v>
      </c>
    </row>
    <row r="1008" spans="1:15" x14ac:dyDescent="0.15">
      <c r="A1008" s="2">
        <v>2023</v>
      </c>
      <c r="B1008" s="2">
        <v>2021</v>
      </c>
      <c r="C1008" s="1" t="s">
        <v>190</v>
      </c>
      <c r="D1008" s="2">
        <v>1067.74</v>
      </c>
      <c r="E1008" s="2">
        <v>588</v>
      </c>
      <c r="F1008" s="2">
        <v>0.55069586228857215</v>
      </c>
      <c r="G1008" s="2">
        <v>31</v>
      </c>
      <c r="H1008" s="2">
        <v>2.9033285256710437E-2</v>
      </c>
      <c r="I1008" s="2">
        <v>99860.54</v>
      </c>
      <c r="J1008" s="2">
        <v>68750</v>
      </c>
      <c r="K1008" s="2">
        <v>287.33277462835241</v>
      </c>
      <c r="L1008" s="2">
        <v>27</v>
      </c>
      <c r="M1008" s="2">
        <v>0</v>
      </c>
      <c r="N1008" s="2">
        <v>8024957</v>
      </c>
      <c r="O1008" s="2" t="s">
        <v>1219</v>
      </c>
    </row>
    <row r="1009" spans="1:15" x14ac:dyDescent="0.15">
      <c r="A1009" s="2">
        <v>2023</v>
      </c>
      <c r="B1009" s="2">
        <v>2021</v>
      </c>
      <c r="C1009" s="1" t="s">
        <v>191</v>
      </c>
      <c r="D1009" s="2">
        <v>3107.29</v>
      </c>
      <c r="E1009" s="2">
        <v>2325</v>
      </c>
      <c r="F1009" s="2">
        <v>0.74824042815443681</v>
      </c>
      <c r="G1009" s="2">
        <v>996</v>
      </c>
      <c r="H1009" s="2">
        <v>0.32053654470615872</v>
      </c>
      <c r="I1009" s="2">
        <v>57570.65</v>
      </c>
      <c r="J1009" s="2">
        <v>47481</v>
      </c>
      <c r="K1009" s="2">
        <v>356.81081936181471</v>
      </c>
      <c r="L1009" s="2">
        <v>10</v>
      </c>
      <c r="M1009" s="2">
        <v>460.63000000000011</v>
      </c>
      <c r="N1009" s="2">
        <v>34716965</v>
      </c>
      <c r="O1009" s="2" t="s">
        <v>1220</v>
      </c>
    </row>
    <row r="1010" spans="1:15" x14ac:dyDescent="0.15">
      <c r="A1010" s="2">
        <v>2023</v>
      </c>
      <c r="B1010" s="2">
        <v>2021</v>
      </c>
      <c r="C1010" s="1" t="s">
        <v>192</v>
      </c>
      <c r="D1010" s="2">
        <v>3892.14</v>
      </c>
      <c r="E1010" s="2">
        <v>1613</v>
      </c>
      <c r="F1010" s="2">
        <v>0.41442496929709621</v>
      </c>
      <c r="G1010" s="2">
        <v>116</v>
      </c>
      <c r="H1010" s="2">
        <v>2.980365557251281E-2</v>
      </c>
      <c r="I1010" s="2">
        <v>166215.42000000001</v>
      </c>
      <c r="J1010" s="2">
        <v>92199</v>
      </c>
      <c r="K1010" s="2">
        <v>273.01781474479316</v>
      </c>
      <c r="L1010" s="2">
        <v>38</v>
      </c>
      <c r="M1010" s="2">
        <v>0</v>
      </c>
      <c r="N1010" s="2">
        <v>12130392</v>
      </c>
      <c r="O1010" s="2" t="s">
        <v>1221</v>
      </c>
    </row>
    <row r="1011" spans="1:15" x14ac:dyDescent="0.15">
      <c r="A1011" s="2">
        <v>2023</v>
      </c>
      <c r="B1011" s="2">
        <v>2021</v>
      </c>
      <c r="C1011" s="1" t="s">
        <v>193</v>
      </c>
      <c r="D1011" s="2">
        <v>1547.87</v>
      </c>
      <c r="E1011" s="2">
        <v>639</v>
      </c>
      <c r="F1011" s="2">
        <v>0.41282536647134455</v>
      </c>
      <c r="G1011" s="2">
        <v>100</v>
      </c>
      <c r="H1011" s="2">
        <v>6.4604908680961581E-2</v>
      </c>
      <c r="I1011" s="2">
        <v>168522.07</v>
      </c>
      <c r="J1011" s="2">
        <v>70067</v>
      </c>
      <c r="K1011" s="2">
        <v>253.46414514743142</v>
      </c>
      <c r="L1011" s="2">
        <v>52</v>
      </c>
      <c r="M1011" s="2">
        <v>0</v>
      </c>
      <c r="N1011" s="2">
        <v>5167806</v>
      </c>
      <c r="O1011" s="2" t="s">
        <v>1222</v>
      </c>
    </row>
    <row r="1012" spans="1:15" x14ac:dyDescent="0.15">
      <c r="A1012" s="2">
        <v>2023</v>
      </c>
      <c r="B1012" s="2">
        <v>2021</v>
      </c>
      <c r="C1012" s="1" t="s">
        <v>194</v>
      </c>
      <c r="D1012" s="2">
        <v>2314.69</v>
      </c>
      <c r="E1012" s="2">
        <v>649</v>
      </c>
      <c r="F1012" s="2">
        <v>0.28038311825773643</v>
      </c>
      <c r="G1012" s="2">
        <v>90</v>
      </c>
      <c r="H1012" s="2">
        <v>3.8882096522644502E-2</v>
      </c>
      <c r="I1012" s="2">
        <v>112516.18</v>
      </c>
      <c r="J1012" s="2">
        <v>95257</v>
      </c>
      <c r="K1012" s="2">
        <v>251.58912570486993</v>
      </c>
      <c r="L1012" s="2">
        <v>53</v>
      </c>
      <c r="M1012" s="2">
        <v>0</v>
      </c>
      <c r="N1012" s="2">
        <v>10790747</v>
      </c>
      <c r="O1012" s="2" t="s">
        <v>1223</v>
      </c>
    </row>
    <row r="1013" spans="1:15" x14ac:dyDescent="0.15">
      <c r="A1013" s="2">
        <v>2023</v>
      </c>
      <c r="B1013" s="2">
        <v>2021</v>
      </c>
      <c r="C1013" s="1" t="s">
        <v>195</v>
      </c>
      <c r="D1013" s="2">
        <v>1556.94</v>
      </c>
      <c r="E1013" s="2">
        <v>216</v>
      </c>
      <c r="F1013" s="2">
        <v>0.13873366989093991</v>
      </c>
      <c r="G1013" s="2">
        <v>35</v>
      </c>
      <c r="H1013" s="2">
        <v>2.24799928064023E-2</v>
      </c>
      <c r="I1013" s="2">
        <v>188506.87</v>
      </c>
      <c r="J1013" s="2">
        <v>157610</v>
      </c>
      <c r="K1013" s="2">
        <v>221.47211338166218</v>
      </c>
      <c r="L1013" s="2">
        <v>120</v>
      </c>
      <c r="M1013" s="2">
        <v>0</v>
      </c>
      <c r="N1013" s="2">
        <v>609114</v>
      </c>
      <c r="O1013" s="2" t="s">
        <v>1224</v>
      </c>
    </row>
    <row r="1014" spans="1:15" x14ac:dyDescent="0.15">
      <c r="A1014" s="2">
        <v>2023</v>
      </c>
      <c r="B1014" s="2">
        <v>2021</v>
      </c>
      <c r="C1014" s="1" t="s">
        <v>196</v>
      </c>
      <c r="D1014" s="2">
        <v>998.62</v>
      </c>
      <c r="E1014" s="2">
        <v>198</v>
      </c>
      <c r="F1014" s="2">
        <v>0.19827361759227735</v>
      </c>
      <c r="G1014" s="2">
        <v>21</v>
      </c>
      <c r="H1014" s="2">
        <v>2.102902004766578E-2</v>
      </c>
      <c r="I1014" s="2">
        <v>165068.21</v>
      </c>
      <c r="J1014" s="2">
        <v>81362</v>
      </c>
      <c r="K1014" s="2">
        <v>222.61442500366491</v>
      </c>
      <c r="L1014" s="2">
        <v>115</v>
      </c>
      <c r="M1014" s="2">
        <v>0</v>
      </c>
      <c r="N1014" s="2">
        <v>3971300</v>
      </c>
      <c r="O1014" s="2" t="s">
        <v>1225</v>
      </c>
    </row>
    <row r="1015" spans="1:15" x14ac:dyDescent="0.15">
      <c r="A1015" s="2">
        <v>2023</v>
      </c>
      <c r="B1015" s="2">
        <v>2021</v>
      </c>
      <c r="C1015" s="1" t="s">
        <v>197</v>
      </c>
      <c r="D1015" s="2">
        <v>1246.8599999999999</v>
      </c>
      <c r="E1015" s="2">
        <v>170</v>
      </c>
      <c r="F1015" s="2">
        <v>0.13634249234076001</v>
      </c>
      <c r="G1015" s="2">
        <v>8</v>
      </c>
      <c r="H1015" s="2">
        <v>6.4161172866240004E-3</v>
      </c>
      <c r="I1015" s="2">
        <v>149081.32999999999</v>
      </c>
      <c r="J1015" s="2">
        <v>86821</v>
      </c>
      <c r="K1015" s="2">
        <v>225.83701387449653</v>
      </c>
      <c r="L1015" s="2">
        <v>108</v>
      </c>
      <c r="M1015" s="2">
        <v>0</v>
      </c>
      <c r="N1015" s="2">
        <v>4089425</v>
      </c>
      <c r="O1015" s="2" t="s">
        <v>1226</v>
      </c>
    </row>
    <row r="1016" spans="1:15" x14ac:dyDescent="0.15">
      <c r="A1016" s="2">
        <v>2024</v>
      </c>
      <c r="B1016" s="2">
        <v>2022</v>
      </c>
      <c r="C1016" s="2" t="s">
        <v>85</v>
      </c>
      <c r="D1016" s="2">
        <v>8323.34</v>
      </c>
      <c r="E1016" s="2">
        <v>1565</v>
      </c>
      <c r="F1016" s="2">
        <v>0.18802548015580284</v>
      </c>
      <c r="G1016" s="2">
        <v>407</v>
      </c>
      <c r="H1016" s="2">
        <v>4.8898639248186423E-2</v>
      </c>
      <c r="I1016" s="2">
        <v>796818.85</v>
      </c>
      <c r="J1016" s="2">
        <v>167537</v>
      </c>
      <c r="K1016" s="2">
        <v>41.055588509731002</v>
      </c>
      <c r="L1016" s="2">
        <v>169</v>
      </c>
      <c r="M1016" s="2">
        <v>0</v>
      </c>
      <c r="N1016" s="2">
        <v>1025101</v>
      </c>
      <c r="O1016" s="2" t="s">
        <v>1227</v>
      </c>
    </row>
    <row r="1017" spans="1:15" x14ac:dyDescent="0.15">
      <c r="A1017" s="2">
        <v>2024</v>
      </c>
      <c r="B1017" s="2">
        <v>2022</v>
      </c>
      <c r="C1017" s="2" t="s">
        <v>63</v>
      </c>
      <c r="D1017" s="2">
        <v>4652.87</v>
      </c>
      <c r="E1017" s="2">
        <v>62</v>
      </c>
      <c r="F1017" s="2">
        <v>1.3325109018734673E-2</v>
      </c>
      <c r="G1017" s="2">
        <v>62</v>
      </c>
      <c r="H1017" s="2">
        <v>1.3325109018734673E-2</v>
      </c>
      <c r="I1017" s="2">
        <v>599740.02</v>
      </c>
      <c r="J1017" s="2">
        <v>243750</v>
      </c>
      <c r="K1017" s="2">
        <v>55.28480661658601</v>
      </c>
      <c r="L1017" s="2">
        <v>168</v>
      </c>
      <c r="M1017" s="2">
        <v>0</v>
      </c>
      <c r="N1017" s="2">
        <v>540173</v>
      </c>
      <c r="O1017" s="2" t="s">
        <v>1228</v>
      </c>
    </row>
    <row r="1018" spans="1:15" x14ac:dyDescent="0.15">
      <c r="A1018" s="2">
        <v>2024</v>
      </c>
      <c r="B1018" s="2">
        <v>2022</v>
      </c>
      <c r="C1018" s="2" t="s">
        <v>118</v>
      </c>
      <c r="D1018" s="2">
        <v>4186.8500000000004</v>
      </c>
      <c r="E1018" s="2">
        <v>5</v>
      </c>
      <c r="F1018" s="2">
        <v>1.1942152214672126E-3</v>
      </c>
      <c r="G1018" s="2">
        <v>36</v>
      </c>
      <c r="H1018" s="2">
        <v>8.598349594563931E-3</v>
      </c>
      <c r="I1018" s="2">
        <v>546972.06999999995</v>
      </c>
      <c r="J1018" s="2">
        <v>200203</v>
      </c>
      <c r="K1018" s="2">
        <v>56.052069017333565</v>
      </c>
      <c r="L1018" s="2">
        <v>167</v>
      </c>
      <c r="M1018" s="2">
        <v>0</v>
      </c>
      <c r="N1018" s="2">
        <v>483745</v>
      </c>
      <c r="O1018" s="2" t="s">
        <v>1229</v>
      </c>
    </row>
    <row r="1019" spans="1:15" x14ac:dyDescent="0.15">
      <c r="A1019" s="2">
        <v>2024</v>
      </c>
      <c r="B1019" s="2">
        <v>2022</v>
      </c>
      <c r="C1019" s="2" t="s">
        <v>186</v>
      </c>
      <c r="D1019" s="2">
        <v>5326.49</v>
      </c>
      <c r="E1019" s="2">
        <v>105</v>
      </c>
      <c r="F1019" s="2">
        <v>1.9712793978774016E-2</v>
      </c>
      <c r="G1019" s="2">
        <v>54</v>
      </c>
      <c r="H1019" s="2">
        <v>1.0138008331940921E-2</v>
      </c>
      <c r="I1019" s="2">
        <v>586178.63</v>
      </c>
      <c r="J1019" s="2">
        <v>222375</v>
      </c>
      <c r="K1019" s="2">
        <v>57.287784633014098</v>
      </c>
      <c r="L1019" s="2">
        <v>166</v>
      </c>
      <c r="M1019" s="2">
        <v>0</v>
      </c>
      <c r="N1019" s="2">
        <v>619064</v>
      </c>
      <c r="O1019" s="2" t="s">
        <v>1230</v>
      </c>
    </row>
    <row r="1020" spans="1:15" x14ac:dyDescent="0.15">
      <c r="A1020" s="2">
        <v>2024</v>
      </c>
      <c r="B1020" s="2">
        <v>2022</v>
      </c>
      <c r="C1020" s="2" t="s">
        <v>178</v>
      </c>
      <c r="D1020" s="2">
        <v>263.23</v>
      </c>
      <c r="E1020" s="2">
        <v>73</v>
      </c>
      <c r="F1020" s="2">
        <v>0.27732401322037759</v>
      </c>
      <c r="G1020" s="2">
        <v>7</v>
      </c>
      <c r="H1020" s="2">
        <v>2.6592713596474565E-2</v>
      </c>
      <c r="I1020" s="2">
        <v>541133.59</v>
      </c>
      <c r="J1020" s="2">
        <v>102114</v>
      </c>
      <c r="K1020" s="2">
        <v>122.39823602685527</v>
      </c>
      <c r="L1020" s="2">
        <v>165</v>
      </c>
      <c r="M1020" s="2">
        <v>0</v>
      </c>
      <c r="N1020" s="2">
        <v>374963</v>
      </c>
      <c r="O1020" s="2" t="s">
        <v>1231</v>
      </c>
    </row>
    <row r="1021" spans="1:15" x14ac:dyDescent="0.15">
      <c r="A1021" s="2">
        <v>2024</v>
      </c>
      <c r="B1021" s="2">
        <v>2022</v>
      </c>
      <c r="C1021" s="2" t="s">
        <v>59</v>
      </c>
      <c r="D1021" s="2">
        <v>123.1</v>
      </c>
      <c r="E1021" s="2">
        <v>44</v>
      </c>
      <c r="F1021" s="2">
        <v>0.35743298131600326</v>
      </c>
      <c r="G1021" s="2">
        <v>2</v>
      </c>
      <c r="H1021" s="2">
        <v>1.6246953696181968E-2</v>
      </c>
      <c r="I1021" s="2">
        <v>380896.28</v>
      </c>
      <c r="J1021" s="2">
        <v>90197</v>
      </c>
      <c r="K1021" s="2">
        <v>124.11128477045655</v>
      </c>
      <c r="L1021" s="2">
        <v>164</v>
      </c>
      <c r="M1021" s="2">
        <v>0</v>
      </c>
      <c r="N1021" s="2">
        <v>29766</v>
      </c>
      <c r="O1021" s="2" t="s">
        <v>1232</v>
      </c>
    </row>
    <row r="1022" spans="1:15" x14ac:dyDescent="0.15">
      <c r="A1022" s="2">
        <v>2024</v>
      </c>
      <c r="B1022" s="2">
        <v>2022</v>
      </c>
      <c r="C1022" s="2" t="s">
        <v>148</v>
      </c>
      <c r="D1022" s="2">
        <v>159.05000000000001</v>
      </c>
      <c r="E1022" s="2">
        <v>37</v>
      </c>
      <c r="F1022" s="2">
        <v>0.23263124803520904</v>
      </c>
      <c r="G1022" s="2">
        <v>1</v>
      </c>
      <c r="H1022" s="2">
        <v>6.2873310279786222E-3</v>
      </c>
      <c r="I1022" s="2">
        <v>440134.49</v>
      </c>
      <c r="J1022" s="2">
        <v>109063</v>
      </c>
      <c r="K1022" s="2">
        <v>127.12602628773854</v>
      </c>
      <c r="L1022" s="2">
        <v>163</v>
      </c>
      <c r="M1022" s="2">
        <v>0</v>
      </c>
      <c r="N1022" s="2">
        <v>226339</v>
      </c>
      <c r="O1022" s="2" t="s">
        <v>1233</v>
      </c>
    </row>
    <row r="1023" spans="1:15" x14ac:dyDescent="0.15">
      <c r="A1023" s="2">
        <v>2024</v>
      </c>
      <c r="B1023" s="2">
        <v>2022</v>
      </c>
      <c r="C1023" s="2" t="s">
        <v>153</v>
      </c>
      <c r="D1023" s="2">
        <v>122.8</v>
      </c>
      <c r="E1023" s="2">
        <v>46</v>
      </c>
      <c r="F1023" s="2">
        <v>0.3745928338762215</v>
      </c>
      <c r="G1023" s="2">
        <v>4</v>
      </c>
      <c r="H1023" s="2">
        <v>3.2573289902280131E-2</v>
      </c>
      <c r="I1023" s="2">
        <v>429540.86</v>
      </c>
      <c r="J1023" s="2">
        <v>97560</v>
      </c>
      <c r="K1023" s="2">
        <v>134.64598882327596</v>
      </c>
      <c r="L1023" s="2">
        <v>162</v>
      </c>
      <c r="M1023" s="2">
        <v>0</v>
      </c>
      <c r="N1023" s="2">
        <v>27458</v>
      </c>
      <c r="O1023" s="2" t="s">
        <v>1234</v>
      </c>
    </row>
    <row r="1024" spans="1:15" x14ac:dyDescent="0.15">
      <c r="A1024" s="2">
        <v>2024</v>
      </c>
      <c r="B1024" s="2">
        <v>2022</v>
      </c>
      <c r="C1024" s="2" t="s">
        <v>177</v>
      </c>
      <c r="D1024" s="2">
        <v>122</v>
      </c>
      <c r="E1024" s="2">
        <v>28</v>
      </c>
      <c r="F1024" s="2">
        <v>0.22950819672131148</v>
      </c>
      <c r="G1024" s="2">
        <v>0</v>
      </c>
      <c r="H1024" s="2">
        <v>0</v>
      </c>
      <c r="I1024" s="2">
        <v>520059.55</v>
      </c>
      <c r="J1024" s="2">
        <v>121875</v>
      </c>
      <c r="K1024" s="2">
        <v>148.2485121349568</v>
      </c>
      <c r="L1024" s="2">
        <v>161</v>
      </c>
      <c r="M1024" s="2">
        <v>0</v>
      </c>
      <c r="N1024" s="2">
        <v>173629</v>
      </c>
      <c r="O1024" s="2" t="s">
        <v>1235</v>
      </c>
    </row>
    <row r="1025" spans="1:15" x14ac:dyDescent="0.15">
      <c r="A1025" s="2">
        <v>2024</v>
      </c>
      <c r="B1025" s="2">
        <v>2022</v>
      </c>
      <c r="C1025" s="2" t="s">
        <v>150</v>
      </c>
      <c r="D1025" s="2">
        <v>341.93</v>
      </c>
      <c r="E1025" s="2">
        <v>65</v>
      </c>
      <c r="F1025" s="2">
        <v>0.19009738835434153</v>
      </c>
      <c r="G1025" s="2">
        <v>8</v>
      </c>
      <c r="H1025" s="2">
        <v>2.3396601643611264E-2</v>
      </c>
      <c r="I1025" s="2">
        <v>456271.13</v>
      </c>
      <c r="J1025" s="2">
        <v>72632</v>
      </c>
      <c r="K1025" s="2">
        <v>151.8734592531213</v>
      </c>
      <c r="L1025" s="2">
        <v>160</v>
      </c>
      <c r="M1025" s="2">
        <v>0</v>
      </c>
      <c r="N1025" s="2">
        <v>67885</v>
      </c>
      <c r="O1025" s="2" t="s">
        <v>1236</v>
      </c>
    </row>
    <row r="1026" spans="1:15" x14ac:dyDescent="0.15">
      <c r="A1026" s="2">
        <v>2024</v>
      </c>
      <c r="B1026" s="2">
        <v>2022</v>
      </c>
      <c r="C1026" s="2" t="s">
        <v>185</v>
      </c>
      <c r="D1026" s="2">
        <v>2158.67</v>
      </c>
      <c r="E1026" s="2">
        <v>23</v>
      </c>
      <c r="F1026" s="2">
        <v>1.0654708686367068E-2</v>
      </c>
      <c r="G1026" s="2">
        <v>21</v>
      </c>
      <c r="H1026" s="2">
        <v>9.7282122788568889E-3</v>
      </c>
      <c r="I1026" s="2">
        <v>335235.31</v>
      </c>
      <c r="J1026" s="2">
        <v>207863</v>
      </c>
      <c r="K1026" s="2">
        <v>155.68980556480233</v>
      </c>
      <c r="L1026" s="2">
        <v>159</v>
      </c>
      <c r="M1026" s="2">
        <v>0</v>
      </c>
      <c r="N1026" s="2">
        <v>250187</v>
      </c>
      <c r="O1026" s="2" t="s">
        <v>1237</v>
      </c>
    </row>
    <row r="1027" spans="1:15" x14ac:dyDescent="0.15">
      <c r="A1027" s="2">
        <v>2024</v>
      </c>
      <c r="B1027" s="2">
        <v>2022</v>
      </c>
      <c r="C1027" s="2" t="s">
        <v>189</v>
      </c>
      <c r="D1027" s="2">
        <v>3740.77</v>
      </c>
      <c r="E1027" s="2">
        <v>259</v>
      </c>
      <c r="F1027" s="2">
        <v>6.9237082205000577E-2</v>
      </c>
      <c r="G1027" s="2">
        <v>50</v>
      </c>
      <c r="H1027" s="2">
        <v>1.3366232085907447E-2</v>
      </c>
      <c r="I1027" s="2">
        <v>340022.02</v>
      </c>
      <c r="J1027" s="2">
        <v>204473</v>
      </c>
      <c r="K1027" s="2">
        <v>160.94730144654375</v>
      </c>
      <c r="L1027" s="2">
        <v>158</v>
      </c>
      <c r="M1027" s="2">
        <v>0</v>
      </c>
      <c r="N1027" s="2">
        <v>441519</v>
      </c>
      <c r="O1027" s="2" t="s">
        <v>1238</v>
      </c>
    </row>
    <row r="1028" spans="1:15" x14ac:dyDescent="0.15">
      <c r="A1028" s="2">
        <v>2024</v>
      </c>
      <c r="B1028" s="2">
        <v>2022</v>
      </c>
      <c r="C1028" s="2" t="s">
        <v>103</v>
      </c>
      <c r="D1028" s="2">
        <v>233.79</v>
      </c>
      <c r="E1028" s="2">
        <v>28</v>
      </c>
      <c r="F1028" s="2">
        <v>0.11976560160828094</v>
      </c>
      <c r="G1028" s="2">
        <v>1</v>
      </c>
      <c r="H1028" s="2">
        <v>4.2773429145814617E-3</v>
      </c>
      <c r="I1028" s="2">
        <v>345559.17</v>
      </c>
      <c r="J1028" s="2">
        <v>106667</v>
      </c>
      <c r="K1028" s="2">
        <v>161.0983062275526</v>
      </c>
      <c r="L1028" s="2">
        <v>157</v>
      </c>
      <c r="M1028" s="2">
        <v>0</v>
      </c>
      <c r="N1028" s="2">
        <v>326941</v>
      </c>
      <c r="O1028" s="2" t="s">
        <v>1239</v>
      </c>
    </row>
    <row r="1029" spans="1:15" x14ac:dyDescent="0.15">
      <c r="A1029" s="2">
        <v>2024</v>
      </c>
      <c r="B1029" s="2">
        <v>2022</v>
      </c>
      <c r="C1029" s="2" t="s">
        <v>146</v>
      </c>
      <c r="D1029" s="2">
        <v>4545.4799999999996</v>
      </c>
      <c r="E1029" s="2">
        <v>321</v>
      </c>
      <c r="F1029" s="2">
        <v>7.0619604530214639E-2</v>
      </c>
      <c r="G1029" s="2">
        <v>84</v>
      </c>
      <c r="H1029" s="2">
        <v>1.847989651257953E-2</v>
      </c>
      <c r="I1029" s="2">
        <v>293823.09000000003</v>
      </c>
      <c r="J1029" s="2">
        <v>152630</v>
      </c>
      <c r="K1029" s="2">
        <v>165.22144740325064</v>
      </c>
      <c r="L1029" s="2">
        <v>156</v>
      </c>
      <c r="M1029" s="2">
        <v>0</v>
      </c>
      <c r="N1029" s="2">
        <v>537385</v>
      </c>
      <c r="O1029" s="2" t="s">
        <v>1240</v>
      </c>
    </row>
    <row r="1030" spans="1:15" x14ac:dyDescent="0.15">
      <c r="A1030" s="2">
        <v>2024</v>
      </c>
      <c r="B1030" s="2">
        <v>2022</v>
      </c>
      <c r="C1030" s="2" t="s">
        <v>44</v>
      </c>
      <c r="D1030" s="2">
        <v>134.07</v>
      </c>
      <c r="E1030" s="2">
        <v>17</v>
      </c>
      <c r="F1030" s="2">
        <v>0.126799433131946</v>
      </c>
      <c r="G1030" s="2">
        <v>1</v>
      </c>
      <c r="H1030" s="2">
        <v>7.4587901842321181E-3</v>
      </c>
      <c r="I1030" s="2">
        <v>337898.54</v>
      </c>
      <c r="J1030" s="2">
        <v>130186</v>
      </c>
      <c r="K1030" s="2">
        <v>169.38294605874518</v>
      </c>
      <c r="L1030" s="2">
        <v>155</v>
      </c>
      <c r="M1030" s="2">
        <v>0</v>
      </c>
      <c r="N1030" s="2">
        <v>190268</v>
      </c>
      <c r="O1030" s="2" t="s">
        <v>1241</v>
      </c>
    </row>
    <row r="1031" spans="1:15" x14ac:dyDescent="0.15">
      <c r="A1031" s="2">
        <v>2024</v>
      </c>
      <c r="B1031" s="2">
        <v>2022</v>
      </c>
      <c r="C1031" s="2" t="s">
        <v>155</v>
      </c>
      <c r="D1031" s="2">
        <v>368.28</v>
      </c>
      <c r="E1031" s="2">
        <v>28</v>
      </c>
      <c r="F1031" s="2">
        <v>7.6029108287172811E-2</v>
      </c>
      <c r="G1031" s="2">
        <v>1</v>
      </c>
      <c r="H1031" s="2">
        <v>2.7153252959704575E-3</v>
      </c>
      <c r="I1031" s="2">
        <v>298636.31</v>
      </c>
      <c r="J1031" s="2">
        <v>120682</v>
      </c>
      <c r="K1031" s="2">
        <v>176.45675966786456</v>
      </c>
      <c r="L1031" s="2">
        <v>154</v>
      </c>
      <c r="M1031" s="2">
        <v>0</v>
      </c>
      <c r="N1031" s="2">
        <v>43441</v>
      </c>
      <c r="O1031" s="2" t="s">
        <v>1242</v>
      </c>
    </row>
    <row r="1032" spans="1:15" x14ac:dyDescent="0.15">
      <c r="A1032" s="2">
        <v>2024</v>
      </c>
      <c r="B1032" s="2">
        <v>2022</v>
      </c>
      <c r="C1032" s="2" t="s">
        <v>96</v>
      </c>
      <c r="D1032" s="2">
        <v>194.61</v>
      </c>
      <c r="E1032" s="2">
        <v>60</v>
      </c>
      <c r="F1032" s="2">
        <v>0.30830892554339445</v>
      </c>
      <c r="G1032" s="2">
        <v>3</v>
      </c>
      <c r="H1032" s="2">
        <v>1.5415446277169722E-2</v>
      </c>
      <c r="I1032" s="2">
        <v>309488.77</v>
      </c>
      <c r="J1032" s="2">
        <v>77344</v>
      </c>
      <c r="K1032" s="2">
        <v>180.35217917384443</v>
      </c>
      <c r="L1032" s="2">
        <v>153</v>
      </c>
      <c r="M1032" s="2">
        <v>0</v>
      </c>
      <c r="N1032" s="2">
        <v>40190</v>
      </c>
      <c r="O1032" s="2" t="s">
        <v>1243</v>
      </c>
    </row>
    <row r="1033" spans="1:15" x14ac:dyDescent="0.15">
      <c r="A1033" s="2">
        <v>2024</v>
      </c>
      <c r="B1033" s="2">
        <v>2022</v>
      </c>
      <c r="C1033" s="2" t="s">
        <v>78</v>
      </c>
      <c r="D1033" s="2">
        <v>583.20000000000005</v>
      </c>
      <c r="E1033" s="2">
        <v>131</v>
      </c>
      <c r="F1033" s="2">
        <v>0.22462277091906721</v>
      </c>
      <c r="G1033" s="2">
        <v>21</v>
      </c>
      <c r="H1033" s="2">
        <v>3.6008230452674893E-2</v>
      </c>
      <c r="I1033" s="2">
        <v>247336.89</v>
      </c>
      <c r="J1033" s="2">
        <v>102243</v>
      </c>
      <c r="K1033" s="2">
        <v>188.37413348908484</v>
      </c>
      <c r="L1033" s="2">
        <v>152</v>
      </c>
      <c r="M1033" s="2">
        <v>0</v>
      </c>
      <c r="N1033" s="2">
        <v>255348</v>
      </c>
      <c r="O1033" s="2" t="s">
        <v>1244</v>
      </c>
    </row>
    <row r="1034" spans="1:15" x14ac:dyDescent="0.15">
      <c r="A1034" s="2">
        <v>2024</v>
      </c>
      <c r="B1034" s="2">
        <v>2022</v>
      </c>
      <c r="C1034" s="2" t="s">
        <v>79</v>
      </c>
      <c r="D1034" s="2">
        <v>9360.1</v>
      </c>
      <c r="E1034" s="2">
        <v>1603</v>
      </c>
      <c r="F1034" s="2">
        <v>0.17125885407207186</v>
      </c>
      <c r="G1034" s="2">
        <v>259</v>
      </c>
      <c r="H1034" s="2">
        <v>2.7670644544395891E-2</v>
      </c>
      <c r="I1034" s="2">
        <v>269422.32</v>
      </c>
      <c r="J1034" s="2">
        <v>140308</v>
      </c>
      <c r="K1034" s="2">
        <v>189.43883490424835</v>
      </c>
      <c r="L1034" s="2">
        <v>151</v>
      </c>
      <c r="M1034" s="2">
        <v>0</v>
      </c>
      <c r="N1034" s="2">
        <v>1141638</v>
      </c>
      <c r="O1034" s="2" t="s">
        <v>1245</v>
      </c>
    </row>
    <row r="1035" spans="1:15" x14ac:dyDescent="0.15">
      <c r="A1035" s="2">
        <v>2024</v>
      </c>
      <c r="B1035" s="2">
        <v>2022</v>
      </c>
      <c r="C1035" s="2" t="s">
        <v>83</v>
      </c>
      <c r="D1035" s="2">
        <v>302.02</v>
      </c>
      <c r="E1035" s="2">
        <v>79</v>
      </c>
      <c r="F1035" s="2">
        <v>0.26157208131911797</v>
      </c>
      <c r="G1035" s="2">
        <v>4</v>
      </c>
      <c r="H1035" s="2">
        <v>1.3244156016157872E-2</v>
      </c>
      <c r="I1035" s="2">
        <v>273042.75</v>
      </c>
      <c r="J1035" s="2">
        <v>117438</v>
      </c>
      <c r="K1035" s="2">
        <v>193.37114535507564</v>
      </c>
      <c r="L1035" s="2">
        <v>150</v>
      </c>
      <c r="M1035" s="2">
        <v>0</v>
      </c>
      <c r="N1035" s="2">
        <v>430254</v>
      </c>
      <c r="O1035" s="2" t="s">
        <v>1246</v>
      </c>
    </row>
    <row r="1036" spans="1:15" x14ac:dyDescent="0.15">
      <c r="A1036" s="2">
        <v>2024</v>
      </c>
      <c r="B1036" s="2">
        <v>2022</v>
      </c>
      <c r="C1036" s="2" t="s">
        <v>88</v>
      </c>
      <c r="D1036" s="2">
        <v>3154.65</v>
      </c>
      <c r="E1036" s="2">
        <v>386</v>
      </c>
      <c r="F1036" s="2">
        <v>0.12235905726467278</v>
      </c>
      <c r="G1036" s="2">
        <v>47</v>
      </c>
      <c r="H1036" s="2">
        <v>1.4898641687667412E-2</v>
      </c>
      <c r="I1036" s="2">
        <v>228466.44</v>
      </c>
      <c r="J1036" s="2">
        <v>108243</v>
      </c>
      <c r="K1036" s="2">
        <v>194.65662282979739</v>
      </c>
      <c r="L1036" s="2">
        <v>149</v>
      </c>
      <c r="M1036" s="2">
        <v>0</v>
      </c>
      <c r="N1036" s="2">
        <v>378274</v>
      </c>
      <c r="O1036" s="2" t="s">
        <v>1247</v>
      </c>
    </row>
    <row r="1037" spans="1:15" x14ac:dyDescent="0.15">
      <c r="A1037" s="2">
        <v>2024</v>
      </c>
      <c r="B1037" s="2">
        <v>2022</v>
      </c>
      <c r="C1037" s="2" t="s">
        <v>182</v>
      </c>
      <c r="D1037" s="2">
        <v>627.74</v>
      </c>
      <c r="E1037" s="2">
        <v>174</v>
      </c>
      <c r="F1037" s="2">
        <v>0.27718482174148534</v>
      </c>
      <c r="G1037" s="2">
        <v>79</v>
      </c>
      <c r="H1037" s="2">
        <v>0.12584828113550195</v>
      </c>
      <c r="I1037" s="2">
        <v>282644.14</v>
      </c>
      <c r="J1037" s="2">
        <v>73988</v>
      </c>
      <c r="K1037" s="2">
        <v>196.62125796625929</v>
      </c>
      <c r="L1037" s="2">
        <v>148</v>
      </c>
      <c r="M1037" s="2">
        <v>0</v>
      </c>
      <c r="N1037" s="2">
        <v>80639</v>
      </c>
      <c r="O1037" s="2" t="s">
        <v>1248</v>
      </c>
    </row>
    <row r="1038" spans="1:15" x14ac:dyDescent="0.15">
      <c r="A1038" s="2">
        <v>2024</v>
      </c>
      <c r="B1038" s="2">
        <v>2022</v>
      </c>
      <c r="C1038" s="2" t="s">
        <v>74</v>
      </c>
      <c r="D1038" s="2">
        <v>1298.8599999999999</v>
      </c>
      <c r="E1038" s="2">
        <v>121</v>
      </c>
      <c r="F1038" s="2">
        <v>9.315861601712272E-2</v>
      </c>
      <c r="G1038" s="2">
        <v>27</v>
      </c>
      <c r="H1038" s="2">
        <v>2.0787459772415813E-2</v>
      </c>
      <c r="I1038" s="2">
        <v>251569.28</v>
      </c>
      <c r="J1038" s="2">
        <v>166875</v>
      </c>
      <c r="K1038" s="2">
        <v>198.58160765710753</v>
      </c>
      <c r="L1038" s="2">
        <v>147</v>
      </c>
      <c r="M1038" s="2">
        <v>0</v>
      </c>
      <c r="N1038" s="2">
        <v>324655</v>
      </c>
      <c r="O1038" s="2" t="s">
        <v>1249</v>
      </c>
    </row>
    <row r="1039" spans="1:15" x14ac:dyDescent="0.15">
      <c r="A1039" s="2">
        <v>2024</v>
      </c>
      <c r="B1039" s="2">
        <v>2022</v>
      </c>
      <c r="C1039" s="2" t="s">
        <v>33</v>
      </c>
      <c r="D1039" s="2">
        <v>3116.08</v>
      </c>
      <c r="E1039" s="2">
        <v>256</v>
      </c>
      <c r="F1039" s="2">
        <v>8.2154501809966377E-2</v>
      </c>
      <c r="G1039" s="2">
        <v>87</v>
      </c>
      <c r="H1039" s="2">
        <v>2.7919693974480759E-2</v>
      </c>
      <c r="I1039" s="2">
        <v>203036.28</v>
      </c>
      <c r="J1039" s="2">
        <v>123077</v>
      </c>
      <c r="K1039" s="2">
        <v>199.84454521013046</v>
      </c>
      <c r="L1039" s="2">
        <v>146</v>
      </c>
      <c r="M1039" s="2">
        <v>0</v>
      </c>
      <c r="N1039" s="2">
        <v>1378505</v>
      </c>
      <c r="O1039" s="2" t="s">
        <v>1250</v>
      </c>
    </row>
    <row r="1040" spans="1:15" x14ac:dyDescent="0.15">
      <c r="A1040" s="2">
        <v>2024</v>
      </c>
      <c r="B1040" s="2">
        <v>2022</v>
      </c>
      <c r="C1040" s="2" t="s">
        <v>104</v>
      </c>
      <c r="D1040" s="2">
        <v>2482.62</v>
      </c>
      <c r="E1040" s="2">
        <v>93</v>
      </c>
      <c r="F1040" s="2">
        <v>3.7460424873722115E-2</v>
      </c>
      <c r="G1040" s="2">
        <v>37</v>
      </c>
      <c r="H1040" s="2">
        <v>1.4903609895996971E-2</v>
      </c>
      <c r="I1040" s="2">
        <v>258225.23</v>
      </c>
      <c r="J1040" s="2">
        <v>119777</v>
      </c>
      <c r="K1040" s="2">
        <v>200.72501557501761</v>
      </c>
      <c r="L1040" s="2">
        <v>145</v>
      </c>
      <c r="M1040" s="2">
        <v>0</v>
      </c>
      <c r="N1040" s="2">
        <v>290403</v>
      </c>
      <c r="O1040" s="2" t="s">
        <v>1251</v>
      </c>
    </row>
    <row r="1041" spans="1:15" x14ac:dyDescent="0.15">
      <c r="A1041" s="2">
        <v>2024</v>
      </c>
      <c r="B1041" s="2">
        <v>2022</v>
      </c>
      <c r="C1041" s="2" t="s">
        <v>134</v>
      </c>
      <c r="D1041" s="2">
        <v>1055.3399999999999</v>
      </c>
      <c r="E1041" s="2">
        <v>260</v>
      </c>
      <c r="F1041" s="2">
        <v>0.24636610002463663</v>
      </c>
      <c r="G1041" s="2">
        <v>88</v>
      </c>
      <c r="H1041" s="2">
        <v>8.3385449239107776E-2</v>
      </c>
      <c r="I1041" s="2">
        <v>341431.46</v>
      </c>
      <c r="J1041" s="2">
        <v>86802</v>
      </c>
      <c r="K1041" s="2">
        <v>201.83377579504051</v>
      </c>
      <c r="L1041" s="2">
        <v>144</v>
      </c>
      <c r="M1041" s="2">
        <v>0</v>
      </c>
      <c r="N1041" s="2">
        <v>133153</v>
      </c>
      <c r="O1041" s="2" t="s">
        <v>1252</v>
      </c>
    </row>
    <row r="1042" spans="1:15" x14ac:dyDescent="0.15">
      <c r="A1042" s="2">
        <v>2024</v>
      </c>
      <c r="B1042" s="2">
        <v>2022</v>
      </c>
      <c r="C1042" s="2" t="s">
        <v>145</v>
      </c>
      <c r="D1042" s="2">
        <v>1174.8499999999999</v>
      </c>
      <c r="E1042" s="2">
        <v>119</v>
      </c>
      <c r="F1042" s="2">
        <v>0.10128952632250926</v>
      </c>
      <c r="G1042" s="2">
        <v>15</v>
      </c>
      <c r="H1042" s="2">
        <v>1.2767587351576798E-2</v>
      </c>
      <c r="I1042" s="2">
        <v>272079.81</v>
      </c>
      <c r="J1042" s="2">
        <v>135928</v>
      </c>
      <c r="K1042" s="2">
        <v>202.47715430416227</v>
      </c>
      <c r="L1042" s="2">
        <v>143</v>
      </c>
      <c r="M1042" s="2">
        <v>0</v>
      </c>
      <c r="N1042" s="2">
        <v>287548</v>
      </c>
      <c r="O1042" s="2" t="s">
        <v>1253</v>
      </c>
    </row>
    <row r="1043" spans="1:15" x14ac:dyDescent="0.15">
      <c r="A1043" s="2">
        <v>2024</v>
      </c>
      <c r="B1043" s="2">
        <v>2022</v>
      </c>
      <c r="C1043" s="2" t="s">
        <v>133</v>
      </c>
      <c r="D1043" s="2">
        <v>1067.72</v>
      </c>
      <c r="E1043" s="2">
        <v>145</v>
      </c>
      <c r="F1043" s="2">
        <v>0.13580339414827858</v>
      </c>
      <c r="G1043" s="2">
        <v>28</v>
      </c>
      <c r="H1043" s="2">
        <v>2.622410369759862E-2</v>
      </c>
      <c r="I1043" s="2">
        <v>322777.59000000003</v>
      </c>
      <c r="J1043" s="2">
        <v>105417</v>
      </c>
      <c r="K1043" s="2">
        <v>202.78637193402312</v>
      </c>
      <c r="L1043" s="2">
        <v>142</v>
      </c>
      <c r="M1043" s="2">
        <v>0</v>
      </c>
      <c r="N1043" s="2">
        <v>1496475</v>
      </c>
      <c r="O1043" s="2" t="s">
        <v>1254</v>
      </c>
    </row>
    <row r="1044" spans="1:15" x14ac:dyDescent="0.15">
      <c r="A1044" s="2">
        <v>2024</v>
      </c>
      <c r="B1044" s="2">
        <v>2022</v>
      </c>
      <c r="C1044" s="2" t="s">
        <v>115</v>
      </c>
      <c r="D1044" s="2">
        <v>220.77</v>
      </c>
      <c r="E1044" s="2">
        <v>54</v>
      </c>
      <c r="F1044" s="2">
        <v>0.24459845087647777</v>
      </c>
      <c r="G1044" s="2">
        <v>7</v>
      </c>
      <c r="H1044" s="2">
        <v>3.1707206595098972E-2</v>
      </c>
      <c r="I1044" s="2">
        <v>248287.26</v>
      </c>
      <c r="J1044" s="2">
        <v>82240</v>
      </c>
      <c r="K1044" s="2">
        <v>207.69770089250926</v>
      </c>
      <c r="L1044" s="2">
        <v>141</v>
      </c>
      <c r="M1044" s="2">
        <v>0</v>
      </c>
      <c r="N1044" s="2">
        <v>316112</v>
      </c>
      <c r="O1044" s="2" t="s">
        <v>1255</v>
      </c>
    </row>
    <row r="1045" spans="1:15" x14ac:dyDescent="0.15">
      <c r="A1045" s="2">
        <v>2024</v>
      </c>
      <c r="B1045" s="2">
        <v>2022</v>
      </c>
      <c r="C1045" s="2" t="s">
        <v>80</v>
      </c>
      <c r="D1045" s="2">
        <v>4103.58</v>
      </c>
      <c r="E1045" s="2">
        <v>593</v>
      </c>
      <c r="F1045" s="2">
        <v>0.14450796621486606</v>
      </c>
      <c r="G1045" s="2">
        <v>185</v>
      </c>
      <c r="H1045" s="2">
        <v>4.5082586424536622E-2</v>
      </c>
      <c r="I1045" s="2">
        <v>217292.13</v>
      </c>
      <c r="J1045" s="2">
        <v>97262</v>
      </c>
      <c r="K1045" s="2">
        <v>210.5031449370168</v>
      </c>
      <c r="L1045" s="2">
        <v>140</v>
      </c>
      <c r="M1045" s="2">
        <v>0</v>
      </c>
      <c r="N1045" s="2">
        <v>2631715</v>
      </c>
      <c r="O1045" s="2" t="s">
        <v>1256</v>
      </c>
    </row>
    <row r="1046" spans="1:15" x14ac:dyDescent="0.15">
      <c r="A1046" s="2">
        <v>2024</v>
      </c>
      <c r="B1046" s="2">
        <v>2022</v>
      </c>
      <c r="C1046" s="2" t="s">
        <v>98</v>
      </c>
      <c r="D1046" s="2">
        <v>698.34</v>
      </c>
      <c r="E1046" s="2">
        <v>62</v>
      </c>
      <c r="F1046" s="2">
        <v>8.8781968668556865E-2</v>
      </c>
      <c r="G1046" s="2">
        <v>5</v>
      </c>
      <c r="H1046" s="2">
        <v>7.1598361829481342E-3</v>
      </c>
      <c r="I1046" s="2">
        <v>185189.54</v>
      </c>
      <c r="J1046" s="2">
        <v>104462</v>
      </c>
      <c r="K1046" s="2">
        <v>213.67429556060952</v>
      </c>
      <c r="L1046" s="2">
        <v>139</v>
      </c>
      <c r="M1046" s="2">
        <v>0</v>
      </c>
      <c r="N1046" s="2">
        <v>2082005</v>
      </c>
      <c r="O1046" s="2" t="s">
        <v>1257</v>
      </c>
    </row>
    <row r="1047" spans="1:15" x14ac:dyDescent="0.15">
      <c r="A1047" s="2">
        <v>2024</v>
      </c>
      <c r="B1047" s="2">
        <v>2022</v>
      </c>
      <c r="C1047" s="2" t="s">
        <v>140</v>
      </c>
      <c r="D1047" s="2">
        <v>560.91</v>
      </c>
      <c r="E1047" s="2">
        <v>106</v>
      </c>
      <c r="F1047" s="2">
        <v>0.18897862402167906</v>
      </c>
      <c r="G1047" s="2">
        <v>7</v>
      </c>
      <c r="H1047" s="2">
        <v>1.2479720454261826E-2</v>
      </c>
      <c r="I1047" s="2">
        <v>132201.60000000001</v>
      </c>
      <c r="J1047" s="2">
        <v>91788</v>
      </c>
      <c r="K1047" s="2">
        <v>214.84237815337065</v>
      </c>
      <c r="L1047" s="2">
        <v>138</v>
      </c>
      <c r="M1047" s="2">
        <v>0</v>
      </c>
      <c r="N1047" s="2">
        <v>2427972</v>
      </c>
      <c r="O1047" s="2" t="s">
        <v>1258</v>
      </c>
    </row>
    <row r="1048" spans="1:15" x14ac:dyDescent="0.15">
      <c r="A1048" s="2">
        <v>2024</v>
      </c>
      <c r="B1048" s="2">
        <v>2022</v>
      </c>
      <c r="C1048" s="2" t="s">
        <v>135</v>
      </c>
      <c r="D1048" s="2">
        <v>2279.75</v>
      </c>
      <c r="E1048" s="2">
        <v>293</v>
      </c>
      <c r="F1048" s="2">
        <v>0.1285228643491611</v>
      </c>
      <c r="G1048" s="2">
        <v>81</v>
      </c>
      <c r="H1048" s="2">
        <v>3.5530211646013818E-2</v>
      </c>
      <c r="I1048" s="2">
        <v>232340.83</v>
      </c>
      <c r="J1048" s="2">
        <v>129489</v>
      </c>
      <c r="K1048" s="2">
        <v>215.19497603342268</v>
      </c>
      <c r="L1048" s="2">
        <v>137</v>
      </c>
      <c r="M1048" s="2">
        <v>0</v>
      </c>
      <c r="N1048" s="2">
        <v>879405</v>
      </c>
      <c r="O1048" s="2" t="s">
        <v>1259</v>
      </c>
    </row>
    <row r="1049" spans="1:15" x14ac:dyDescent="0.15">
      <c r="A1049" s="2">
        <v>2024</v>
      </c>
      <c r="B1049" s="2">
        <v>2022</v>
      </c>
      <c r="C1049" s="2" t="s">
        <v>66</v>
      </c>
      <c r="D1049" s="2">
        <v>891.32</v>
      </c>
      <c r="E1049" s="2">
        <v>122</v>
      </c>
      <c r="F1049" s="2">
        <v>0.13687564511062245</v>
      </c>
      <c r="G1049" s="2">
        <v>14</v>
      </c>
      <c r="H1049" s="2">
        <v>1.5707041242202575E-2</v>
      </c>
      <c r="I1049" s="2">
        <v>146742.12</v>
      </c>
      <c r="J1049" s="2">
        <v>130635</v>
      </c>
      <c r="K1049" s="2">
        <v>219.02673461932056</v>
      </c>
      <c r="L1049" s="2">
        <v>136</v>
      </c>
      <c r="M1049" s="2">
        <v>0</v>
      </c>
      <c r="N1049" s="2">
        <v>3344706</v>
      </c>
      <c r="O1049" s="2" t="s">
        <v>1260</v>
      </c>
    </row>
    <row r="1050" spans="1:15" x14ac:dyDescent="0.15">
      <c r="A1050" s="2">
        <v>2024</v>
      </c>
      <c r="B1050" s="2">
        <v>2022</v>
      </c>
      <c r="C1050" s="2" t="s">
        <v>126</v>
      </c>
      <c r="D1050" s="2">
        <v>133.13999999999999</v>
      </c>
      <c r="E1050" s="2">
        <v>54</v>
      </c>
      <c r="F1050" s="2">
        <v>0.40558810274898605</v>
      </c>
      <c r="G1050" s="2">
        <v>3</v>
      </c>
      <c r="H1050" s="2">
        <v>2.253267237494367E-2</v>
      </c>
      <c r="I1050" s="2">
        <v>270295.71999999997</v>
      </c>
      <c r="J1050" s="2">
        <v>75179</v>
      </c>
      <c r="K1050" s="2">
        <v>219.30197540900809</v>
      </c>
      <c r="L1050" s="2">
        <v>135</v>
      </c>
      <c r="M1050" s="2">
        <v>0</v>
      </c>
      <c r="N1050" s="2">
        <v>58098</v>
      </c>
      <c r="O1050" s="2" t="s">
        <v>1261</v>
      </c>
    </row>
    <row r="1051" spans="1:15" x14ac:dyDescent="0.15">
      <c r="A1051" s="2">
        <v>2024</v>
      </c>
      <c r="B1051" s="2">
        <v>2022</v>
      </c>
      <c r="C1051" s="2" t="s">
        <v>46</v>
      </c>
      <c r="D1051" s="2">
        <v>2623.38</v>
      </c>
      <c r="E1051" s="2">
        <v>589</v>
      </c>
      <c r="F1051" s="2">
        <v>0.22451951299468623</v>
      </c>
      <c r="G1051" s="2">
        <v>101</v>
      </c>
      <c r="H1051" s="2">
        <v>3.8499950445608333E-2</v>
      </c>
      <c r="I1051" s="2">
        <v>211990.04</v>
      </c>
      <c r="J1051" s="2">
        <v>117292</v>
      </c>
      <c r="K1051" s="2">
        <v>222.87691321974256</v>
      </c>
      <c r="L1051" s="2">
        <v>134</v>
      </c>
      <c r="M1051" s="2">
        <v>0</v>
      </c>
      <c r="N1051" s="2">
        <v>710176</v>
      </c>
      <c r="O1051" s="2" t="s">
        <v>1262</v>
      </c>
    </row>
    <row r="1052" spans="1:15" x14ac:dyDescent="0.15">
      <c r="A1052" s="2">
        <v>2024</v>
      </c>
      <c r="B1052" s="2">
        <v>2022</v>
      </c>
      <c r="C1052" s="2" t="s">
        <v>93</v>
      </c>
      <c r="D1052" s="2">
        <v>194.67</v>
      </c>
      <c r="E1052" s="2">
        <v>37</v>
      </c>
      <c r="F1052" s="2">
        <v>0.19006523860892793</v>
      </c>
      <c r="G1052" s="2">
        <v>1</v>
      </c>
      <c r="H1052" s="2">
        <v>5.1368983407818359E-3</v>
      </c>
      <c r="I1052" s="2">
        <v>156552.73000000001</v>
      </c>
      <c r="J1052" s="2">
        <v>97850</v>
      </c>
      <c r="K1052" s="2">
        <v>223.43257808914234</v>
      </c>
      <c r="L1052" s="2">
        <v>133</v>
      </c>
      <c r="M1052" s="2">
        <v>0</v>
      </c>
      <c r="N1052" s="2">
        <v>594808</v>
      </c>
      <c r="O1052" s="2" t="s">
        <v>1263</v>
      </c>
    </row>
    <row r="1053" spans="1:15" x14ac:dyDescent="0.15">
      <c r="A1053" s="2">
        <v>2024</v>
      </c>
      <c r="B1053" s="2">
        <v>2022</v>
      </c>
      <c r="C1053" s="2" t="s">
        <v>156</v>
      </c>
      <c r="D1053" s="2">
        <v>4132.72</v>
      </c>
      <c r="E1053" s="2">
        <v>532</v>
      </c>
      <c r="F1053" s="2">
        <v>0.12872877910915811</v>
      </c>
      <c r="G1053" s="2">
        <v>78</v>
      </c>
      <c r="H1053" s="2">
        <v>1.8873768365628447E-2</v>
      </c>
      <c r="I1053" s="2">
        <v>160370.96</v>
      </c>
      <c r="J1053" s="2">
        <v>128829</v>
      </c>
      <c r="K1053" s="2">
        <v>223.56170697051641</v>
      </c>
      <c r="L1053" s="2">
        <v>132</v>
      </c>
      <c r="M1053" s="2">
        <v>0</v>
      </c>
      <c r="N1053" s="2">
        <v>8111308</v>
      </c>
      <c r="O1053" s="2" t="s">
        <v>1264</v>
      </c>
    </row>
    <row r="1054" spans="1:15" x14ac:dyDescent="0.15">
      <c r="A1054" s="2">
        <v>2024</v>
      </c>
      <c r="B1054" s="2">
        <v>2022</v>
      </c>
      <c r="C1054" s="2" t="s">
        <v>82</v>
      </c>
      <c r="D1054" s="2">
        <v>5705.66</v>
      </c>
      <c r="E1054" s="2">
        <v>741</v>
      </c>
      <c r="F1054" s="2">
        <v>0.12987104033538627</v>
      </c>
      <c r="G1054" s="2">
        <v>192</v>
      </c>
      <c r="H1054" s="2">
        <v>3.3650795876375386E-2</v>
      </c>
      <c r="I1054" s="2">
        <v>186262.57</v>
      </c>
      <c r="J1054" s="2">
        <v>120605</v>
      </c>
      <c r="K1054" s="2">
        <v>223.69207316303132</v>
      </c>
      <c r="L1054" s="2">
        <v>131</v>
      </c>
      <c r="M1054" s="2">
        <v>0</v>
      </c>
      <c r="N1054" s="2">
        <v>6761601</v>
      </c>
      <c r="O1054" s="2" t="s">
        <v>1265</v>
      </c>
    </row>
    <row r="1055" spans="1:15" x14ac:dyDescent="0.15">
      <c r="A1055" s="2">
        <v>2024</v>
      </c>
      <c r="B1055" s="2">
        <v>2022</v>
      </c>
      <c r="C1055" s="2" t="s">
        <v>58</v>
      </c>
      <c r="D1055" s="2">
        <v>637.29</v>
      </c>
      <c r="E1055" s="2">
        <v>142</v>
      </c>
      <c r="F1055" s="2">
        <v>0.22281849707354581</v>
      </c>
      <c r="G1055" s="2">
        <v>3</v>
      </c>
      <c r="H1055" s="2">
        <v>4.7074330367650524E-3</v>
      </c>
      <c r="I1055" s="2">
        <v>158132.25</v>
      </c>
      <c r="J1055" s="2">
        <v>104911</v>
      </c>
      <c r="K1055" s="2">
        <v>224.19771408108048</v>
      </c>
      <c r="L1055" s="2">
        <v>130</v>
      </c>
      <c r="M1055" s="2">
        <v>0</v>
      </c>
      <c r="N1055" s="2">
        <v>1790800</v>
      </c>
      <c r="O1055" s="2" t="s">
        <v>1266</v>
      </c>
    </row>
    <row r="1056" spans="1:15" x14ac:dyDescent="0.15">
      <c r="A1056" s="2">
        <v>2024</v>
      </c>
      <c r="B1056" s="2">
        <v>2022</v>
      </c>
      <c r="C1056" s="2" t="s">
        <v>64</v>
      </c>
      <c r="D1056" s="2">
        <v>483.4</v>
      </c>
      <c r="E1056" s="2">
        <v>169</v>
      </c>
      <c r="F1056" s="2">
        <v>0.34960695076541171</v>
      </c>
      <c r="G1056" s="2">
        <v>10</v>
      </c>
      <c r="H1056" s="2">
        <v>2.0686801820438562E-2</v>
      </c>
      <c r="I1056" s="2">
        <v>172178.91</v>
      </c>
      <c r="J1056" s="2">
        <v>80495</v>
      </c>
      <c r="K1056" s="2">
        <v>225.00374971482071</v>
      </c>
      <c r="L1056" s="2">
        <v>129</v>
      </c>
      <c r="M1056" s="2">
        <v>0</v>
      </c>
      <c r="N1056" s="2">
        <v>1658785</v>
      </c>
      <c r="O1056" s="2" t="s">
        <v>1267</v>
      </c>
    </row>
    <row r="1057" spans="1:15" x14ac:dyDescent="0.15">
      <c r="A1057" s="2">
        <v>2024</v>
      </c>
      <c r="B1057" s="2">
        <v>2022</v>
      </c>
      <c r="C1057" s="2" t="s">
        <v>136</v>
      </c>
      <c r="D1057" s="2">
        <v>1774.86</v>
      </c>
      <c r="E1057" s="2">
        <v>253</v>
      </c>
      <c r="F1057" s="2">
        <v>0.14254645436823188</v>
      </c>
      <c r="G1057" s="2">
        <v>28</v>
      </c>
      <c r="H1057" s="2">
        <v>1.5775892183045426E-2</v>
      </c>
      <c r="I1057" s="2">
        <v>188398.07</v>
      </c>
      <c r="J1057" s="2">
        <v>106089</v>
      </c>
      <c r="K1057" s="2">
        <v>225.31247582453997</v>
      </c>
      <c r="L1057" s="2">
        <v>128</v>
      </c>
      <c r="M1057" s="2">
        <v>0</v>
      </c>
      <c r="N1057" s="2">
        <v>2702157</v>
      </c>
      <c r="O1057" s="2" t="s">
        <v>1268</v>
      </c>
    </row>
    <row r="1058" spans="1:15" x14ac:dyDescent="0.15">
      <c r="A1058" s="2">
        <v>2024</v>
      </c>
      <c r="B1058" s="2">
        <v>2022</v>
      </c>
      <c r="C1058" s="2" t="s">
        <v>195</v>
      </c>
      <c r="D1058" s="2">
        <v>1558.2</v>
      </c>
      <c r="E1058" s="2">
        <v>211</v>
      </c>
      <c r="F1058" s="2">
        <v>0.13541265562828905</v>
      </c>
      <c r="G1058" s="2">
        <v>43</v>
      </c>
      <c r="H1058" s="2">
        <v>2.7595944037992554E-2</v>
      </c>
      <c r="I1058" s="2">
        <v>186202.57</v>
      </c>
      <c r="J1058" s="2">
        <v>169155</v>
      </c>
      <c r="K1058" s="2">
        <v>225.66671971717267</v>
      </c>
      <c r="L1058" s="2">
        <v>127</v>
      </c>
      <c r="M1058" s="2">
        <v>0</v>
      </c>
      <c r="N1058" s="2">
        <v>604517</v>
      </c>
      <c r="O1058" s="2" t="s">
        <v>1269</v>
      </c>
    </row>
    <row r="1059" spans="1:15" x14ac:dyDescent="0.15">
      <c r="A1059" s="2">
        <v>2024</v>
      </c>
      <c r="B1059" s="2">
        <v>2022</v>
      </c>
      <c r="C1059" s="2" t="s">
        <v>94</v>
      </c>
      <c r="D1059" s="2">
        <v>732.57</v>
      </c>
      <c r="E1059" s="2">
        <v>142</v>
      </c>
      <c r="F1059" s="2">
        <v>0.19383813150961682</v>
      </c>
      <c r="G1059" s="2">
        <v>6</v>
      </c>
      <c r="H1059" s="2">
        <v>8.1903435849133861E-3</v>
      </c>
      <c r="I1059" s="2">
        <v>163042.85999999999</v>
      </c>
      <c r="J1059" s="2">
        <v>110652</v>
      </c>
      <c r="K1059" s="2">
        <v>225.77308143614826</v>
      </c>
      <c r="L1059" s="2">
        <v>126</v>
      </c>
      <c r="M1059" s="2">
        <v>0</v>
      </c>
      <c r="N1059" s="2">
        <v>2726903</v>
      </c>
      <c r="O1059" s="2" t="s">
        <v>1270</v>
      </c>
    </row>
    <row r="1060" spans="1:15" x14ac:dyDescent="0.15">
      <c r="A1060" s="2">
        <v>2024</v>
      </c>
      <c r="B1060" s="2">
        <v>2022</v>
      </c>
      <c r="C1060" s="2" t="s">
        <v>165</v>
      </c>
      <c r="D1060" s="2">
        <v>1849.58</v>
      </c>
      <c r="E1060" s="2">
        <v>448</v>
      </c>
      <c r="F1060" s="2">
        <v>0.24221715200207616</v>
      </c>
      <c r="G1060" s="2">
        <v>12</v>
      </c>
      <c r="H1060" s="2">
        <v>6.4879594286270399E-3</v>
      </c>
      <c r="I1060" s="2">
        <v>249293.79</v>
      </c>
      <c r="J1060" s="2">
        <v>93349</v>
      </c>
      <c r="K1060" s="2">
        <v>226.98566436638339</v>
      </c>
      <c r="L1060" s="2">
        <v>125</v>
      </c>
      <c r="M1060" s="2">
        <v>0</v>
      </c>
      <c r="N1060" s="2">
        <v>228999</v>
      </c>
      <c r="O1060" s="2" t="s">
        <v>1271</v>
      </c>
    </row>
    <row r="1061" spans="1:15" x14ac:dyDescent="0.15">
      <c r="A1061" s="2">
        <v>2024</v>
      </c>
      <c r="B1061" s="2">
        <v>2022</v>
      </c>
      <c r="C1061" s="2" t="s">
        <v>37</v>
      </c>
      <c r="D1061" s="2">
        <v>787.98</v>
      </c>
      <c r="E1061" s="2">
        <v>93</v>
      </c>
      <c r="F1061" s="2">
        <v>0.11802330008375847</v>
      </c>
      <c r="G1061" s="2">
        <v>35</v>
      </c>
      <c r="H1061" s="2">
        <v>4.441737099926394E-2</v>
      </c>
      <c r="I1061" s="2">
        <v>169661.84</v>
      </c>
      <c r="J1061" s="2">
        <v>151034</v>
      </c>
      <c r="K1061" s="2">
        <v>227.04992514157885</v>
      </c>
      <c r="L1061" s="2">
        <v>124</v>
      </c>
      <c r="M1061" s="2">
        <v>0</v>
      </c>
      <c r="N1061" s="2">
        <v>966640</v>
      </c>
      <c r="O1061" s="2" t="s">
        <v>1272</v>
      </c>
    </row>
    <row r="1062" spans="1:15" x14ac:dyDescent="0.15">
      <c r="A1062" s="2">
        <v>2024</v>
      </c>
      <c r="B1062" s="2">
        <v>2022</v>
      </c>
      <c r="C1062" s="2" t="s">
        <v>102</v>
      </c>
      <c r="D1062" s="2">
        <v>810.48</v>
      </c>
      <c r="E1062" s="2">
        <v>150</v>
      </c>
      <c r="F1062" s="2">
        <v>0.18507551080840984</v>
      </c>
      <c r="G1062" s="2">
        <v>9</v>
      </c>
      <c r="H1062" s="2">
        <v>1.110453064850459E-2</v>
      </c>
      <c r="I1062" s="2">
        <v>200773.41</v>
      </c>
      <c r="J1062" s="2">
        <v>87241</v>
      </c>
      <c r="K1062" s="2">
        <v>228.20411983122443</v>
      </c>
      <c r="L1062" s="2">
        <v>123</v>
      </c>
      <c r="M1062" s="2">
        <v>0</v>
      </c>
      <c r="N1062" s="2">
        <v>1296106</v>
      </c>
      <c r="O1062" s="2" t="s">
        <v>1273</v>
      </c>
    </row>
    <row r="1063" spans="1:15" x14ac:dyDescent="0.15">
      <c r="A1063" s="2">
        <v>2024</v>
      </c>
      <c r="B1063" s="2">
        <v>2022</v>
      </c>
      <c r="C1063" s="2" t="s">
        <v>163</v>
      </c>
      <c r="D1063" s="2">
        <v>15819.56</v>
      </c>
      <c r="E1063" s="2">
        <v>8233</v>
      </c>
      <c r="F1063" s="2">
        <v>0.52043166813741981</v>
      </c>
      <c r="G1063" s="2">
        <v>2536</v>
      </c>
      <c r="H1063" s="2">
        <v>0.16030787202678204</v>
      </c>
      <c r="I1063" s="2">
        <v>252431.71</v>
      </c>
      <c r="J1063" s="2">
        <v>96885</v>
      </c>
      <c r="K1063" s="2">
        <v>228.2620469727967</v>
      </c>
      <c r="L1063" s="2">
        <v>122</v>
      </c>
      <c r="M1063" s="2">
        <v>0</v>
      </c>
      <c r="N1063" s="2">
        <v>21809288</v>
      </c>
      <c r="O1063" s="2" t="s">
        <v>1274</v>
      </c>
    </row>
    <row r="1064" spans="1:15" x14ac:dyDescent="0.15">
      <c r="A1064" s="2">
        <v>2024</v>
      </c>
      <c r="B1064" s="2">
        <v>2022</v>
      </c>
      <c r="C1064" s="2" t="s">
        <v>109</v>
      </c>
      <c r="D1064" s="2">
        <v>1200.97</v>
      </c>
      <c r="E1064" s="2">
        <v>201</v>
      </c>
      <c r="F1064" s="2">
        <v>0.16736471352323537</v>
      </c>
      <c r="G1064" s="2">
        <v>27</v>
      </c>
      <c r="H1064" s="2">
        <v>2.2481827189688334E-2</v>
      </c>
      <c r="I1064" s="2">
        <v>202122.66</v>
      </c>
      <c r="J1064" s="2">
        <v>120480</v>
      </c>
      <c r="K1064" s="2">
        <v>229.21767555012505</v>
      </c>
      <c r="L1064" s="2">
        <v>121</v>
      </c>
      <c r="M1064" s="2">
        <v>0</v>
      </c>
      <c r="N1064" s="2">
        <v>2244324</v>
      </c>
      <c r="O1064" s="2" t="s">
        <v>1275</v>
      </c>
    </row>
    <row r="1065" spans="1:15" x14ac:dyDescent="0.15">
      <c r="A1065" s="2">
        <v>2024</v>
      </c>
      <c r="B1065" s="2">
        <v>2022</v>
      </c>
      <c r="C1065" s="2" t="s">
        <v>119</v>
      </c>
      <c r="D1065" s="2">
        <v>2097.11</v>
      </c>
      <c r="E1065" s="2">
        <v>346</v>
      </c>
      <c r="F1065" s="2">
        <v>0.16498896099870775</v>
      </c>
      <c r="G1065" s="2">
        <v>82</v>
      </c>
      <c r="H1065" s="2">
        <v>3.9101430063277556E-2</v>
      </c>
      <c r="I1065" s="2">
        <v>196127.87</v>
      </c>
      <c r="J1065" s="2">
        <v>114583</v>
      </c>
      <c r="K1065" s="2">
        <v>229.87047411711831</v>
      </c>
      <c r="L1065" s="2">
        <v>120</v>
      </c>
      <c r="M1065" s="2">
        <v>0</v>
      </c>
      <c r="N1065" s="2">
        <v>2057357</v>
      </c>
      <c r="O1065" s="2" t="s">
        <v>1276</v>
      </c>
    </row>
    <row r="1066" spans="1:15" x14ac:dyDescent="0.15">
      <c r="A1066" s="2">
        <v>2024</v>
      </c>
      <c r="B1066" s="2">
        <v>2022</v>
      </c>
      <c r="C1066" s="2" t="s">
        <v>67</v>
      </c>
      <c r="D1066" s="2">
        <v>193.8</v>
      </c>
      <c r="E1066" s="2">
        <v>50</v>
      </c>
      <c r="F1066" s="2">
        <v>0.25799793601651183</v>
      </c>
      <c r="G1066" s="2">
        <v>1</v>
      </c>
      <c r="H1066" s="2">
        <v>5.1599587203302374E-3</v>
      </c>
      <c r="I1066" s="2">
        <v>151947.39000000001</v>
      </c>
      <c r="J1066" s="2">
        <v>96625</v>
      </c>
      <c r="K1066" s="2">
        <v>230.02069157774656</v>
      </c>
      <c r="L1066" s="2">
        <v>119</v>
      </c>
      <c r="M1066" s="2">
        <v>0</v>
      </c>
      <c r="N1066" s="2">
        <v>666661</v>
      </c>
      <c r="O1066" s="2" t="s">
        <v>1277</v>
      </c>
    </row>
    <row r="1067" spans="1:15" x14ac:dyDescent="0.15">
      <c r="A1067" s="2">
        <v>2024</v>
      </c>
      <c r="B1067" s="2">
        <v>2022</v>
      </c>
      <c r="C1067" s="2" t="s">
        <v>53</v>
      </c>
      <c r="D1067" s="2">
        <v>4150.95</v>
      </c>
      <c r="E1067" s="2">
        <v>668</v>
      </c>
      <c r="F1067" s="2">
        <v>0.16092701670701889</v>
      </c>
      <c r="G1067" s="2">
        <v>124</v>
      </c>
      <c r="H1067" s="2">
        <v>2.9872679748009494E-2</v>
      </c>
      <c r="I1067" s="2">
        <v>157347.04999999999</v>
      </c>
      <c r="J1067" s="2">
        <v>122477</v>
      </c>
      <c r="K1067" s="2">
        <v>230.0324415286168</v>
      </c>
      <c r="L1067" s="2">
        <v>118</v>
      </c>
      <c r="M1067" s="2">
        <v>0</v>
      </c>
      <c r="N1067" s="2">
        <v>9519077</v>
      </c>
      <c r="O1067" s="2" t="s">
        <v>1278</v>
      </c>
    </row>
    <row r="1068" spans="1:15" x14ac:dyDescent="0.15">
      <c r="A1068" s="2">
        <v>2024</v>
      </c>
      <c r="B1068" s="2">
        <v>2022</v>
      </c>
      <c r="C1068" s="2" t="s">
        <v>89</v>
      </c>
      <c r="D1068" s="2">
        <v>1119.9100000000001</v>
      </c>
      <c r="E1068" s="2">
        <v>191</v>
      </c>
      <c r="F1068" s="2">
        <v>0.17054941914975311</v>
      </c>
      <c r="G1068" s="2">
        <v>7</v>
      </c>
      <c r="H1068" s="2">
        <v>6.25050227250404E-3</v>
      </c>
      <c r="I1068" s="2">
        <v>163177.79</v>
      </c>
      <c r="J1068" s="2">
        <v>107073</v>
      </c>
      <c r="K1068" s="2">
        <v>230.71251457403241</v>
      </c>
      <c r="L1068" s="2">
        <v>117</v>
      </c>
      <c r="M1068" s="2">
        <v>0</v>
      </c>
      <c r="N1068" s="2">
        <v>4268702</v>
      </c>
      <c r="O1068" s="2" t="s">
        <v>1279</v>
      </c>
    </row>
    <row r="1069" spans="1:15" x14ac:dyDescent="0.15">
      <c r="A1069" s="2">
        <v>2024</v>
      </c>
      <c r="B1069" s="2">
        <v>2022</v>
      </c>
      <c r="C1069" s="2" t="s">
        <v>154</v>
      </c>
      <c r="D1069" s="2">
        <v>4667.66</v>
      </c>
      <c r="E1069" s="2">
        <v>1490</v>
      </c>
      <c r="F1069" s="2">
        <v>0.31921776650398703</v>
      </c>
      <c r="G1069" s="2">
        <v>341</v>
      </c>
      <c r="H1069" s="2">
        <v>7.305587810594602E-2</v>
      </c>
      <c r="I1069" s="2">
        <v>193245.69</v>
      </c>
      <c r="J1069" s="2">
        <v>98873</v>
      </c>
      <c r="K1069" s="2">
        <v>231.15464016553963</v>
      </c>
      <c r="L1069" s="2">
        <v>116</v>
      </c>
      <c r="M1069" s="2">
        <v>0</v>
      </c>
      <c r="N1069" s="2">
        <v>7654427</v>
      </c>
      <c r="O1069" s="2" t="s">
        <v>1280</v>
      </c>
    </row>
    <row r="1070" spans="1:15" x14ac:dyDescent="0.15">
      <c r="A1070" s="2">
        <v>2024</v>
      </c>
      <c r="B1070" s="2">
        <v>2022</v>
      </c>
      <c r="C1070" s="2" t="s">
        <v>196</v>
      </c>
      <c r="D1070" s="2">
        <v>1010.14</v>
      </c>
      <c r="E1070" s="2">
        <v>226</v>
      </c>
      <c r="F1070" s="2">
        <v>0.22373136396935078</v>
      </c>
      <c r="G1070" s="2">
        <v>27</v>
      </c>
      <c r="H1070" s="2">
        <v>2.6728968261825095E-2</v>
      </c>
      <c r="I1070" s="2">
        <v>174080.98</v>
      </c>
      <c r="J1070" s="2">
        <v>100850</v>
      </c>
      <c r="K1070" s="2">
        <v>231.25872115348272</v>
      </c>
      <c r="L1070" s="2">
        <v>115</v>
      </c>
      <c r="M1070" s="2">
        <v>0</v>
      </c>
      <c r="N1070" s="2">
        <v>3634333</v>
      </c>
      <c r="O1070" s="2" t="s">
        <v>1281</v>
      </c>
    </row>
    <row r="1071" spans="1:15" x14ac:dyDescent="0.15">
      <c r="A1071" s="2">
        <v>2024</v>
      </c>
      <c r="B1071" s="2">
        <v>2022</v>
      </c>
      <c r="C1071" s="2" t="s">
        <v>197</v>
      </c>
      <c r="D1071" s="2">
        <v>1214.6199999999999</v>
      </c>
      <c r="E1071" s="2">
        <v>175</v>
      </c>
      <c r="F1071" s="2">
        <v>0.1440779832375558</v>
      </c>
      <c r="G1071" s="2">
        <v>15</v>
      </c>
      <c r="H1071" s="2">
        <v>1.2349541420361924E-2</v>
      </c>
      <c r="I1071" s="2">
        <v>153329.31</v>
      </c>
      <c r="J1071" s="2">
        <v>92165</v>
      </c>
      <c r="K1071" s="2">
        <v>231.88298920290509</v>
      </c>
      <c r="L1071" s="2">
        <v>114</v>
      </c>
      <c r="M1071" s="2">
        <v>0</v>
      </c>
      <c r="N1071" s="2">
        <v>4194949</v>
      </c>
      <c r="O1071" s="2" t="s">
        <v>1282</v>
      </c>
    </row>
    <row r="1072" spans="1:15" x14ac:dyDescent="0.15">
      <c r="A1072" s="2">
        <v>2024</v>
      </c>
      <c r="B1072" s="2">
        <v>2022</v>
      </c>
      <c r="C1072" s="2" t="s">
        <v>84</v>
      </c>
      <c r="D1072" s="2">
        <v>1689.97</v>
      </c>
      <c r="E1072" s="2">
        <v>216</v>
      </c>
      <c r="F1072" s="2">
        <v>0.127812919755972</v>
      </c>
      <c r="G1072" s="2">
        <v>14</v>
      </c>
      <c r="H1072" s="2">
        <v>8.2841707249241107E-3</v>
      </c>
      <c r="I1072" s="2">
        <v>149038.49</v>
      </c>
      <c r="J1072" s="2">
        <v>111347</v>
      </c>
      <c r="K1072" s="2">
        <v>232.18607578997464</v>
      </c>
      <c r="L1072" s="2">
        <v>113</v>
      </c>
      <c r="M1072" s="2">
        <v>0</v>
      </c>
      <c r="N1072" s="2">
        <v>4915575</v>
      </c>
      <c r="O1072" s="2" t="s">
        <v>1283</v>
      </c>
    </row>
    <row r="1073" spans="1:15" x14ac:dyDescent="0.15">
      <c r="A1073" s="2">
        <v>2024</v>
      </c>
      <c r="B1073" s="2">
        <v>2022</v>
      </c>
      <c r="C1073" s="2" t="s">
        <v>125</v>
      </c>
      <c r="D1073" s="2">
        <v>4021.49</v>
      </c>
      <c r="E1073" s="2">
        <v>546</v>
      </c>
      <c r="F1073" s="2">
        <v>0.13577057259871342</v>
      </c>
      <c r="G1073" s="2">
        <v>57</v>
      </c>
      <c r="H1073" s="2">
        <v>1.4173850985579972E-2</v>
      </c>
      <c r="I1073" s="2">
        <v>193064.52</v>
      </c>
      <c r="J1073" s="2">
        <v>125028</v>
      </c>
      <c r="K1073" s="2">
        <v>232.94570134360725</v>
      </c>
      <c r="L1073" s="2">
        <v>112</v>
      </c>
      <c r="M1073" s="2">
        <v>0</v>
      </c>
      <c r="N1073" s="2">
        <v>3155515</v>
      </c>
      <c r="O1073" s="2" t="s">
        <v>1284</v>
      </c>
    </row>
    <row r="1074" spans="1:15" x14ac:dyDescent="0.15">
      <c r="A1074" s="2">
        <v>2024</v>
      </c>
      <c r="B1074" s="2">
        <v>2022</v>
      </c>
      <c r="C1074" s="2" t="s">
        <v>131</v>
      </c>
      <c r="D1074" s="2">
        <v>11977.92</v>
      </c>
      <c r="E1074" s="2">
        <v>5866</v>
      </c>
      <c r="F1074" s="2">
        <v>0.48973444471160266</v>
      </c>
      <c r="G1074" s="2">
        <v>2269</v>
      </c>
      <c r="H1074" s="2">
        <v>0.18943188800726671</v>
      </c>
      <c r="I1074" s="2">
        <v>238420.09</v>
      </c>
      <c r="J1074" s="2">
        <v>89486</v>
      </c>
      <c r="K1074" s="2">
        <v>233.16042492359588</v>
      </c>
      <c r="L1074" s="2">
        <v>111</v>
      </c>
      <c r="M1074" s="2">
        <v>0</v>
      </c>
      <c r="N1074" s="2">
        <v>16486478</v>
      </c>
      <c r="O1074" s="2" t="s">
        <v>1285</v>
      </c>
    </row>
    <row r="1075" spans="1:15" x14ac:dyDescent="0.15">
      <c r="A1075" s="2">
        <v>2024</v>
      </c>
      <c r="B1075" s="2">
        <v>2022</v>
      </c>
      <c r="C1075" s="2" t="s">
        <v>120</v>
      </c>
      <c r="D1075" s="2">
        <v>855.32</v>
      </c>
      <c r="E1075" s="2">
        <v>166</v>
      </c>
      <c r="F1075" s="2">
        <v>0.19407940887621006</v>
      </c>
      <c r="G1075" s="2">
        <v>7</v>
      </c>
      <c r="H1075" s="2">
        <v>8.1840714586353634E-3</v>
      </c>
      <c r="I1075" s="2">
        <v>156442.42000000001</v>
      </c>
      <c r="J1075" s="2">
        <v>103400</v>
      </c>
      <c r="K1075" s="2">
        <v>234.67192150734823</v>
      </c>
      <c r="L1075" s="2">
        <v>110</v>
      </c>
      <c r="M1075" s="2">
        <v>0</v>
      </c>
      <c r="N1075" s="2">
        <v>2731643</v>
      </c>
      <c r="O1075" s="2" t="s">
        <v>1286</v>
      </c>
    </row>
    <row r="1076" spans="1:15" x14ac:dyDescent="0.15">
      <c r="A1076" s="2">
        <v>2024</v>
      </c>
      <c r="B1076" s="2">
        <v>2022</v>
      </c>
      <c r="C1076" s="2" t="s">
        <v>167</v>
      </c>
      <c r="D1076" s="2">
        <v>1982.9</v>
      </c>
      <c r="E1076" s="2">
        <v>287</v>
      </c>
      <c r="F1076" s="2">
        <v>0.14473750567350849</v>
      </c>
      <c r="G1076" s="2">
        <v>65</v>
      </c>
      <c r="H1076" s="2">
        <v>3.278027131978415E-2</v>
      </c>
      <c r="I1076" s="2">
        <v>144311.23000000001</v>
      </c>
      <c r="J1076" s="2">
        <v>110938</v>
      </c>
      <c r="K1076" s="2">
        <v>236.49164466175336</v>
      </c>
      <c r="L1076" s="2">
        <v>109</v>
      </c>
      <c r="M1076" s="2">
        <v>0</v>
      </c>
      <c r="N1076" s="2">
        <v>6225981</v>
      </c>
      <c r="O1076" s="2" t="s">
        <v>1287</v>
      </c>
    </row>
    <row r="1077" spans="1:15" x14ac:dyDescent="0.15">
      <c r="A1077" s="2">
        <v>2024</v>
      </c>
      <c r="B1077" s="2">
        <v>2022</v>
      </c>
      <c r="C1077" s="2" t="s">
        <v>112</v>
      </c>
      <c r="D1077" s="2">
        <v>5363.75</v>
      </c>
      <c r="E1077" s="2">
        <v>1487</v>
      </c>
      <c r="F1077" s="2">
        <v>0.27723141458867395</v>
      </c>
      <c r="G1077" s="2">
        <v>125</v>
      </c>
      <c r="H1077" s="2">
        <v>2.3304591004427871E-2</v>
      </c>
      <c r="I1077" s="2">
        <v>203862.9</v>
      </c>
      <c r="J1077" s="2">
        <v>95627</v>
      </c>
      <c r="K1077" s="2">
        <v>236.54580132935891</v>
      </c>
      <c r="L1077" s="2">
        <v>108</v>
      </c>
      <c r="M1077" s="2">
        <v>0</v>
      </c>
      <c r="N1077" s="2">
        <v>6782020</v>
      </c>
      <c r="O1077" s="2" t="s">
        <v>1288</v>
      </c>
    </row>
    <row r="1078" spans="1:15" x14ac:dyDescent="0.15">
      <c r="A1078" s="2">
        <v>2024</v>
      </c>
      <c r="B1078" s="2">
        <v>2022</v>
      </c>
      <c r="C1078" s="2" t="s">
        <v>39</v>
      </c>
      <c r="D1078" s="2">
        <v>358.66</v>
      </c>
      <c r="E1078" s="2">
        <v>115</v>
      </c>
      <c r="F1078" s="2">
        <v>0.32063793007304964</v>
      </c>
      <c r="G1078" s="2">
        <v>1</v>
      </c>
      <c r="H1078" s="2">
        <v>2.7881559136786927E-3</v>
      </c>
      <c r="I1078" s="2">
        <v>176141.6</v>
      </c>
      <c r="J1078" s="2">
        <v>92237</v>
      </c>
      <c r="K1078" s="2">
        <v>237.34492426344897</v>
      </c>
      <c r="L1078" s="2">
        <v>107</v>
      </c>
      <c r="M1078" s="2">
        <v>0</v>
      </c>
      <c r="N1078" s="2">
        <v>1371417</v>
      </c>
      <c r="O1078" s="2" t="s">
        <v>1289</v>
      </c>
    </row>
    <row r="1079" spans="1:15" x14ac:dyDescent="0.15">
      <c r="A1079" s="2">
        <v>2024</v>
      </c>
      <c r="B1079" s="2">
        <v>2022</v>
      </c>
      <c r="C1079" s="2" t="s">
        <v>54</v>
      </c>
      <c r="D1079" s="2">
        <v>401</v>
      </c>
      <c r="E1079" s="2">
        <v>96</v>
      </c>
      <c r="F1079" s="2">
        <v>0.23940149625935161</v>
      </c>
      <c r="G1079" s="2">
        <v>3</v>
      </c>
      <c r="H1079" s="2">
        <v>7.481296758104738E-3</v>
      </c>
      <c r="I1079" s="2">
        <v>181043.22</v>
      </c>
      <c r="J1079" s="2">
        <v>87717</v>
      </c>
      <c r="K1079" s="2">
        <v>238.10197967543303</v>
      </c>
      <c r="L1079" s="2">
        <v>106</v>
      </c>
      <c r="M1079" s="2">
        <v>0</v>
      </c>
      <c r="N1079" s="2">
        <v>1068525</v>
      </c>
      <c r="O1079" s="2" t="s">
        <v>1290</v>
      </c>
    </row>
    <row r="1080" spans="1:15" x14ac:dyDescent="0.15">
      <c r="A1080" s="2">
        <v>2024</v>
      </c>
      <c r="B1080" s="2">
        <v>2022</v>
      </c>
      <c r="C1080" s="2" t="s">
        <v>110</v>
      </c>
      <c r="D1080" s="2">
        <v>479.16</v>
      </c>
      <c r="E1080" s="2">
        <v>94</v>
      </c>
      <c r="F1080" s="2">
        <v>0.19617664245763419</v>
      </c>
      <c r="G1080" s="2">
        <v>8</v>
      </c>
      <c r="H1080" s="2">
        <v>1.6695884464479505E-2</v>
      </c>
      <c r="I1080" s="2">
        <v>162813.04</v>
      </c>
      <c r="J1080" s="2">
        <v>79042</v>
      </c>
      <c r="K1080" s="2">
        <v>238.68933973250466</v>
      </c>
      <c r="L1080" s="2">
        <v>105</v>
      </c>
      <c r="M1080" s="2">
        <v>0</v>
      </c>
      <c r="N1080" s="2">
        <v>2241848</v>
      </c>
      <c r="O1080" s="2" t="s">
        <v>1291</v>
      </c>
    </row>
    <row r="1081" spans="1:15" x14ac:dyDescent="0.15">
      <c r="A1081" s="2">
        <v>2024</v>
      </c>
      <c r="B1081" s="2">
        <v>2022</v>
      </c>
      <c r="C1081" s="2" t="s">
        <v>180</v>
      </c>
      <c r="D1081" s="2">
        <v>2505.2399999999998</v>
      </c>
      <c r="E1081" s="2">
        <v>767</v>
      </c>
      <c r="F1081" s="2">
        <v>0.30615829221950791</v>
      </c>
      <c r="G1081" s="2">
        <v>109</v>
      </c>
      <c r="H1081" s="2">
        <v>4.3508805543580657E-2</v>
      </c>
      <c r="I1081" s="2">
        <v>267029.08</v>
      </c>
      <c r="J1081" s="2">
        <v>90670</v>
      </c>
      <c r="K1081" s="2">
        <v>239.22094093901197</v>
      </c>
      <c r="L1081" s="2">
        <v>104</v>
      </c>
      <c r="M1081" s="2">
        <v>0</v>
      </c>
      <c r="N1081" s="2">
        <v>319188</v>
      </c>
      <c r="O1081" s="2" t="s">
        <v>1292</v>
      </c>
    </row>
    <row r="1082" spans="1:15" x14ac:dyDescent="0.15">
      <c r="A1082" s="2">
        <v>2024</v>
      </c>
      <c r="B1082" s="2">
        <v>2022</v>
      </c>
      <c r="C1082" s="2" t="s">
        <v>129</v>
      </c>
      <c r="D1082" s="2">
        <v>3215.33</v>
      </c>
      <c r="E1082" s="2">
        <v>743</v>
      </c>
      <c r="F1082" s="2">
        <v>0.23108048007514004</v>
      </c>
      <c r="G1082" s="2">
        <v>154</v>
      </c>
      <c r="H1082" s="2">
        <v>4.789555037896577E-2</v>
      </c>
      <c r="I1082" s="2">
        <v>190136.69</v>
      </c>
      <c r="J1082" s="2">
        <v>104812</v>
      </c>
      <c r="K1082" s="2">
        <v>239.39131585432119</v>
      </c>
      <c r="L1082" s="2">
        <v>103</v>
      </c>
      <c r="M1082" s="2">
        <v>0</v>
      </c>
      <c r="N1082" s="2">
        <v>4952006</v>
      </c>
      <c r="O1082" s="2" t="s">
        <v>1293</v>
      </c>
    </row>
    <row r="1083" spans="1:15" x14ac:dyDescent="0.15">
      <c r="A1083" s="2">
        <v>2024</v>
      </c>
      <c r="B1083" s="2">
        <v>2022</v>
      </c>
      <c r="C1083" s="2" t="s">
        <v>95</v>
      </c>
      <c r="D1083" s="2">
        <v>1266.6500000000001</v>
      </c>
      <c r="E1083" s="2">
        <v>204</v>
      </c>
      <c r="F1083" s="2">
        <v>0.16105475072040421</v>
      </c>
      <c r="G1083" s="2">
        <v>6</v>
      </c>
      <c r="H1083" s="2">
        <v>4.736904432953065E-3</v>
      </c>
      <c r="I1083" s="2">
        <v>139714.89000000001</v>
      </c>
      <c r="J1083" s="2">
        <v>126045</v>
      </c>
      <c r="K1083" s="2">
        <v>239.42221296148563</v>
      </c>
      <c r="L1083" s="2">
        <v>102</v>
      </c>
      <c r="M1083" s="2">
        <v>0</v>
      </c>
      <c r="N1083" s="2">
        <v>4013992</v>
      </c>
      <c r="O1083" s="2" t="s">
        <v>1294</v>
      </c>
    </row>
    <row r="1084" spans="1:15" x14ac:dyDescent="0.15">
      <c r="A1084" s="2">
        <v>2024</v>
      </c>
      <c r="B1084" s="2">
        <v>2022</v>
      </c>
      <c r="C1084" s="2" t="s">
        <v>43</v>
      </c>
      <c r="D1084" s="2">
        <v>2688.46</v>
      </c>
      <c r="E1084" s="2">
        <v>995</v>
      </c>
      <c r="F1084" s="2">
        <v>0.37010035484998849</v>
      </c>
      <c r="G1084" s="2">
        <v>190</v>
      </c>
      <c r="H1084" s="2">
        <v>7.0672429569344525E-2</v>
      </c>
      <c r="I1084" s="2">
        <v>201575.25</v>
      </c>
      <c r="J1084" s="2">
        <v>80471</v>
      </c>
      <c r="K1084" s="2">
        <v>239.43858604191783</v>
      </c>
      <c r="L1084" s="2">
        <v>101</v>
      </c>
      <c r="M1084" s="2">
        <v>0</v>
      </c>
      <c r="N1084" s="2">
        <v>5064807</v>
      </c>
      <c r="O1084" s="2" t="s">
        <v>1295</v>
      </c>
    </row>
    <row r="1085" spans="1:15" x14ac:dyDescent="0.15">
      <c r="A1085" s="2">
        <v>2024</v>
      </c>
      <c r="B1085" s="2">
        <v>2022</v>
      </c>
      <c r="C1085" s="2" t="s">
        <v>172</v>
      </c>
      <c r="D1085" s="2">
        <v>6772.24</v>
      </c>
      <c r="E1085" s="2">
        <v>1185</v>
      </c>
      <c r="F1085" s="2">
        <v>0.17497903204848028</v>
      </c>
      <c r="G1085" s="2">
        <v>301</v>
      </c>
      <c r="H1085" s="2">
        <v>4.4446150756618195E-2</v>
      </c>
      <c r="I1085" s="2">
        <v>204500.35</v>
      </c>
      <c r="J1085" s="2">
        <v>129239</v>
      </c>
      <c r="K1085" s="2">
        <v>239.76046539897209</v>
      </c>
      <c r="L1085" s="2">
        <v>100</v>
      </c>
      <c r="M1085" s="2">
        <v>0</v>
      </c>
      <c r="N1085" s="2">
        <v>1455742</v>
      </c>
      <c r="O1085" s="2" t="s">
        <v>1296</v>
      </c>
    </row>
    <row r="1086" spans="1:15" x14ac:dyDescent="0.15">
      <c r="A1086" s="2">
        <v>2024</v>
      </c>
      <c r="B1086" s="2">
        <v>2022</v>
      </c>
      <c r="C1086" s="2" t="s">
        <v>170</v>
      </c>
      <c r="D1086" s="2">
        <v>2338.37</v>
      </c>
      <c r="E1086" s="2">
        <v>370</v>
      </c>
      <c r="F1086" s="2">
        <v>0.15822987807746422</v>
      </c>
      <c r="G1086" s="2">
        <v>46</v>
      </c>
      <c r="H1086" s="2">
        <v>1.9671822679900957E-2</v>
      </c>
      <c r="I1086" s="2">
        <v>133892.88</v>
      </c>
      <c r="J1086" s="2">
        <v>118367</v>
      </c>
      <c r="K1086" s="2">
        <v>239.779056969447</v>
      </c>
      <c r="L1086" s="2">
        <v>99</v>
      </c>
      <c r="M1086" s="2">
        <v>0</v>
      </c>
      <c r="N1086" s="2">
        <v>7807843</v>
      </c>
      <c r="O1086" s="2" t="s">
        <v>1297</v>
      </c>
    </row>
    <row r="1087" spans="1:15" x14ac:dyDescent="0.15">
      <c r="A1087" s="2">
        <v>2024</v>
      </c>
      <c r="B1087" s="2">
        <v>2022</v>
      </c>
      <c r="C1087" s="2" t="s">
        <v>81</v>
      </c>
      <c r="D1087" s="2">
        <v>236.02</v>
      </c>
      <c r="E1087" s="2">
        <v>43</v>
      </c>
      <c r="F1087" s="2">
        <v>0.18218795017371409</v>
      </c>
      <c r="G1087" s="2">
        <v>0</v>
      </c>
      <c r="H1087" s="2">
        <v>0</v>
      </c>
      <c r="I1087" s="2">
        <v>189623.36</v>
      </c>
      <c r="J1087" s="2">
        <v>91875</v>
      </c>
      <c r="K1087" s="2">
        <v>239.91871579481659</v>
      </c>
      <c r="L1087" s="2">
        <v>98</v>
      </c>
      <c r="M1087" s="2">
        <v>0</v>
      </c>
      <c r="N1087" s="2">
        <v>467745</v>
      </c>
      <c r="O1087" s="2" t="s">
        <v>1298</v>
      </c>
    </row>
    <row r="1088" spans="1:15" x14ac:dyDescent="0.15">
      <c r="A1088" s="2">
        <v>2024</v>
      </c>
      <c r="B1088" s="2">
        <v>2022</v>
      </c>
      <c r="C1088" s="2" t="s">
        <v>158</v>
      </c>
      <c r="D1088" s="2">
        <v>2311.48</v>
      </c>
      <c r="E1088" s="2">
        <v>276</v>
      </c>
      <c r="F1088" s="2">
        <v>0.11940401820478655</v>
      </c>
      <c r="G1088" s="2">
        <v>35</v>
      </c>
      <c r="H1088" s="2">
        <v>1.5141813902780903E-2</v>
      </c>
      <c r="I1088" s="2">
        <v>173883.18</v>
      </c>
      <c r="J1088" s="2">
        <v>102128</v>
      </c>
      <c r="K1088" s="2">
        <v>240.04849365599631</v>
      </c>
      <c r="L1088" s="2">
        <v>97</v>
      </c>
      <c r="M1088" s="2">
        <v>0</v>
      </c>
      <c r="N1088" s="2">
        <v>8086341</v>
      </c>
      <c r="O1088" s="2" t="s">
        <v>1299</v>
      </c>
    </row>
    <row r="1089" spans="1:15" x14ac:dyDescent="0.15">
      <c r="A1089" s="2">
        <v>2024</v>
      </c>
      <c r="B1089" s="2">
        <v>2022</v>
      </c>
      <c r="C1089" s="2" t="s">
        <v>49</v>
      </c>
      <c r="D1089" s="2">
        <v>101.82</v>
      </c>
      <c r="E1089" s="2">
        <v>30</v>
      </c>
      <c r="F1089" s="2">
        <v>0.29463759575721865</v>
      </c>
      <c r="G1089" s="2">
        <v>1</v>
      </c>
      <c r="H1089" s="2">
        <v>9.8212531919072872E-3</v>
      </c>
      <c r="I1089" s="2">
        <v>250748.91</v>
      </c>
      <c r="J1089" s="2">
        <v>68750</v>
      </c>
      <c r="K1089" s="2">
        <v>240.57985562187378</v>
      </c>
      <c r="L1089" s="2">
        <v>96</v>
      </c>
      <c r="M1089" s="2">
        <v>0</v>
      </c>
      <c r="N1089" s="2">
        <v>27593</v>
      </c>
      <c r="O1089" s="2" t="s">
        <v>1300</v>
      </c>
    </row>
    <row r="1090" spans="1:15" x14ac:dyDescent="0.15">
      <c r="A1090" s="2">
        <v>2024</v>
      </c>
      <c r="B1090" s="2">
        <v>2022</v>
      </c>
      <c r="C1090" s="2" t="s">
        <v>157</v>
      </c>
      <c r="D1090" s="2">
        <v>1335.5</v>
      </c>
      <c r="E1090" s="2">
        <v>78</v>
      </c>
      <c r="F1090" s="2">
        <v>5.8405091725945338E-2</v>
      </c>
      <c r="G1090" s="2">
        <v>15</v>
      </c>
      <c r="H1090" s="2">
        <v>1.1231748408835642E-2</v>
      </c>
      <c r="I1090" s="2">
        <v>130233.71</v>
      </c>
      <c r="J1090" s="2">
        <v>106305</v>
      </c>
      <c r="K1090" s="2">
        <v>240.58611333674094</v>
      </c>
      <c r="L1090" s="2">
        <v>95</v>
      </c>
      <c r="M1090" s="2">
        <v>0</v>
      </c>
      <c r="N1090" s="2">
        <v>4969011</v>
      </c>
      <c r="O1090" s="2" t="s">
        <v>1301</v>
      </c>
    </row>
    <row r="1091" spans="1:15" x14ac:dyDescent="0.15">
      <c r="A1091" s="2">
        <v>2024</v>
      </c>
      <c r="B1091" s="2">
        <v>2022</v>
      </c>
      <c r="C1091" s="2" t="s">
        <v>61</v>
      </c>
      <c r="D1091" s="2">
        <v>2000.95</v>
      </c>
      <c r="E1091" s="2">
        <v>462</v>
      </c>
      <c r="F1091" s="2">
        <v>0.23089032709463003</v>
      </c>
      <c r="G1091" s="2">
        <v>105</v>
      </c>
      <c r="H1091" s="2">
        <v>5.2475074339688649E-2</v>
      </c>
      <c r="I1091" s="2">
        <v>161592.26999999999</v>
      </c>
      <c r="J1091" s="2">
        <v>89562</v>
      </c>
      <c r="K1091" s="2">
        <v>240.61502027307904</v>
      </c>
      <c r="L1091" s="2">
        <v>94</v>
      </c>
      <c r="M1091" s="2">
        <v>0</v>
      </c>
      <c r="N1091" s="2">
        <v>6339755</v>
      </c>
      <c r="O1091" s="2" t="s">
        <v>1302</v>
      </c>
    </row>
    <row r="1092" spans="1:15" x14ac:dyDescent="0.15">
      <c r="A1092" s="2">
        <v>2024</v>
      </c>
      <c r="B1092" s="2">
        <v>2022</v>
      </c>
      <c r="C1092" s="2" t="s">
        <v>48</v>
      </c>
      <c r="D1092" s="2">
        <v>1454.02</v>
      </c>
      <c r="E1092" s="2">
        <v>172</v>
      </c>
      <c r="F1092" s="2">
        <v>0.11829273324988653</v>
      </c>
      <c r="G1092" s="2">
        <v>27</v>
      </c>
      <c r="H1092" s="2">
        <v>1.8569208126435675E-2</v>
      </c>
      <c r="I1092" s="2">
        <v>153983.21</v>
      </c>
      <c r="J1092" s="2">
        <v>129783</v>
      </c>
      <c r="K1092" s="2">
        <v>240.78804049593526</v>
      </c>
      <c r="L1092" s="2">
        <v>93</v>
      </c>
      <c r="M1092" s="2">
        <v>0</v>
      </c>
      <c r="N1092" s="2">
        <v>5061506</v>
      </c>
      <c r="O1092" s="2" t="s">
        <v>1303</v>
      </c>
    </row>
    <row r="1093" spans="1:15" x14ac:dyDescent="0.15">
      <c r="A1093" s="2">
        <v>2024</v>
      </c>
      <c r="B1093" s="2">
        <v>2022</v>
      </c>
      <c r="C1093" s="2" t="s">
        <v>34</v>
      </c>
      <c r="D1093" s="2">
        <v>443.27</v>
      </c>
      <c r="E1093" s="2">
        <v>99</v>
      </c>
      <c r="F1093" s="2">
        <v>0.22334017641617976</v>
      </c>
      <c r="G1093" s="2">
        <v>2</v>
      </c>
      <c r="H1093" s="2">
        <v>4.5119227558824198E-3</v>
      </c>
      <c r="I1093" s="2">
        <v>153641.95000000001</v>
      </c>
      <c r="J1093" s="2">
        <v>103500</v>
      </c>
      <c r="K1093" s="2">
        <v>240.80377580970261</v>
      </c>
      <c r="L1093" s="2">
        <v>92</v>
      </c>
      <c r="M1093" s="2">
        <v>0</v>
      </c>
      <c r="N1093" s="2">
        <v>1488650</v>
      </c>
      <c r="O1093" s="2" t="s">
        <v>1304</v>
      </c>
    </row>
    <row r="1094" spans="1:15" x14ac:dyDescent="0.15">
      <c r="A1094" s="2">
        <v>2024</v>
      </c>
      <c r="B1094" s="2">
        <v>2022</v>
      </c>
      <c r="C1094" s="2" t="s">
        <v>55</v>
      </c>
      <c r="D1094" s="2">
        <v>1503.16</v>
      </c>
      <c r="E1094" s="2">
        <v>529</v>
      </c>
      <c r="F1094" s="2">
        <v>0.35192527741557783</v>
      </c>
      <c r="G1094" s="2">
        <v>127</v>
      </c>
      <c r="H1094" s="2">
        <v>8.4488677186726618E-2</v>
      </c>
      <c r="I1094" s="2">
        <v>180430.48</v>
      </c>
      <c r="J1094" s="2">
        <v>90332</v>
      </c>
      <c r="K1094" s="2">
        <v>241.24628300699831</v>
      </c>
      <c r="L1094" s="2">
        <v>91</v>
      </c>
      <c r="M1094" s="2">
        <v>0</v>
      </c>
      <c r="N1094" s="2">
        <v>3715590</v>
      </c>
      <c r="O1094" s="2" t="s">
        <v>1305</v>
      </c>
    </row>
    <row r="1095" spans="1:15" x14ac:dyDescent="0.15">
      <c r="A1095" s="2">
        <v>2024</v>
      </c>
      <c r="B1095" s="2">
        <v>2022</v>
      </c>
      <c r="C1095" s="2" t="s">
        <v>69</v>
      </c>
      <c r="D1095" s="2">
        <v>975.96</v>
      </c>
      <c r="E1095" s="2">
        <v>251</v>
      </c>
      <c r="F1095" s="2">
        <v>0.25718267142095985</v>
      </c>
      <c r="G1095" s="2">
        <v>10</v>
      </c>
      <c r="H1095" s="2">
        <v>1.0246321570556169E-2</v>
      </c>
      <c r="I1095" s="2">
        <v>159681.28</v>
      </c>
      <c r="J1095" s="2">
        <v>95685</v>
      </c>
      <c r="K1095" s="2">
        <v>241.72697785762807</v>
      </c>
      <c r="L1095" s="2">
        <v>90</v>
      </c>
      <c r="M1095" s="2">
        <v>0</v>
      </c>
      <c r="N1095" s="2">
        <v>2981216</v>
      </c>
      <c r="O1095" s="2" t="s">
        <v>1306</v>
      </c>
    </row>
    <row r="1096" spans="1:15" x14ac:dyDescent="0.15">
      <c r="A1096" s="2">
        <v>2024</v>
      </c>
      <c r="B1096" s="2">
        <v>2022</v>
      </c>
      <c r="C1096" s="2" t="s">
        <v>159</v>
      </c>
      <c r="D1096" s="2">
        <v>6152.28</v>
      </c>
      <c r="E1096" s="2">
        <v>1404</v>
      </c>
      <c r="F1096" s="2">
        <v>0.22820807895609432</v>
      </c>
      <c r="G1096" s="2">
        <v>162</v>
      </c>
      <c r="H1096" s="2">
        <v>2.6331701418010885E-2</v>
      </c>
      <c r="I1096" s="2">
        <v>145335.01999999999</v>
      </c>
      <c r="J1096" s="2">
        <v>101098</v>
      </c>
      <c r="K1096" s="2">
        <v>242.27386632835535</v>
      </c>
      <c r="L1096" s="2">
        <v>89</v>
      </c>
      <c r="M1096" s="2">
        <v>0</v>
      </c>
      <c r="N1096" s="2">
        <v>21301770</v>
      </c>
      <c r="O1096" s="2" t="s">
        <v>1307</v>
      </c>
    </row>
    <row r="1097" spans="1:15" x14ac:dyDescent="0.15">
      <c r="A1097" s="2">
        <v>2024</v>
      </c>
      <c r="B1097" s="2">
        <v>2022</v>
      </c>
      <c r="C1097" s="2" t="s">
        <v>51</v>
      </c>
      <c r="D1097" s="2">
        <v>1518.41</v>
      </c>
      <c r="E1097" s="2">
        <v>168</v>
      </c>
      <c r="F1097" s="2">
        <v>0.11064205320038724</v>
      </c>
      <c r="G1097" s="2">
        <v>12</v>
      </c>
      <c r="H1097" s="2">
        <v>7.9030038000276609E-3</v>
      </c>
      <c r="I1097" s="2">
        <v>162796.14000000001</v>
      </c>
      <c r="J1097" s="2">
        <v>89863</v>
      </c>
      <c r="K1097" s="2">
        <v>242.30214332802481</v>
      </c>
      <c r="L1097" s="2">
        <v>88</v>
      </c>
      <c r="M1097" s="2">
        <v>0</v>
      </c>
      <c r="N1097" s="2">
        <v>4516351</v>
      </c>
      <c r="O1097" s="2" t="s">
        <v>1308</v>
      </c>
    </row>
    <row r="1098" spans="1:15" x14ac:dyDescent="0.15">
      <c r="A1098" s="2">
        <v>2024</v>
      </c>
      <c r="B1098" s="2">
        <v>2022</v>
      </c>
      <c r="C1098" s="2" t="s">
        <v>28</v>
      </c>
      <c r="D1098" s="2">
        <v>360</v>
      </c>
      <c r="E1098" s="2">
        <v>80</v>
      </c>
      <c r="F1098" s="2">
        <v>0.22222222222222221</v>
      </c>
      <c r="G1098" s="2">
        <v>9</v>
      </c>
      <c r="H1098" s="2">
        <v>2.5000000000000001E-2</v>
      </c>
      <c r="I1098" s="2">
        <v>132341.91</v>
      </c>
      <c r="J1098" s="2">
        <v>99449</v>
      </c>
      <c r="K1098" s="2">
        <v>242.48358228406985</v>
      </c>
      <c r="L1098" s="2">
        <v>87</v>
      </c>
      <c r="M1098" s="2">
        <v>0</v>
      </c>
      <c r="N1098" s="2">
        <v>1562973</v>
      </c>
      <c r="O1098" s="2" t="s">
        <v>1309</v>
      </c>
    </row>
    <row r="1099" spans="1:15" x14ac:dyDescent="0.15">
      <c r="A1099" s="2">
        <v>2024</v>
      </c>
      <c r="B1099" s="2">
        <v>2022</v>
      </c>
      <c r="C1099" s="2" t="s">
        <v>107</v>
      </c>
      <c r="D1099" s="2">
        <v>911.22</v>
      </c>
      <c r="E1099" s="2">
        <v>124</v>
      </c>
      <c r="F1099" s="2">
        <v>0.13608129760101842</v>
      </c>
      <c r="G1099" s="2">
        <v>6</v>
      </c>
      <c r="H1099" s="2">
        <v>6.5845789161783101E-3</v>
      </c>
      <c r="I1099" s="2">
        <v>141407.82</v>
      </c>
      <c r="J1099" s="2">
        <v>113547</v>
      </c>
      <c r="K1099" s="2">
        <v>242.54570762695226</v>
      </c>
      <c r="L1099" s="2">
        <v>86</v>
      </c>
      <c r="M1099" s="2">
        <v>0</v>
      </c>
      <c r="N1099" s="2">
        <v>3140895</v>
      </c>
      <c r="O1099" s="2" t="s">
        <v>1310</v>
      </c>
    </row>
    <row r="1100" spans="1:15" x14ac:dyDescent="0.15">
      <c r="A1100" s="2">
        <v>2024</v>
      </c>
      <c r="B1100" s="2">
        <v>2022</v>
      </c>
      <c r="C1100" s="2" t="s">
        <v>36</v>
      </c>
      <c r="D1100" s="2">
        <v>2691.46</v>
      </c>
      <c r="E1100" s="2">
        <v>562</v>
      </c>
      <c r="F1100" s="2">
        <v>0.208808602022694</v>
      </c>
      <c r="G1100" s="2">
        <v>93</v>
      </c>
      <c r="H1100" s="2">
        <v>3.4553736633648649E-2</v>
      </c>
      <c r="I1100" s="2">
        <v>176518.68</v>
      </c>
      <c r="J1100" s="2">
        <v>102075</v>
      </c>
      <c r="K1100" s="2">
        <v>242.58900911548366</v>
      </c>
      <c r="L1100" s="2">
        <v>85</v>
      </c>
      <c r="M1100" s="2">
        <v>0</v>
      </c>
      <c r="N1100" s="2">
        <v>5810158</v>
      </c>
      <c r="O1100" s="2" t="s">
        <v>1311</v>
      </c>
    </row>
    <row r="1101" spans="1:15" x14ac:dyDescent="0.15">
      <c r="A1101" s="2">
        <v>2024</v>
      </c>
      <c r="B1101" s="2">
        <v>2022</v>
      </c>
      <c r="C1101" s="2" t="s">
        <v>76</v>
      </c>
      <c r="D1101" s="2">
        <v>2582.84</v>
      </c>
      <c r="E1101" s="2">
        <v>414</v>
      </c>
      <c r="F1101" s="2">
        <v>0.16028867448235276</v>
      </c>
      <c r="G1101" s="2">
        <v>46</v>
      </c>
      <c r="H1101" s="2">
        <v>1.7809852720261417E-2</v>
      </c>
      <c r="I1101" s="2">
        <v>128883.54</v>
      </c>
      <c r="J1101" s="2">
        <v>89645</v>
      </c>
      <c r="K1101" s="2">
        <v>242.81714625620481</v>
      </c>
      <c r="L1101" s="2">
        <v>84</v>
      </c>
      <c r="M1101" s="2">
        <v>0</v>
      </c>
      <c r="N1101" s="2">
        <v>11311807</v>
      </c>
      <c r="O1101" s="2" t="s">
        <v>1312</v>
      </c>
    </row>
    <row r="1102" spans="1:15" x14ac:dyDescent="0.15">
      <c r="A1102" s="2">
        <v>2024</v>
      </c>
      <c r="B1102" s="2">
        <v>2022</v>
      </c>
      <c r="C1102" s="2" t="s">
        <v>60</v>
      </c>
      <c r="D1102" s="2">
        <v>1625.42</v>
      </c>
      <c r="E1102" s="2">
        <v>385</v>
      </c>
      <c r="F1102" s="2">
        <v>0.236861857243051</v>
      </c>
      <c r="G1102" s="2">
        <v>18</v>
      </c>
      <c r="H1102" s="2">
        <v>1.1074060858116672E-2</v>
      </c>
      <c r="I1102" s="2">
        <v>129781.39</v>
      </c>
      <c r="J1102" s="2">
        <v>93619</v>
      </c>
      <c r="K1102" s="2">
        <v>242.91875923021323</v>
      </c>
      <c r="L1102" s="2">
        <v>83</v>
      </c>
      <c r="M1102" s="2">
        <v>0</v>
      </c>
      <c r="N1102" s="2">
        <v>7010535</v>
      </c>
      <c r="O1102" s="2" t="s">
        <v>1313</v>
      </c>
    </row>
    <row r="1103" spans="1:15" x14ac:dyDescent="0.15">
      <c r="A1103" s="2">
        <v>2024</v>
      </c>
      <c r="B1103" s="2">
        <v>2022</v>
      </c>
      <c r="C1103" s="2" t="s">
        <v>42</v>
      </c>
      <c r="D1103" s="2">
        <v>274.35000000000002</v>
      </c>
      <c r="E1103" s="2">
        <v>101</v>
      </c>
      <c r="F1103" s="2">
        <v>0.3681428831784217</v>
      </c>
      <c r="G1103" s="2">
        <v>6</v>
      </c>
      <c r="H1103" s="2">
        <v>2.1869874248223072E-2</v>
      </c>
      <c r="I1103" s="2">
        <v>166551.12</v>
      </c>
      <c r="J1103" s="2">
        <v>91838</v>
      </c>
      <c r="K1103" s="2">
        <v>243.37781176991891</v>
      </c>
      <c r="L1103" s="2">
        <v>82</v>
      </c>
      <c r="M1103" s="2">
        <v>0</v>
      </c>
      <c r="N1103" s="2">
        <v>842217</v>
      </c>
      <c r="O1103" s="2" t="s">
        <v>1314</v>
      </c>
    </row>
    <row r="1104" spans="1:15" x14ac:dyDescent="0.15">
      <c r="A1104" s="2">
        <v>2024</v>
      </c>
      <c r="B1104" s="2">
        <v>2022</v>
      </c>
      <c r="C1104" s="2" t="s">
        <v>73</v>
      </c>
      <c r="D1104" s="2">
        <v>2479.33</v>
      </c>
      <c r="E1104" s="2">
        <v>599</v>
      </c>
      <c r="F1104" s="2">
        <v>0.24159752836451784</v>
      </c>
      <c r="G1104" s="2">
        <v>106</v>
      </c>
      <c r="H1104" s="2">
        <v>4.2753485820766095E-2</v>
      </c>
      <c r="I1104" s="2">
        <v>194043.06</v>
      </c>
      <c r="J1104" s="2">
        <v>96023</v>
      </c>
      <c r="K1104" s="2">
        <v>244.08874996017798</v>
      </c>
      <c r="L1104" s="2">
        <v>81</v>
      </c>
      <c r="M1104" s="2">
        <v>0</v>
      </c>
      <c r="N1104" s="2">
        <v>4085156</v>
      </c>
      <c r="O1104" s="2" t="s">
        <v>1315</v>
      </c>
    </row>
    <row r="1105" spans="1:15" x14ac:dyDescent="0.15">
      <c r="A1105" s="2">
        <v>2024</v>
      </c>
      <c r="B1105" s="2">
        <v>2022</v>
      </c>
      <c r="C1105" s="2" t="s">
        <v>176</v>
      </c>
      <c r="D1105" s="2">
        <v>5395.35</v>
      </c>
      <c r="E1105" s="2">
        <v>1733</v>
      </c>
      <c r="F1105" s="2">
        <v>0.32120251698221614</v>
      </c>
      <c r="G1105" s="2">
        <v>373</v>
      </c>
      <c r="H1105" s="2">
        <v>6.9133605790171165E-2</v>
      </c>
      <c r="I1105" s="2">
        <v>147329.95000000001</v>
      </c>
      <c r="J1105" s="2">
        <v>83054</v>
      </c>
      <c r="K1105" s="2">
        <v>244.95369451986514</v>
      </c>
      <c r="L1105" s="2">
        <v>80</v>
      </c>
      <c r="M1105" s="2">
        <v>0</v>
      </c>
      <c r="N1105" s="2">
        <v>21914279</v>
      </c>
      <c r="O1105" s="2" t="s">
        <v>1316</v>
      </c>
    </row>
    <row r="1106" spans="1:15" x14ac:dyDescent="0.15">
      <c r="A1106" s="2">
        <v>2024</v>
      </c>
      <c r="B1106" s="2">
        <v>2022</v>
      </c>
      <c r="C1106" s="2" t="s">
        <v>124</v>
      </c>
      <c r="D1106" s="2">
        <v>3666.88</v>
      </c>
      <c r="E1106" s="2">
        <v>1342</v>
      </c>
      <c r="F1106" s="2">
        <v>0.36597870669342875</v>
      </c>
      <c r="G1106" s="2">
        <v>263</v>
      </c>
      <c r="H1106" s="2">
        <v>7.1723099746923813E-2</v>
      </c>
      <c r="I1106" s="2">
        <v>160170.76</v>
      </c>
      <c r="J1106" s="2">
        <v>93815</v>
      </c>
      <c r="K1106" s="2">
        <v>245.54718120872377</v>
      </c>
      <c r="L1106" s="2">
        <v>79</v>
      </c>
      <c r="M1106" s="2">
        <v>0</v>
      </c>
      <c r="N1106" s="2">
        <v>11837663</v>
      </c>
      <c r="O1106" s="2" t="s">
        <v>1317</v>
      </c>
    </row>
    <row r="1107" spans="1:15" x14ac:dyDescent="0.15">
      <c r="A1107" s="2">
        <v>2024</v>
      </c>
      <c r="B1107" s="2">
        <v>2022</v>
      </c>
      <c r="C1107" s="2" t="s">
        <v>113</v>
      </c>
      <c r="D1107" s="2">
        <v>3416.88</v>
      </c>
      <c r="E1107" s="2">
        <v>396</v>
      </c>
      <c r="F1107" s="2">
        <v>0.11589520264100582</v>
      </c>
      <c r="G1107" s="2">
        <v>64</v>
      </c>
      <c r="H1107" s="2">
        <v>1.8730537800566598E-2</v>
      </c>
      <c r="I1107" s="2">
        <v>181214.63</v>
      </c>
      <c r="J1107" s="2">
        <v>121847</v>
      </c>
      <c r="K1107" s="2">
        <v>245.86523352275555</v>
      </c>
      <c r="L1107" s="2">
        <v>78</v>
      </c>
      <c r="M1107" s="2">
        <v>0</v>
      </c>
      <c r="N1107" s="2">
        <v>4573457</v>
      </c>
      <c r="O1107" s="2" t="s">
        <v>1318</v>
      </c>
    </row>
    <row r="1108" spans="1:15" x14ac:dyDescent="0.15">
      <c r="A1108" s="2">
        <v>2024</v>
      </c>
      <c r="B1108" s="2">
        <v>2022</v>
      </c>
      <c r="C1108" s="2" t="s">
        <v>56</v>
      </c>
      <c r="D1108" s="2">
        <v>2201.37</v>
      </c>
      <c r="E1108" s="2">
        <v>531</v>
      </c>
      <c r="F1108" s="2">
        <v>0.24121342618460323</v>
      </c>
      <c r="G1108" s="2">
        <v>37</v>
      </c>
      <c r="H1108" s="2">
        <v>1.6807715195537327E-2</v>
      </c>
      <c r="I1108" s="2">
        <v>129374.14</v>
      </c>
      <c r="J1108" s="2">
        <v>107914</v>
      </c>
      <c r="K1108" s="2">
        <v>245.9045006898923</v>
      </c>
      <c r="L1108" s="2">
        <v>77</v>
      </c>
      <c r="M1108" s="2">
        <v>0</v>
      </c>
      <c r="N1108" s="2">
        <v>8613039</v>
      </c>
      <c r="O1108" s="2" t="s">
        <v>1319</v>
      </c>
    </row>
    <row r="1109" spans="1:15" x14ac:dyDescent="0.15">
      <c r="A1109" s="2">
        <v>2024</v>
      </c>
      <c r="B1109" s="2">
        <v>2022</v>
      </c>
      <c r="C1109" s="2" t="s">
        <v>38</v>
      </c>
      <c r="D1109" s="2">
        <v>3174.37</v>
      </c>
      <c r="E1109" s="2">
        <v>937</v>
      </c>
      <c r="F1109" s="2">
        <v>0.29517668072719944</v>
      </c>
      <c r="G1109" s="2">
        <v>186</v>
      </c>
      <c r="H1109" s="2">
        <v>5.8594303751610559E-2</v>
      </c>
      <c r="I1109" s="2">
        <v>163950.22</v>
      </c>
      <c r="J1109" s="2">
        <v>94973</v>
      </c>
      <c r="K1109" s="2">
        <v>246.08451066973134</v>
      </c>
      <c r="L1109" s="2">
        <v>76</v>
      </c>
      <c r="M1109" s="2">
        <v>0</v>
      </c>
      <c r="N1109" s="2">
        <v>9411919</v>
      </c>
      <c r="O1109" s="2" t="s">
        <v>1320</v>
      </c>
    </row>
    <row r="1110" spans="1:15" x14ac:dyDescent="0.15">
      <c r="A1110" s="2">
        <v>2024</v>
      </c>
      <c r="B1110" s="2">
        <v>2022</v>
      </c>
      <c r="C1110" s="2" t="s">
        <v>173</v>
      </c>
      <c r="D1110" s="2">
        <v>75</v>
      </c>
      <c r="E1110" s="2">
        <v>6</v>
      </c>
      <c r="F1110" s="2">
        <v>0.08</v>
      </c>
      <c r="G1110" s="2">
        <v>0</v>
      </c>
      <c r="H1110" s="2">
        <v>0</v>
      </c>
      <c r="I1110" s="2">
        <v>178712.38</v>
      </c>
      <c r="J1110" s="2">
        <v>81111</v>
      </c>
      <c r="K1110" s="2">
        <v>246.46309118279856</v>
      </c>
      <c r="L1110" s="2">
        <v>75</v>
      </c>
      <c r="M1110" s="2">
        <v>0</v>
      </c>
      <c r="N1110" s="2">
        <v>201575</v>
      </c>
      <c r="O1110" s="2" t="s">
        <v>1321</v>
      </c>
    </row>
    <row r="1111" spans="1:15" x14ac:dyDescent="0.15">
      <c r="A1111" s="2">
        <v>2024</v>
      </c>
      <c r="B1111" s="2">
        <v>2022</v>
      </c>
      <c r="C1111" s="2" t="s">
        <v>147</v>
      </c>
      <c r="D1111" s="2">
        <v>2678.98</v>
      </c>
      <c r="E1111" s="2">
        <v>535</v>
      </c>
      <c r="F1111" s="2">
        <v>0.19970287198859268</v>
      </c>
      <c r="G1111" s="2">
        <v>229</v>
      </c>
      <c r="H1111" s="2">
        <v>8.5480294739042464E-2</v>
      </c>
      <c r="I1111" s="2">
        <v>164078.82</v>
      </c>
      <c r="J1111" s="2">
        <v>85123</v>
      </c>
      <c r="K1111" s="2">
        <v>246.48634979805445</v>
      </c>
      <c r="L1111" s="2">
        <v>74</v>
      </c>
      <c r="M1111" s="2">
        <v>0</v>
      </c>
      <c r="N1111" s="2">
        <v>8564807</v>
      </c>
      <c r="O1111" s="2" t="s">
        <v>1322</v>
      </c>
    </row>
    <row r="1112" spans="1:15" x14ac:dyDescent="0.15">
      <c r="A1112" s="2">
        <v>2024</v>
      </c>
      <c r="B1112" s="2">
        <v>2022</v>
      </c>
      <c r="C1112" s="2" t="s">
        <v>149</v>
      </c>
      <c r="D1112" s="2">
        <v>578.62</v>
      </c>
      <c r="E1112" s="2">
        <v>107</v>
      </c>
      <c r="F1112" s="2">
        <v>0.18492274722615878</v>
      </c>
      <c r="G1112" s="2">
        <v>4</v>
      </c>
      <c r="H1112" s="2">
        <v>6.9129998963050011E-3</v>
      </c>
      <c r="I1112" s="2">
        <v>145573.99</v>
      </c>
      <c r="J1112" s="2">
        <v>104725</v>
      </c>
      <c r="K1112" s="2">
        <v>246.49849356944816</v>
      </c>
      <c r="L1112" s="2">
        <v>73</v>
      </c>
      <c r="M1112" s="2">
        <v>0</v>
      </c>
      <c r="N1112" s="2">
        <v>1902942</v>
      </c>
      <c r="O1112" s="2" t="s">
        <v>1323</v>
      </c>
    </row>
    <row r="1113" spans="1:15" x14ac:dyDescent="0.15">
      <c r="A1113" s="2">
        <v>2024</v>
      </c>
      <c r="B1113" s="2">
        <v>2022</v>
      </c>
      <c r="C1113" s="2" t="s">
        <v>160</v>
      </c>
      <c r="D1113" s="2">
        <v>5019.03</v>
      </c>
      <c r="E1113" s="2">
        <v>771</v>
      </c>
      <c r="F1113" s="2">
        <v>0.15361534001589949</v>
      </c>
      <c r="G1113" s="2">
        <v>424</v>
      </c>
      <c r="H1113" s="2">
        <v>8.4478474924437594E-2</v>
      </c>
      <c r="I1113" s="2">
        <v>171967.28</v>
      </c>
      <c r="J1113" s="2">
        <v>119972</v>
      </c>
      <c r="K1113" s="2">
        <v>247.47760502080374</v>
      </c>
      <c r="L1113" s="2">
        <v>72</v>
      </c>
      <c r="M1113" s="2">
        <v>0</v>
      </c>
      <c r="N1113" s="2">
        <v>9048510</v>
      </c>
      <c r="O1113" s="2" t="s">
        <v>1324</v>
      </c>
    </row>
    <row r="1114" spans="1:15" x14ac:dyDescent="0.15">
      <c r="A1114" s="2">
        <v>2024</v>
      </c>
      <c r="B1114" s="2">
        <v>2022</v>
      </c>
      <c r="C1114" s="2" t="s">
        <v>143</v>
      </c>
      <c r="D1114" s="2">
        <v>1296.68</v>
      </c>
      <c r="E1114" s="2">
        <v>254</v>
      </c>
      <c r="F1114" s="2">
        <v>0.19588487521979209</v>
      </c>
      <c r="G1114" s="2">
        <v>30</v>
      </c>
      <c r="H1114" s="2">
        <v>2.313600888422741E-2</v>
      </c>
      <c r="I1114" s="2">
        <v>139519.79</v>
      </c>
      <c r="J1114" s="2">
        <v>106667</v>
      </c>
      <c r="K1114" s="2">
        <v>250.34211501343771</v>
      </c>
      <c r="L1114" s="2">
        <v>71</v>
      </c>
      <c r="M1114" s="2">
        <v>0</v>
      </c>
      <c r="N1114" s="2">
        <v>6220151</v>
      </c>
      <c r="O1114" s="2" t="s">
        <v>1325</v>
      </c>
    </row>
    <row r="1115" spans="1:15" x14ac:dyDescent="0.15">
      <c r="A1115" s="2">
        <v>2024</v>
      </c>
      <c r="B1115" s="2">
        <v>2022</v>
      </c>
      <c r="C1115" s="2" t="s">
        <v>128</v>
      </c>
      <c r="D1115" s="2">
        <v>351.27</v>
      </c>
      <c r="E1115" s="2">
        <v>129</v>
      </c>
      <c r="F1115" s="2">
        <v>0.36723887607823041</v>
      </c>
      <c r="G1115" s="2">
        <v>18</v>
      </c>
      <c r="H1115" s="2">
        <v>5.1242633871380991E-2</v>
      </c>
      <c r="I1115" s="2">
        <v>144107.6</v>
      </c>
      <c r="J1115" s="2">
        <v>63214</v>
      </c>
      <c r="K1115" s="2">
        <v>250.46891097977527</v>
      </c>
      <c r="L1115" s="2">
        <v>70</v>
      </c>
      <c r="M1115" s="2">
        <v>0</v>
      </c>
      <c r="N1115" s="2">
        <v>1752436</v>
      </c>
      <c r="O1115" s="2" t="s">
        <v>1326</v>
      </c>
    </row>
    <row r="1116" spans="1:15" x14ac:dyDescent="0.15">
      <c r="A1116" s="2">
        <v>2024</v>
      </c>
      <c r="B1116" s="2">
        <v>2022</v>
      </c>
      <c r="C1116" s="2" t="s">
        <v>127</v>
      </c>
      <c r="D1116" s="2">
        <v>1580.39</v>
      </c>
      <c r="E1116" s="2">
        <v>352</v>
      </c>
      <c r="F1116" s="2">
        <v>0.22272983250969697</v>
      </c>
      <c r="G1116" s="2">
        <v>28</v>
      </c>
      <c r="H1116" s="2">
        <v>1.7717145767816803E-2</v>
      </c>
      <c r="I1116" s="2">
        <v>143240.34</v>
      </c>
      <c r="J1116" s="2">
        <v>96019</v>
      </c>
      <c r="K1116" s="2">
        <v>250.67042957172515</v>
      </c>
      <c r="L1116" s="2">
        <v>69</v>
      </c>
      <c r="M1116" s="2">
        <v>0</v>
      </c>
      <c r="N1116" s="2">
        <v>5825845</v>
      </c>
      <c r="O1116" s="2" t="s">
        <v>1327</v>
      </c>
    </row>
    <row r="1117" spans="1:15" x14ac:dyDescent="0.15">
      <c r="A1117" s="2">
        <v>2024</v>
      </c>
      <c r="B1117" s="2">
        <v>2022</v>
      </c>
      <c r="C1117" s="2" t="s">
        <v>183</v>
      </c>
      <c r="D1117" s="2">
        <v>9456.69</v>
      </c>
      <c r="E1117" s="2">
        <v>2337</v>
      </c>
      <c r="F1117" s="2">
        <v>0.24712663733293572</v>
      </c>
      <c r="G1117" s="2">
        <v>700</v>
      </c>
      <c r="H1117" s="2">
        <v>7.4021671430489946E-2</v>
      </c>
      <c r="I1117" s="2">
        <v>160494.48000000001</v>
      </c>
      <c r="J1117" s="2">
        <v>105230</v>
      </c>
      <c r="K1117" s="2">
        <v>250.71210658534511</v>
      </c>
      <c r="L1117" s="2">
        <v>68</v>
      </c>
      <c r="M1117" s="2">
        <v>0</v>
      </c>
      <c r="N1117" s="2">
        <v>26171995</v>
      </c>
      <c r="O1117" s="2" t="s">
        <v>1328</v>
      </c>
    </row>
    <row r="1118" spans="1:15" x14ac:dyDescent="0.15">
      <c r="A1118" s="2">
        <v>2024</v>
      </c>
      <c r="B1118" s="2">
        <v>2022</v>
      </c>
      <c r="C1118" s="2" t="s">
        <v>188</v>
      </c>
      <c r="D1118" s="2">
        <v>583.79</v>
      </c>
      <c r="E1118" s="2">
        <v>223</v>
      </c>
      <c r="F1118" s="2">
        <v>0.38198667329005298</v>
      </c>
      <c r="G1118" s="2">
        <v>8</v>
      </c>
      <c r="H1118" s="2">
        <v>1.3703557786190241E-2</v>
      </c>
      <c r="I1118" s="2">
        <v>123103.02</v>
      </c>
      <c r="J1118" s="2">
        <v>73264</v>
      </c>
      <c r="K1118" s="2">
        <v>251.26756999461807</v>
      </c>
      <c r="L1118" s="2">
        <v>67</v>
      </c>
      <c r="M1118" s="2">
        <v>0</v>
      </c>
      <c r="N1118" s="2">
        <v>3228203</v>
      </c>
      <c r="O1118" s="2" t="s">
        <v>1329</v>
      </c>
    </row>
    <row r="1119" spans="1:15" x14ac:dyDescent="0.15">
      <c r="A1119" s="2">
        <v>2024</v>
      </c>
      <c r="B1119" s="2">
        <v>2022</v>
      </c>
      <c r="C1119" s="2" t="s">
        <v>62</v>
      </c>
      <c r="D1119" s="2">
        <v>11991.87</v>
      </c>
      <c r="E1119" s="2">
        <v>5822</v>
      </c>
      <c r="F1119" s="2">
        <v>0.48549558992884345</v>
      </c>
      <c r="G1119" s="2">
        <v>4172</v>
      </c>
      <c r="H1119" s="2">
        <v>0.34790237052269579</v>
      </c>
      <c r="I1119" s="2">
        <v>148092.35</v>
      </c>
      <c r="J1119" s="2">
        <v>73204</v>
      </c>
      <c r="K1119" s="2">
        <v>251.37099345680889</v>
      </c>
      <c r="L1119" s="2">
        <v>66</v>
      </c>
      <c r="M1119" s="2">
        <v>0</v>
      </c>
      <c r="N1119" s="2">
        <v>57534992</v>
      </c>
      <c r="O1119" s="2" t="s">
        <v>1330</v>
      </c>
    </row>
    <row r="1120" spans="1:15" x14ac:dyDescent="0.15">
      <c r="A1120" s="2">
        <v>2024</v>
      </c>
      <c r="B1120" s="2">
        <v>2022</v>
      </c>
      <c r="C1120" s="2" t="s">
        <v>130</v>
      </c>
      <c r="D1120" s="2">
        <v>753.51</v>
      </c>
      <c r="E1120" s="2">
        <v>151</v>
      </c>
      <c r="F1120" s="2">
        <v>0.20039548247534869</v>
      </c>
      <c r="G1120" s="2">
        <v>0</v>
      </c>
      <c r="H1120" s="2">
        <v>0</v>
      </c>
      <c r="I1120" s="2">
        <v>161154.20000000001</v>
      </c>
      <c r="J1120" s="2">
        <v>61963</v>
      </c>
      <c r="K1120" s="2">
        <v>252.06551531739279</v>
      </c>
      <c r="L1120" s="2">
        <v>65</v>
      </c>
      <c r="M1120" s="2">
        <v>0</v>
      </c>
      <c r="N1120" s="2">
        <v>2964718</v>
      </c>
      <c r="O1120" s="2" t="s">
        <v>1331</v>
      </c>
    </row>
    <row r="1121" spans="1:15" x14ac:dyDescent="0.15">
      <c r="A1121" s="2">
        <v>2024</v>
      </c>
      <c r="B1121" s="2">
        <v>2022</v>
      </c>
      <c r="C1121" s="2" t="s">
        <v>91</v>
      </c>
      <c r="D1121" s="2">
        <v>119.84</v>
      </c>
      <c r="E1121" s="2">
        <v>40</v>
      </c>
      <c r="F1121" s="2">
        <v>0.33377837116154874</v>
      </c>
      <c r="G1121" s="2">
        <v>0</v>
      </c>
      <c r="H1121" s="2">
        <v>0</v>
      </c>
      <c r="I1121" s="2">
        <v>146615.59</v>
      </c>
      <c r="J1121" s="2">
        <v>76364</v>
      </c>
      <c r="K1121" s="2">
        <v>252.84377791758899</v>
      </c>
      <c r="L1121" s="2">
        <v>64</v>
      </c>
      <c r="M1121" s="2">
        <v>0</v>
      </c>
      <c r="N1121" s="2">
        <v>540140</v>
      </c>
      <c r="O1121" s="2" t="s">
        <v>1332</v>
      </c>
    </row>
    <row r="1122" spans="1:15" x14ac:dyDescent="0.15">
      <c r="A1122" s="2">
        <v>2024</v>
      </c>
      <c r="B1122" s="2">
        <v>2022</v>
      </c>
      <c r="C1122" s="2" t="s">
        <v>68</v>
      </c>
      <c r="D1122" s="2">
        <v>886.29</v>
      </c>
      <c r="E1122" s="2">
        <v>118</v>
      </c>
      <c r="F1122" s="2">
        <v>0.13313926592875922</v>
      </c>
      <c r="G1122" s="2">
        <v>14</v>
      </c>
      <c r="H1122" s="2">
        <v>1.579618409324262E-2</v>
      </c>
      <c r="I1122" s="2">
        <v>180068.77</v>
      </c>
      <c r="J1122" s="2">
        <v>107566</v>
      </c>
      <c r="K1122" s="2">
        <v>253.56749525022656</v>
      </c>
      <c r="L1122" s="2">
        <v>63</v>
      </c>
      <c r="M1122" s="2">
        <v>0</v>
      </c>
      <c r="N1122" s="2">
        <v>1598921</v>
      </c>
      <c r="O1122" s="2" t="s">
        <v>1333</v>
      </c>
    </row>
    <row r="1123" spans="1:15" x14ac:dyDescent="0.15">
      <c r="A1123" s="2">
        <v>2024</v>
      </c>
      <c r="B1123" s="2">
        <v>2022</v>
      </c>
      <c r="C1123" s="2" t="s">
        <v>141</v>
      </c>
      <c r="D1123" s="2">
        <v>1231.99</v>
      </c>
      <c r="E1123" s="2">
        <v>287</v>
      </c>
      <c r="F1123" s="2">
        <v>0.2329564363347105</v>
      </c>
      <c r="G1123" s="2">
        <v>35</v>
      </c>
      <c r="H1123" s="2">
        <v>2.840932150423299E-2</v>
      </c>
      <c r="I1123" s="2">
        <v>140759.43</v>
      </c>
      <c r="J1123" s="2">
        <v>97754</v>
      </c>
      <c r="K1123" s="2">
        <v>253.63667095302432</v>
      </c>
      <c r="L1123" s="2">
        <v>62</v>
      </c>
      <c r="M1123" s="2">
        <v>0</v>
      </c>
      <c r="N1123" s="2">
        <v>4626222</v>
      </c>
      <c r="O1123" s="2" t="s">
        <v>1334</v>
      </c>
    </row>
    <row r="1124" spans="1:15" x14ac:dyDescent="0.15">
      <c r="A1124" s="2">
        <v>2024</v>
      </c>
      <c r="B1124" s="2">
        <v>2022</v>
      </c>
      <c r="C1124" s="2" t="s">
        <v>87</v>
      </c>
      <c r="D1124" s="2">
        <v>4411.47</v>
      </c>
      <c r="E1124" s="2">
        <v>2026</v>
      </c>
      <c r="F1124" s="2">
        <v>0.45925734505731647</v>
      </c>
      <c r="G1124" s="2">
        <v>177</v>
      </c>
      <c r="H1124" s="2">
        <v>4.0122680195037029E-2</v>
      </c>
      <c r="I1124" s="2">
        <v>166788.24</v>
      </c>
      <c r="J1124" s="2">
        <v>68849</v>
      </c>
      <c r="K1124" s="2">
        <v>256.40860077875391</v>
      </c>
      <c r="L1124" s="2">
        <v>61</v>
      </c>
      <c r="M1124" s="2">
        <v>0</v>
      </c>
      <c r="N1124" s="2">
        <v>25040045</v>
      </c>
      <c r="O1124" s="2" t="s">
        <v>1335</v>
      </c>
    </row>
    <row r="1125" spans="1:15" x14ac:dyDescent="0.15">
      <c r="A1125" s="2">
        <v>2024</v>
      </c>
      <c r="B1125" s="2">
        <v>2022</v>
      </c>
      <c r="C1125" s="2" t="s">
        <v>70</v>
      </c>
      <c r="D1125" s="2">
        <v>1788.46</v>
      </c>
      <c r="E1125" s="2">
        <v>355</v>
      </c>
      <c r="F1125" s="2">
        <v>0.19849479440412421</v>
      </c>
      <c r="G1125" s="2">
        <v>9</v>
      </c>
      <c r="H1125" s="2">
        <v>5.0322623933439945E-3</v>
      </c>
      <c r="I1125" s="2">
        <v>134226.51</v>
      </c>
      <c r="J1125" s="2">
        <v>95663</v>
      </c>
      <c r="K1125" s="2">
        <v>256.88986318130287</v>
      </c>
      <c r="L1125" s="2">
        <v>60</v>
      </c>
      <c r="M1125" s="2">
        <v>0</v>
      </c>
      <c r="N1125" s="2">
        <v>7193633</v>
      </c>
      <c r="O1125" s="2" t="s">
        <v>1336</v>
      </c>
    </row>
    <row r="1126" spans="1:15" x14ac:dyDescent="0.15">
      <c r="A1126" s="2">
        <v>2024</v>
      </c>
      <c r="B1126" s="2">
        <v>2022</v>
      </c>
      <c r="C1126" s="2" t="s">
        <v>47</v>
      </c>
      <c r="D1126" s="2">
        <v>1232.28</v>
      </c>
      <c r="E1126" s="2">
        <v>389</v>
      </c>
      <c r="F1126" s="2">
        <v>0.31567500892654266</v>
      </c>
      <c r="G1126" s="2">
        <v>15</v>
      </c>
      <c r="H1126" s="2">
        <v>1.2172558184828123E-2</v>
      </c>
      <c r="I1126" s="2">
        <v>111072.4</v>
      </c>
      <c r="J1126" s="2">
        <v>75993</v>
      </c>
      <c r="K1126" s="2">
        <v>260.14642211343329</v>
      </c>
      <c r="L1126" s="2">
        <v>59</v>
      </c>
      <c r="M1126" s="2">
        <v>0</v>
      </c>
      <c r="N1126" s="2">
        <v>7144072</v>
      </c>
      <c r="O1126" s="2" t="s">
        <v>1337</v>
      </c>
    </row>
    <row r="1127" spans="1:15" x14ac:dyDescent="0.15">
      <c r="A1127" s="2">
        <v>2024</v>
      </c>
      <c r="B1127" s="2">
        <v>2022</v>
      </c>
      <c r="C1127" s="2" t="s">
        <v>41</v>
      </c>
      <c r="D1127" s="2">
        <v>709.46</v>
      </c>
      <c r="E1127" s="2">
        <v>143</v>
      </c>
      <c r="F1127" s="2">
        <v>0.20156175119104669</v>
      </c>
      <c r="G1127" s="2">
        <v>10</v>
      </c>
      <c r="H1127" s="2">
        <v>1.4095227356017252E-2</v>
      </c>
      <c r="I1127" s="2">
        <v>141587.34</v>
      </c>
      <c r="J1127" s="2">
        <v>112622</v>
      </c>
      <c r="K1127" s="2">
        <v>260.22660889826091</v>
      </c>
      <c r="L1127" s="2">
        <v>58</v>
      </c>
      <c r="M1127" s="2">
        <v>0</v>
      </c>
      <c r="N1127" s="2">
        <v>2296145</v>
      </c>
      <c r="O1127" s="2" t="s">
        <v>1338</v>
      </c>
    </row>
    <row r="1128" spans="1:15" x14ac:dyDescent="0.15">
      <c r="A1128" s="2">
        <v>2024</v>
      </c>
      <c r="B1128" s="2">
        <v>2022</v>
      </c>
      <c r="C1128" s="2" t="s">
        <v>181</v>
      </c>
      <c r="D1128" s="2">
        <v>2713.7</v>
      </c>
      <c r="E1128" s="2">
        <v>969</v>
      </c>
      <c r="F1128" s="2">
        <v>0.35707705346943291</v>
      </c>
      <c r="G1128" s="2">
        <v>137</v>
      </c>
      <c r="H1128" s="2">
        <v>5.0484578251096292E-2</v>
      </c>
      <c r="I1128" s="2">
        <v>130100.91</v>
      </c>
      <c r="J1128" s="2">
        <v>71964</v>
      </c>
      <c r="K1128" s="2">
        <v>261.04287861146753</v>
      </c>
      <c r="L1128" s="2">
        <v>57</v>
      </c>
      <c r="M1128" s="2">
        <v>0</v>
      </c>
      <c r="N1128" s="2">
        <v>13998371</v>
      </c>
      <c r="O1128" s="2" t="s">
        <v>1339</v>
      </c>
    </row>
    <row r="1129" spans="1:15" x14ac:dyDescent="0.15">
      <c r="A1129" s="2">
        <v>2024</v>
      </c>
      <c r="B1129" s="2">
        <v>2022</v>
      </c>
      <c r="C1129" s="2" t="s">
        <v>50</v>
      </c>
      <c r="D1129" s="2">
        <v>618.03</v>
      </c>
      <c r="E1129" s="2">
        <v>178</v>
      </c>
      <c r="F1129" s="2">
        <v>0.28801190880701583</v>
      </c>
      <c r="G1129" s="2">
        <v>4</v>
      </c>
      <c r="H1129" s="2">
        <v>6.4721777260003562E-3</v>
      </c>
      <c r="I1129" s="2">
        <v>119295.9</v>
      </c>
      <c r="J1129" s="2">
        <v>86178</v>
      </c>
      <c r="K1129" s="2">
        <v>261.19649480317975</v>
      </c>
      <c r="L1129" s="2">
        <v>56</v>
      </c>
      <c r="M1129" s="2">
        <v>0</v>
      </c>
      <c r="N1129" s="2">
        <v>3164059</v>
      </c>
      <c r="O1129" s="2" t="s">
        <v>1340</v>
      </c>
    </row>
    <row r="1130" spans="1:15" x14ac:dyDescent="0.15">
      <c r="A1130" s="2">
        <v>2024</v>
      </c>
      <c r="B1130" s="2">
        <v>2022</v>
      </c>
      <c r="C1130" s="2" t="s">
        <v>101</v>
      </c>
      <c r="D1130" s="2">
        <v>573.12</v>
      </c>
      <c r="E1130" s="2">
        <v>198</v>
      </c>
      <c r="F1130" s="2">
        <v>0.34547738693467339</v>
      </c>
      <c r="G1130" s="2">
        <v>8</v>
      </c>
      <c r="H1130" s="2">
        <v>1.3958682300390842E-2</v>
      </c>
      <c r="I1130" s="2">
        <v>158299.01999999999</v>
      </c>
      <c r="J1130" s="2">
        <v>86641</v>
      </c>
      <c r="K1130" s="2">
        <v>261.94080455074817</v>
      </c>
      <c r="L1130" s="2">
        <v>55</v>
      </c>
      <c r="M1130" s="2">
        <v>0</v>
      </c>
      <c r="N1130" s="2">
        <v>2031894</v>
      </c>
      <c r="O1130" s="2" t="s">
        <v>1341</v>
      </c>
    </row>
    <row r="1131" spans="1:15" x14ac:dyDescent="0.15">
      <c r="A1131" s="2">
        <v>2024</v>
      </c>
      <c r="B1131" s="2">
        <v>2022</v>
      </c>
      <c r="C1131" s="2" t="s">
        <v>99</v>
      </c>
      <c r="D1131" s="2">
        <v>865</v>
      </c>
      <c r="E1131" s="2">
        <v>250</v>
      </c>
      <c r="F1131" s="2">
        <v>0.28901734104046245</v>
      </c>
      <c r="G1131" s="2">
        <v>10</v>
      </c>
      <c r="H1131" s="2">
        <v>1.1560693641618497E-2</v>
      </c>
      <c r="I1131" s="2">
        <v>149760.26999999999</v>
      </c>
      <c r="J1131" s="2">
        <v>97422</v>
      </c>
      <c r="K1131" s="2">
        <v>262.33823008679275</v>
      </c>
      <c r="L1131" s="2">
        <v>54</v>
      </c>
      <c r="M1131" s="2">
        <v>0</v>
      </c>
      <c r="N1131" s="2">
        <v>2974275</v>
      </c>
      <c r="O1131" s="2" t="s">
        <v>1342</v>
      </c>
    </row>
    <row r="1132" spans="1:15" x14ac:dyDescent="0.15">
      <c r="A1132" s="2">
        <v>2024</v>
      </c>
      <c r="B1132" s="2">
        <v>2022</v>
      </c>
      <c r="C1132" s="2" t="s">
        <v>194</v>
      </c>
      <c r="D1132" s="2">
        <v>2314.77</v>
      </c>
      <c r="E1132" s="2">
        <v>668</v>
      </c>
      <c r="F1132" s="2">
        <v>0.28858158693952313</v>
      </c>
      <c r="G1132" s="2">
        <v>97</v>
      </c>
      <c r="H1132" s="2">
        <v>4.1904811277146327E-2</v>
      </c>
      <c r="I1132" s="2">
        <v>121222.49</v>
      </c>
      <c r="J1132" s="2">
        <v>96014</v>
      </c>
      <c r="K1132" s="2">
        <v>262.39166988611225</v>
      </c>
      <c r="L1132" s="2">
        <v>53</v>
      </c>
      <c r="M1132" s="2">
        <v>0</v>
      </c>
      <c r="N1132" s="2">
        <v>10851843</v>
      </c>
      <c r="O1132" s="2" t="s">
        <v>1343</v>
      </c>
    </row>
    <row r="1133" spans="1:15" x14ac:dyDescent="0.15">
      <c r="A1133" s="2">
        <v>2024</v>
      </c>
      <c r="B1133" s="2">
        <v>2022</v>
      </c>
      <c r="C1133" s="2" t="s">
        <v>35</v>
      </c>
      <c r="D1133" s="2">
        <v>713.49</v>
      </c>
      <c r="E1133" s="2">
        <v>193</v>
      </c>
      <c r="F1133" s="2">
        <v>0.27050133849107905</v>
      </c>
      <c r="G1133" s="2">
        <v>15</v>
      </c>
      <c r="H1133" s="2">
        <v>2.1023420089980236E-2</v>
      </c>
      <c r="I1133" s="2">
        <v>134338.35</v>
      </c>
      <c r="J1133" s="2">
        <v>83841</v>
      </c>
      <c r="K1133" s="2">
        <v>262.63475592675314</v>
      </c>
      <c r="L1133" s="2">
        <v>52</v>
      </c>
      <c r="M1133" s="2">
        <v>0</v>
      </c>
      <c r="N1133" s="2">
        <v>4117594</v>
      </c>
      <c r="O1133" s="2" t="s">
        <v>1344</v>
      </c>
    </row>
    <row r="1134" spans="1:15" x14ac:dyDescent="0.15">
      <c r="A1134" s="2">
        <v>2024</v>
      </c>
      <c r="B1134" s="2">
        <v>2022</v>
      </c>
      <c r="C1134" s="2" t="s">
        <v>193</v>
      </c>
      <c r="D1134" s="2">
        <v>1578.12</v>
      </c>
      <c r="E1134" s="2">
        <v>649</v>
      </c>
      <c r="F1134" s="2">
        <v>0.41124882771905813</v>
      </c>
      <c r="G1134" s="2">
        <v>98</v>
      </c>
      <c r="H1134" s="2">
        <v>6.2099206650951769E-2</v>
      </c>
      <c r="I1134" s="2">
        <v>178587.75</v>
      </c>
      <c r="J1134" s="2">
        <v>72090</v>
      </c>
      <c r="K1134" s="2">
        <v>264.83033875331319</v>
      </c>
      <c r="L1134" s="2">
        <v>51</v>
      </c>
      <c r="M1134" s="2">
        <v>0</v>
      </c>
      <c r="N1134" s="2">
        <v>5225299</v>
      </c>
      <c r="O1134" s="2" t="s">
        <v>1345</v>
      </c>
    </row>
    <row r="1135" spans="1:15" x14ac:dyDescent="0.15">
      <c r="A1135" s="2">
        <v>2024</v>
      </c>
      <c r="B1135" s="2">
        <v>2022</v>
      </c>
      <c r="C1135" s="2" t="s">
        <v>142</v>
      </c>
      <c r="D1135" s="2">
        <v>633</v>
      </c>
      <c r="E1135" s="2">
        <v>149</v>
      </c>
      <c r="F1135" s="2">
        <v>0.2353870458135861</v>
      </c>
      <c r="G1135" s="2">
        <v>8</v>
      </c>
      <c r="H1135" s="2">
        <v>1.2638230647709321E-2</v>
      </c>
      <c r="I1135" s="2">
        <v>154053.14000000001</v>
      </c>
      <c r="J1135" s="2">
        <v>87885</v>
      </c>
      <c r="K1135" s="2">
        <v>265.21332880490803</v>
      </c>
      <c r="L1135" s="2">
        <v>50</v>
      </c>
      <c r="M1135" s="2">
        <v>0</v>
      </c>
      <c r="N1135" s="2">
        <v>2274581</v>
      </c>
      <c r="O1135" s="2" t="s">
        <v>1346</v>
      </c>
    </row>
    <row r="1136" spans="1:15" x14ac:dyDescent="0.15">
      <c r="A1136" s="2">
        <v>2024</v>
      </c>
      <c r="B1136" s="2">
        <v>2022</v>
      </c>
      <c r="C1136" s="2" t="s">
        <v>168</v>
      </c>
      <c r="D1136" s="2">
        <v>924.24</v>
      </c>
      <c r="E1136" s="2">
        <v>318</v>
      </c>
      <c r="F1136" s="2">
        <v>0.34406647623993769</v>
      </c>
      <c r="G1136" s="2">
        <v>18</v>
      </c>
      <c r="H1136" s="2">
        <v>1.9475460919241756E-2</v>
      </c>
      <c r="I1136" s="2">
        <v>119706.6</v>
      </c>
      <c r="J1136" s="2">
        <v>71039</v>
      </c>
      <c r="K1136" s="2">
        <v>267.44834321115593</v>
      </c>
      <c r="L1136" s="2">
        <v>49</v>
      </c>
      <c r="M1136" s="2">
        <v>0</v>
      </c>
      <c r="N1136" s="2">
        <v>5146614</v>
      </c>
      <c r="O1136" s="2" t="s">
        <v>1347</v>
      </c>
    </row>
    <row r="1137" spans="1:15" x14ac:dyDescent="0.15">
      <c r="A1137" s="2">
        <v>2024</v>
      </c>
      <c r="B1137" s="2">
        <v>2022</v>
      </c>
      <c r="C1137" s="2" t="s">
        <v>32</v>
      </c>
      <c r="D1137" s="2">
        <v>496.87</v>
      </c>
      <c r="E1137" s="2">
        <v>175</v>
      </c>
      <c r="F1137" s="2">
        <v>0.35220480206090121</v>
      </c>
      <c r="G1137" s="2">
        <v>5</v>
      </c>
      <c r="H1137" s="2">
        <v>1.0062994344597178E-2</v>
      </c>
      <c r="I1137" s="2">
        <v>121747.46</v>
      </c>
      <c r="J1137" s="2">
        <v>84909</v>
      </c>
      <c r="K1137" s="2">
        <v>267.53549759883424</v>
      </c>
      <c r="L1137" s="2">
        <v>48</v>
      </c>
      <c r="M1137" s="2">
        <v>0</v>
      </c>
      <c r="N1137" s="2">
        <v>2570550</v>
      </c>
      <c r="O1137" s="2" t="s">
        <v>1348</v>
      </c>
    </row>
    <row r="1138" spans="1:15" x14ac:dyDescent="0.15">
      <c r="A1138" s="2">
        <v>2024</v>
      </c>
      <c r="B1138" s="2">
        <v>2022</v>
      </c>
      <c r="C1138" s="2" t="s">
        <v>169</v>
      </c>
      <c r="D1138" s="2">
        <v>933.44</v>
      </c>
      <c r="E1138" s="2">
        <v>398</v>
      </c>
      <c r="F1138" s="2">
        <v>0.42637984230373671</v>
      </c>
      <c r="G1138" s="2">
        <v>5</v>
      </c>
      <c r="H1138" s="2">
        <v>5.3565306822077477E-3</v>
      </c>
      <c r="I1138" s="2">
        <v>122820.27</v>
      </c>
      <c r="J1138" s="2">
        <v>75168</v>
      </c>
      <c r="K1138" s="2">
        <v>267.69584984959272</v>
      </c>
      <c r="L1138" s="2">
        <v>47</v>
      </c>
      <c r="M1138" s="2">
        <v>0</v>
      </c>
      <c r="N1138" s="2">
        <v>7534704</v>
      </c>
      <c r="O1138" s="2" t="s">
        <v>1349</v>
      </c>
    </row>
    <row r="1139" spans="1:15" x14ac:dyDescent="0.15">
      <c r="A1139" s="2">
        <v>2024</v>
      </c>
      <c r="B1139" s="2">
        <v>2022</v>
      </c>
      <c r="C1139" s="2" t="s">
        <v>122</v>
      </c>
      <c r="D1139" s="2">
        <v>3996.95</v>
      </c>
      <c r="E1139" s="2">
        <v>1296</v>
      </c>
      <c r="F1139" s="2">
        <v>0.32424723851937104</v>
      </c>
      <c r="G1139" s="2">
        <v>331</v>
      </c>
      <c r="H1139" s="2">
        <v>8.2813145023080098E-2</v>
      </c>
      <c r="I1139" s="2">
        <v>132674.68</v>
      </c>
      <c r="J1139" s="2">
        <v>82721</v>
      </c>
      <c r="K1139" s="2">
        <v>271.30382123062401</v>
      </c>
      <c r="L1139" s="2">
        <v>46</v>
      </c>
      <c r="M1139" s="2">
        <v>0</v>
      </c>
      <c r="N1139" s="2">
        <v>18813732</v>
      </c>
      <c r="O1139" s="2" t="s">
        <v>1350</v>
      </c>
    </row>
    <row r="1140" spans="1:15" x14ac:dyDescent="0.15">
      <c r="A1140" s="2">
        <v>2024</v>
      </c>
      <c r="B1140" s="2">
        <v>2022</v>
      </c>
      <c r="C1140" s="2" t="s">
        <v>100</v>
      </c>
      <c r="D1140" s="2">
        <v>2374.38</v>
      </c>
      <c r="E1140" s="2">
        <v>570</v>
      </c>
      <c r="F1140" s="2">
        <v>0.24006266899148407</v>
      </c>
      <c r="G1140" s="2">
        <v>42</v>
      </c>
      <c r="H1140" s="2">
        <v>1.7688828241477775E-2</v>
      </c>
      <c r="I1140" s="2">
        <v>111132.51</v>
      </c>
      <c r="J1140" s="2">
        <v>92439</v>
      </c>
      <c r="K1140" s="2">
        <v>272.40023362956083</v>
      </c>
      <c r="L1140" s="2">
        <v>45</v>
      </c>
      <c r="M1140" s="2">
        <v>0</v>
      </c>
      <c r="N1140" s="2">
        <v>12150931</v>
      </c>
      <c r="O1140" s="2" t="s">
        <v>1351</v>
      </c>
    </row>
    <row r="1141" spans="1:15" x14ac:dyDescent="0.15">
      <c r="A1141" s="2">
        <v>2024</v>
      </c>
      <c r="B1141" s="2">
        <v>2022</v>
      </c>
      <c r="C1141" s="2" t="s">
        <v>57</v>
      </c>
      <c r="D1141" s="2">
        <v>159.79</v>
      </c>
      <c r="E1141" s="2">
        <v>51</v>
      </c>
      <c r="F1141" s="2">
        <v>0.31916890919331625</v>
      </c>
      <c r="G1141" s="2">
        <v>0</v>
      </c>
      <c r="H1141" s="2">
        <v>0</v>
      </c>
      <c r="I1141" s="2">
        <v>206220.77</v>
      </c>
      <c r="J1141" s="2">
        <v>96250</v>
      </c>
      <c r="K1141" s="2">
        <v>272.68659702770265</v>
      </c>
      <c r="L1141" s="2">
        <v>44</v>
      </c>
      <c r="M1141" s="2">
        <v>0</v>
      </c>
      <c r="N1141" s="2">
        <v>234459</v>
      </c>
      <c r="O1141" s="2" t="s">
        <v>1352</v>
      </c>
    </row>
    <row r="1142" spans="1:15" x14ac:dyDescent="0.15">
      <c r="A1142" s="2">
        <v>2024</v>
      </c>
      <c r="B1142" s="2">
        <v>2022</v>
      </c>
      <c r="C1142" s="2" t="s">
        <v>75</v>
      </c>
      <c r="D1142" s="2">
        <v>1087.1099999999999</v>
      </c>
      <c r="E1142" s="2">
        <v>539</v>
      </c>
      <c r="F1142" s="2">
        <v>0.49580999162918199</v>
      </c>
      <c r="G1142" s="2">
        <v>72</v>
      </c>
      <c r="H1142" s="2">
        <v>6.6230648232469588E-2</v>
      </c>
      <c r="I1142" s="2">
        <v>139628.26999999999</v>
      </c>
      <c r="J1142" s="2">
        <v>78667</v>
      </c>
      <c r="K1142" s="2">
        <v>276.81076323159851</v>
      </c>
      <c r="L1142" s="2">
        <v>43</v>
      </c>
      <c r="M1142" s="2">
        <v>0</v>
      </c>
      <c r="N1142" s="2">
        <v>5669122</v>
      </c>
      <c r="O1142" s="2" t="s">
        <v>1353</v>
      </c>
    </row>
    <row r="1143" spans="1:15" x14ac:dyDescent="0.15">
      <c r="A1143" s="2">
        <v>2024</v>
      </c>
      <c r="B1143" s="2">
        <v>2022</v>
      </c>
      <c r="C1143" s="2" t="s">
        <v>138</v>
      </c>
      <c r="D1143" s="2">
        <v>2303.25</v>
      </c>
      <c r="E1143" s="2">
        <v>902</v>
      </c>
      <c r="F1143" s="2">
        <v>0.39162053619884946</v>
      </c>
      <c r="G1143" s="2">
        <v>158</v>
      </c>
      <c r="H1143" s="2">
        <v>6.8598719201128838E-2</v>
      </c>
      <c r="I1143" s="2">
        <v>128857.14</v>
      </c>
      <c r="J1143" s="2">
        <v>70012</v>
      </c>
      <c r="K1143" s="2">
        <v>277.0208127330273</v>
      </c>
      <c r="L1143" s="2">
        <v>42</v>
      </c>
      <c r="M1143" s="2">
        <v>0</v>
      </c>
      <c r="N1143" s="2">
        <v>12303825</v>
      </c>
      <c r="O1143" s="2" t="s">
        <v>1354</v>
      </c>
    </row>
    <row r="1144" spans="1:15" x14ac:dyDescent="0.15">
      <c r="A1144" s="2">
        <v>2024</v>
      </c>
      <c r="B1144" s="2">
        <v>2022</v>
      </c>
      <c r="C1144" s="2" t="s">
        <v>175</v>
      </c>
      <c r="D1144" s="2">
        <v>307.88</v>
      </c>
      <c r="E1144" s="2">
        <v>95</v>
      </c>
      <c r="F1144" s="2">
        <v>0.30856177731583734</v>
      </c>
      <c r="G1144" s="2">
        <v>0</v>
      </c>
      <c r="H1144" s="2">
        <v>0</v>
      </c>
      <c r="I1144" s="2">
        <v>127619.96</v>
      </c>
      <c r="J1144" s="2">
        <v>84583</v>
      </c>
      <c r="K1144" s="2">
        <v>277.36664687765432</v>
      </c>
      <c r="L1144" s="2">
        <v>41</v>
      </c>
      <c r="M1144" s="2">
        <v>0</v>
      </c>
      <c r="N1144" s="2">
        <v>1483897</v>
      </c>
      <c r="O1144" s="2" t="s">
        <v>1355</v>
      </c>
    </row>
    <row r="1145" spans="1:15" x14ac:dyDescent="0.15">
      <c r="A1145" s="2">
        <v>2024</v>
      </c>
      <c r="B1145" s="2">
        <v>2022</v>
      </c>
      <c r="C1145" s="2" t="s">
        <v>106</v>
      </c>
      <c r="D1145" s="2">
        <v>1612.87</v>
      </c>
      <c r="E1145" s="2">
        <v>441</v>
      </c>
      <c r="F1145" s="2">
        <v>0.27342563256803093</v>
      </c>
      <c r="G1145" s="2">
        <v>78</v>
      </c>
      <c r="H1145" s="2">
        <v>4.8360996236522479E-2</v>
      </c>
      <c r="I1145" s="2">
        <v>121610.45</v>
      </c>
      <c r="J1145" s="2">
        <v>50492</v>
      </c>
      <c r="K1145" s="2">
        <v>277.85139104342693</v>
      </c>
      <c r="L1145" s="2">
        <v>40</v>
      </c>
      <c r="M1145" s="2">
        <v>0</v>
      </c>
      <c r="N1145" s="2">
        <v>9975165</v>
      </c>
      <c r="O1145" s="2" t="s">
        <v>1356</v>
      </c>
    </row>
    <row r="1146" spans="1:15" x14ac:dyDescent="0.15">
      <c r="A1146" s="2">
        <v>2024</v>
      </c>
      <c r="B1146" s="2">
        <v>2022</v>
      </c>
      <c r="C1146" s="2" t="s">
        <v>192</v>
      </c>
      <c r="D1146" s="2">
        <v>3904.43</v>
      </c>
      <c r="E1146" s="2">
        <v>1651</v>
      </c>
      <c r="F1146" s="2">
        <v>0.42285301567706429</v>
      </c>
      <c r="G1146" s="2">
        <v>124</v>
      </c>
      <c r="H1146" s="2">
        <v>3.1758797058725606E-2</v>
      </c>
      <c r="I1146" s="2">
        <v>170560.23</v>
      </c>
      <c r="J1146" s="2">
        <v>92079</v>
      </c>
      <c r="K1146" s="2">
        <v>280.88890708715599</v>
      </c>
      <c r="L1146" s="2">
        <v>39</v>
      </c>
      <c r="M1146" s="2">
        <v>0</v>
      </c>
      <c r="N1146" s="2">
        <v>12130392</v>
      </c>
      <c r="O1146" s="2" t="s">
        <v>1357</v>
      </c>
    </row>
    <row r="1147" spans="1:15" x14ac:dyDescent="0.15">
      <c r="A1147" s="2">
        <v>2024</v>
      </c>
      <c r="B1147" s="2">
        <v>2022</v>
      </c>
      <c r="C1147" s="2" t="s">
        <v>187</v>
      </c>
      <c r="D1147" s="2">
        <v>3825.42</v>
      </c>
      <c r="E1147" s="2">
        <v>1066</v>
      </c>
      <c r="F1147" s="2">
        <v>0.27866221225381788</v>
      </c>
      <c r="G1147" s="2">
        <v>356</v>
      </c>
      <c r="H1147" s="2">
        <v>9.3061676887766565E-2</v>
      </c>
      <c r="I1147" s="2">
        <v>132594.29</v>
      </c>
      <c r="J1147" s="2">
        <v>90881</v>
      </c>
      <c r="K1147" s="2">
        <v>281.72381828676464</v>
      </c>
      <c r="L1147" s="2">
        <v>38</v>
      </c>
      <c r="M1147" s="2">
        <v>0</v>
      </c>
      <c r="N1147" s="2">
        <v>16879219</v>
      </c>
      <c r="O1147" s="2" t="s">
        <v>1358</v>
      </c>
    </row>
    <row r="1148" spans="1:15" x14ac:dyDescent="0.15">
      <c r="A1148" s="2">
        <v>2024</v>
      </c>
      <c r="B1148" s="2">
        <v>2022</v>
      </c>
      <c r="C1148" s="2" t="s">
        <v>144</v>
      </c>
      <c r="D1148" s="2">
        <v>1120.96</v>
      </c>
      <c r="E1148" s="2">
        <v>593</v>
      </c>
      <c r="F1148" s="2">
        <v>0.52901084784470453</v>
      </c>
      <c r="G1148" s="2">
        <v>52</v>
      </c>
      <c r="H1148" s="2">
        <v>4.6388809591778477E-2</v>
      </c>
      <c r="I1148" s="2">
        <v>123672.09</v>
      </c>
      <c r="J1148" s="2">
        <v>64320</v>
      </c>
      <c r="K1148" s="2">
        <v>286.08372120758236</v>
      </c>
      <c r="L1148" s="2">
        <v>37</v>
      </c>
      <c r="M1148" s="2">
        <v>0</v>
      </c>
      <c r="N1148" s="2">
        <v>8340282</v>
      </c>
      <c r="O1148" s="2" t="s">
        <v>1359</v>
      </c>
    </row>
    <row r="1149" spans="1:15" x14ac:dyDescent="0.15">
      <c r="A1149" s="2">
        <v>2024</v>
      </c>
      <c r="B1149" s="2">
        <v>2022</v>
      </c>
      <c r="C1149" s="2" t="s">
        <v>190</v>
      </c>
      <c r="D1149" s="2">
        <v>1078.05</v>
      </c>
      <c r="E1149" s="2">
        <v>619</v>
      </c>
      <c r="F1149" s="2">
        <v>0.57418487083159409</v>
      </c>
      <c r="G1149" s="2">
        <v>37</v>
      </c>
      <c r="H1149" s="2">
        <v>3.432122814340708E-2</v>
      </c>
      <c r="I1149" s="2">
        <v>115169.39</v>
      </c>
      <c r="J1149" s="2">
        <v>63882</v>
      </c>
      <c r="K1149" s="2">
        <v>286.09085100860744</v>
      </c>
      <c r="L1149" s="2">
        <v>36</v>
      </c>
      <c r="M1149" s="2">
        <v>0</v>
      </c>
      <c r="N1149" s="2">
        <v>8024957</v>
      </c>
      <c r="O1149" s="2" t="s">
        <v>1360</v>
      </c>
    </row>
    <row r="1150" spans="1:15" x14ac:dyDescent="0.15">
      <c r="A1150" s="2">
        <v>2024</v>
      </c>
      <c r="B1150" s="2">
        <v>2022</v>
      </c>
      <c r="C1150" s="2" t="s">
        <v>162</v>
      </c>
      <c r="D1150" s="2">
        <v>1417.34</v>
      </c>
      <c r="E1150" s="2">
        <v>481</v>
      </c>
      <c r="F1150" s="2">
        <v>0.33936811209730905</v>
      </c>
      <c r="G1150" s="2">
        <v>14</v>
      </c>
      <c r="H1150" s="2">
        <v>9.8776581483624257E-3</v>
      </c>
      <c r="I1150" s="2">
        <v>101813.9</v>
      </c>
      <c r="J1150" s="2">
        <v>82546</v>
      </c>
      <c r="K1150" s="2">
        <v>286.82706460745345</v>
      </c>
      <c r="L1150" s="2">
        <v>35</v>
      </c>
      <c r="M1150" s="2">
        <v>0</v>
      </c>
      <c r="N1150" s="2">
        <v>8422685</v>
      </c>
      <c r="O1150" s="2" t="s">
        <v>1361</v>
      </c>
    </row>
    <row r="1151" spans="1:15" x14ac:dyDescent="0.15">
      <c r="A1151" s="2">
        <v>2024</v>
      </c>
      <c r="B1151" s="2">
        <v>2022</v>
      </c>
      <c r="C1151" s="2" t="s">
        <v>40</v>
      </c>
      <c r="D1151" s="2">
        <v>2382.54</v>
      </c>
      <c r="E1151" s="2">
        <v>1389</v>
      </c>
      <c r="F1151" s="2">
        <v>0.58299126142688051</v>
      </c>
      <c r="G1151" s="2">
        <v>95</v>
      </c>
      <c r="H1151" s="2">
        <v>3.9873412408605945E-2</v>
      </c>
      <c r="I1151" s="2">
        <v>169197.89</v>
      </c>
      <c r="J1151" s="2">
        <v>79134</v>
      </c>
      <c r="K1151" s="2">
        <v>288.74628394045959</v>
      </c>
      <c r="L1151" s="2">
        <v>34</v>
      </c>
      <c r="M1151" s="2">
        <v>0</v>
      </c>
      <c r="N1151" s="2">
        <v>8270907</v>
      </c>
      <c r="O1151" s="2" t="s">
        <v>1362</v>
      </c>
    </row>
    <row r="1152" spans="1:15" x14ac:dyDescent="0.15">
      <c r="A1152" s="2">
        <v>2024</v>
      </c>
      <c r="B1152" s="2">
        <v>2022</v>
      </c>
      <c r="C1152" s="2" t="s">
        <v>151</v>
      </c>
      <c r="D1152" s="2">
        <v>165.97</v>
      </c>
      <c r="E1152" s="2">
        <v>51</v>
      </c>
      <c r="F1152" s="2">
        <v>0.30728444899680668</v>
      </c>
      <c r="G1152" s="2">
        <v>2</v>
      </c>
      <c r="H1152" s="2">
        <v>1.2050370548894379E-2</v>
      </c>
      <c r="I1152" s="2">
        <v>114021.24</v>
      </c>
      <c r="J1152" s="2">
        <v>88077</v>
      </c>
      <c r="K1152" s="2">
        <v>289.68676068242542</v>
      </c>
      <c r="L1152" s="2">
        <v>33</v>
      </c>
      <c r="M1152" s="2">
        <v>0</v>
      </c>
      <c r="N1152" s="2">
        <v>911364</v>
      </c>
      <c r="O1152" s="2" t="s">
        <v>1363</v>
      </c>
    </row>
    <row r="1153" spans="1:15" x14ac:dyDescent="0.15">
      <c r="A1153" s="2">
        <v>2024</v>
      </c>
      <c r="B1153" s="2">
        <v>2022</v>
      </c>
      <c r="C1153" s="2" t="s">
        <v>164</v>
      </c>
      <c r="D1153" s="2">
        <v>439.19</v>
      </c>
      <c r="E1153" s="2">
        <v>168</v>
      </c>
      <c r="F1153" s="2">
        <v>0.38252237072793094</v>
      </c>
      <c r="G1153" s="2">
        <v>1</v>
      </c>
      <c r="H1153" s="2">
        <v>2.2769188733805417E-3</v>
      </c>
      <c r="I1153" s="2">
        <v>115617.62</v>
      </c>
      <c r="J1153" s="2">
        <v>84643</v>
      </c>
      <c r="K1153" s="2">
        <v>289.75704292108196</v>
      </c>
      <c r="L1153" s="2">
        <v>32</v>
      </c>
      <c r="M1153" s="2">
        <v>0</v>
      </c>
      <c r="N1153" s="2">
        <v>2352338</v>
      </c>
      <c r="O1153" s="2" t="s">
        <v>1364</v>
      </c>
    </row>
    <row r="1154" spans="1:15" x14ac:dyDescent="0.15">
      <c r="A1154" s="2">
        <v>2024</v>
      </c>
      <c r="B1154" s="2">
        <v>2022</v>
      </c>
      <c r="C1154" s="2" t="s">
        <v>77</v>
      </c>
      <c r="D1154" s="2">
        <v>5091.49</v>
      </c>
      <c r="E1154" s="2">
        <v>2289</v>
      </c>
      <c r="F1154" s="2">
        <v>0.44957370042954031</v>
      </c>
      <c r="G1154" s="2">
        <v>154</v>
      </c>
      <c r="H1154" s="2">
        <v>3.0246548652751948E-2</v>
      </c>
      <c r="I1154" s="2">
        <v>112393.83</v>
      </c>
      <c r="J1154" s="2">
        <v>83232</v>
      </c>
      <c r="K1154" s="2">
        <v>289.85920037388513</v>
      </c>
      <c r="L1154" s="2">
        <v>31</v>
      </c>
      <c r="M1154" s="2">
        <v>0</v>
      </c>
      <c r="N1154" s="2">
        <v>29823645</v>
      </c>
      <c r="O1154" s="2" t="s">
        <v>1365</v>
      </c>
    </row>
    <row r="1155" spans="1:15" x14ac:dyDescent="0.15">
      <c r="A1155" s="2">
        <v>2024</v>
      </c>
      <c r="B1155" s="2">
        <v>2022</v>
      </c>
      <c r="C1155" s="2" t="s">
        <v>114</v>
      </c>
      <c r="D1155" s="2">
        <v>2175.7399999999998</v>
      </c>
      <c r="E1155" s="2">
        <v>937</v>
      </c>
      <c r="F1155" s="2">
        <v>0.43065807495380887</v>
      </c>
      <c r="G1155" s="2">
        <v>100</v>
      </c>
      <c r="H1155" s="2">
        <v>4.5961374061238937E-2</v>
      </c>
      <c r="I1155" s="2">
        <v>115750.32</v>
      </c>
      <c r="J1155" s="2">
        <v>80765</v>
      </c>
      <c r="K1155" s="2">
        <v>290.15927477214058</v>
      </c>
      <c r="L1155" s="2">
        <v>30</v>
      </c>
      <c r="M1155" s="2">
        <v>0</v>
      </c>
      <c r="N1155" s="2">
        <v>12172465</v>
      </c>
      <c r="O1155" s="2" t="s">
        <v>1366</v>
      </c>
    </row>
    <row r="1156" spans="1:15" x14ac:dyDescent="0.15">
      <c r="A1156" s="2">
        <v>2024</v>
      </c>
      <c r="B1156" s="2">
        <v>2022</v>
      </c>
      <c r="C1156" s="2" t="s">
        <v>137</v>
      </c>
      <c r="D1156" s="2">
        <v>1991.38</v>
      </c>
      <c r="E1156" s="2">
        <v>1092</v>
      </c>
      <c r="F1156" s="2">
        <v>0.54836344645421764</v>
      </c>
      <c r="G1156" s="2">
        <v>32</v>
      </c>
      <c r="H1156" s="2">
        <v>1.6069258504152899E-2</v>
      </c>
      <c r="I1156" s="2">
        <v>113543.6</v>
      </c>
      <c r="J1156" s="2">
        <v>66689</v>
      </c>
      <c r="K1156" s="2">
        <v>290.97406103287074</v>
      </c>
      <c r="L1156" s="2">
        <v>29</v>
      </c>
      <c r="M1156" s="2">
        <v>0</v>
      </c>
      <c r="N1156" s="2">
        <v>15364444</v>
      </c>
      <c r="O1156" s="2" t="s">
        <v>1367</v>
      </c>
    </row>
    <row r="1157" spans="1:15" x14ac:dyDescent="0.15">
      <c r="A1157" s="2">
        <v>2024</v>
      </c>
      <c r="B1157" s="2">
        <v>2022</v>
      </c>
      <c r="C1157" s="2" t="s">
        <v>97</v>
      </c>
      <c r="D1157" s="2">
        <v>2222.31</v>
      </c>
      <c r="E1157" s="2">
        <v>1152</v>
      </c>
      <c r="F1157" s="2">
        <v>0.51837952400880172</v>
      </c>
      <c r="G1157" s="2">
        <v>58</v>
      </c>
      <c r="H1157" s="2">
        <v>2.6098969090720917E-2</v>
      </c>
      <c r="I1157" s="2">
        <v>117796.6</v>
      </c>
      <c r="J1157" s="2">
        <v>66071</v>
      </c>
      <c r="K1157" s="2">
        <v>291.73588039276427</v>
      </c>
      <c r="L1157" s="2">
        <v>28</v>
      </c>
      <c r="M1157" s="2">
        <v>0</v>
      </c>
      <c r="N1157" s="2">
        <v>15574402</v>
      </c>
      <c r="O1157" s="2" t="s">
        <v>1368</v>
      </c>
    </row>
    <row r="1158" spans="1:15" x14ac:dyDescent="0.15">
      <c r="A1158" s="2">
        <v>2024</v>
      </c>
      <c r="B1158" s="2">
        <v>2022</v>
      </c>
      <c r="C1158" s="2" t="s">
        <v>152</v>
      </c>
      <c r="D1158" s="2">
        <v>2209.48</v>
      </c>
      <c r="E1158" s="2">
        <v>957</v>
      </c>
      <c r="F1158" s="2">
        <v>0.43313358799355506</v>
      </c>
      <c r="G1158" s="2">
        <v>141</v>
      </c>
      <c r="H1158" s="2">
        <v>6.3815920488078645E-2</v>
      </c>
      <c r="I1158" s="2">
        <v>113991.8</v>
      </c>
      <c r="J1158" s="2">
        <v>80396</v>
      </c>
      <c r="K1158" s="2">
        <v>294.96975625669171</v>
      </c>
      <c r="L1158" s="2">
        <v>27</v>
      </c>
      <c r="M1158" s="2">
        <v>0</v>
      </c>
      <c r="N1158" s="2">
        <v>12611078</v>
      </c>
      <c r="O1158" s="2" t="s">
        <v>1369</v>
      </c>
    </row>
    <row r="1159" spans="1:15" x14ac:dyDescent="0.15">
      <c r="A1159" s="2">
        <v>2024</v>
      </c>
      <c r="B1159" s="2">
        <v>2022</v>
      </c>
      <c r="C1159" s="2" t="s">
        <v>72</v>
      </c>
      <c r="D1159" s="2">
        <v>3102.42</v>
      </c>
      <c r="E1159" s="2">
        <v>1610</v>
      </c>
      <c r="F1159" s="2">
        <v>0.51894972311937126</v>
      </c>
      <c r="G1159" s="2">
        <v>366</v>
      </c>
      <c r="H1159" s="2">
        <v>0.11797242152899994</v>
      </c>
      <c r="I1159" s="2">
        <v>111816.64</v>
      </c>
      <c r="J1159" s="2">
        <v>67773</v>
      </c>
      <c r="K1159" s="2">
        <v>297.28528812539321</v>
      </c>
      <c r="L1159" s="2">
        <v>26</v>
      </c>
      <c r="M1159" s="2">
        <v>0</v>
      </c>
      <c r="N1159" s="2">
        <v>19908015</v>
      </c>
      <c r="O1159" s="2" t="s">
        <v>1370</v>
      </c>
    </row>
    <row r="1160" spans="1:15" x14ac:dyDescent="0.15">
      <c r="A1160" s="2">
        <v>2024</v>
      </c>
      <c r="B1160" s="2">
        <v>2022</v>
      </c>
      <c r="C1160" s="2" t="s">
        <v>52</v>
      </c>
      <c r="D1160" s="2">
        <v>266.82</v>
      </c>
      <c r="E1160" s="2">
        <v>115</v>
      </c>
      <c r="F1160" s="2">
        <v>0.4310021737500937</v>
      </c>
      <c r="G1160" s="2">
        <v>1</v>
      </c>
      <c r="H1160" s="2">
        <v>3.7478449891312497E-3</v>
      </c>
      <c r="I1160" s="2">
        <v>147936.14000000001</v>
      </c>
      <c r="J1160" s="2">
        <v>83393</v>
      </c>
      <c r="K1160" s="2">
        <v>297.79739462482735</v>
      </c>
      <c r="L1160" s="2">
        <v>25</v>
      </c>
      <c r="M1160" s="2">
        <v>0</v>
      </c>
      <c r="N1160" s="2">
        <v>1165738</v>
      </c>
      <c r="O1160" s="2" t="s">
        <v>1371</v>
      </c>
    </row>
    <row r="1161" spans="1:15" x14ac:dyDescent="0.15">
      <c r="A1161" s="2">
        <v>2024</v>
      </c>
      <c r="B1161" s="2">
        <v>2022</v>
      </c>
      <c r="C1161" s="2" t="s">
        <v>111</v>
      </c>
      <c r="D1161" s="2">
        <v>4530.79</v>
      </c>
      <c r="E1161" s="2">
        <v>2273</v>
      </c>
      <c r="F1161" s="2">
        <v>0.50167851522582152</v>
      </c>
      <c r="G1161" s="2">
        <v>218</v>
      </c>
      <c r="H1161" s="2">
        <v>4.8115229352938452E-2</v>
      </c>
      <c r="I1161" s="2">
        <v>119105.92</v>
      </c>
      <c r="J1161" s="2">
        <v>62022</v>
      </c>
      <c r="K1161" s="2">
        <v>305.18846895551673</v>
      </c>
      <c r="L1161" s="2">
        <v>24</v>
      </c>
      <c r="M1161" s="2">
        <v>0</v>
      </c>
      <c r="N1161" s="2">
        <v>27909864</v>
      </c>
      <c r="O1161" s="2" t="s">
        <v>1372</v>
      </c>
    </row>
    <row r="1162" spans="1:15" x14ac:dyDescent="0.15">
      <c r="A1162" s="2">
        <v>2024</v>
      </c>
      <c r="B1162" s="2">
        <v>2022</v>
      </c>
      <c r="C1162" s="2" t="s">
        <v>86</v>
      </c>
      <c r="D1162" s="2">
        <v>1584.33</v>
      </c>
      <c r="E1162" s="2">
        <v>791</v>
      </c>
      <c r="F1162" s="2">
        <v>0.49926467339506292</v>
      </c>
      <c r="G1162" s="2">
        <v>18</v>
      </c>
      <c r="H1162" s="2">
        <v>1.1361269432504593E-2</v>
      </c>
      <c r="I1162" s="2">
        <v>105813.79</v>
      </c>
      <c r="J1162" s="2">
        <v>62361</v>
      </c>
      <c r="K1162" s="2">
        <v>305.44715042571124</v>
      </c>
      <c r="L1162" s="2">
        <v>23</v>
      </c>
      <c r="M1162" s="2">
        <v>0</v>
      </c>
      <c r="N1162" s="2">
        <v>10577184</v>
      </c>
      <c r="O1162" s="2" t="s">
        <v>1373</v>
      </c>
    </row>
    <row r="1163" spans="1:15" x14ac:dyDescent="0.15">
      <c r="A1163" s="2">
        <v>2024</v>
      </c>
      <c r="B1163" s="2">
        <v>2022</v>
      </c>
      <c r="C1163" s="2" t="s">
        <v>166</v>
      </c>
      <c r="D1163" s="2">
        <v>6965.57</v>
      </c>
      <c r="E1163" s="2">
        <v>3245</v>
      </c>
      <c r="F1163" s="2">
        <v>0.46586280806883001</v>
      </c>
      <c r="G1163" s="2">
        <v>591</v>
      </c>
      <c r="H1163" s="2">
        <v>8.4845892008837756E-2</v>
      </c>
      <c r="I1163" s="2">
        <v>142584.04999999999</v>
      </c>
      <c r="J1163" s="2">
        <v>82286</v>
      </c>
      <c r="K1163" s="2">
        <v>310.82937599194986</v>
      </c>
      <c r="L1163" s="2">
        <v>22</v>
      </c>
      <c r="M1163" s="2">
        <v>0</v>
      </c>
      <c r="N1163" s="2">
        <v>31117444</v>
      </c>
      <c r="O1163" s="2" t="s">
        <v>1374</v>
      </c>
    </row>
    <row r="1164" spans="1:15" x14ac:dyDescent="0.15">
      <c r="A1164" s="2">
        <v>2024</v>
      </c>
      <c r="B1164" s="2">
        <v>2022</v>
      </c>
      <c r="C1164" s="2" t="s">
        <v>139</v>
      </c>
      <c r="D1164" s="2">
        <v>1426.28</v>
      </c>
      <c r="E1164" s="2">
        <v>652</v>
      </c>
      <c r="F1164" s="2">
        <v>0.45713324171971842</v>
      </c>
      <c r="G1164" s="2">
        <v>37</v>
      </c>
      <c r="H1164" s="2">
        <v>2.5941610342990157E-2</v>
      </c>
      <c r="I1164" s="2">
        <v>99235.54</v>
      </c>
      <c r="J1164" s="2">
        <v>79029</v>
      </c>
      <c r="K1164" s="2">
        <v>311.31168874477504</v>
      </c>
      <c r="L1164" s="2">
        <v>21</v>
      </c>
      <c r="M1164" s="2">
        <v>0</v>
      </c>
      <c r="N1164" s="2">
        <v>9096313</v>
      </c>
      <c r="O1164" s="2" t="s">
        <v>1375</v>
      </c>
    </row>
    <row r="1165" spans="1:15" x14ac:dyDescent="0.15">
      <c r="A1165" s="2">
        <v>2024</v>
      </c>
      <c r="B1165" s="2">
        <v>2022</v>
      </c>
      <c r="C1165" s="2" t="s">
        <v>174</v>
      </c>
      <c r="D1165" s="2">
        <v>3323.69</v>
      </c>
      <c r="E1165" s="2">
        <v>1774</v>
      </c>
      <c r="F1165" s="2">
        <v>0.53374412174420593</v>
      </c>
      <c r="G1165" s="2">
        <v>125</v>
      </c>
      <c r="H1165" s="2">
        <v>3.7608802264952508E-2</v>
      </c>
      <c r="I1165" s="2">
        <v>98582.31</v>
      </c>
      <c r="J1165" s="2">
        <v>67492</v>
      </c>
      <c r="K1165" s="2">
        <v>317.77220292654266</v>
      </c>
      <c r="L1165" s="2">
        <v>20</v>
      </c>
      <c r="M1165" s="2">
        <v>0</v>
      </c>
      <c r="N1165" s="2">
        <v>23020697</v>
      </c>
      <c r="O1165" s="2" t="s">
        <v>1376</v>
      </c>
    </row>
    <row r="1166" spans="1:15" x14ac:dyDescent="0.15">
      <c r="A1166" s="2">
        <v>2024</v>
      </c>
      <c r="B1166" s="2">
        <v>2022</v>
      </c>
      <c r="C1166" s="2" t="s">
        <v>90</v>
      </c>
      <c r="D1166" s="2">
        <v>6256.06</v>
      </c>
      <c r="E1166" s="2">
        <v>2654</v>
      </c>
      <c r="F1166" s="2">
        <v>0.42422866788362001</v>
      </c>
      <c r="G1166" s="2">
        <v>422</v>
      </c>
      <c r="H1166" s="2">
        <v>6.7454596023695426E-2</v>
      </c>
      <c r="I1166" s="2">
        <v>97434.93</v>
      </c>
      <c r="J1166" s="2">
        <v>78602</v>
      </c>
      <c r="K1166" s="2">
        <v>319.74051979733906</v>
      </c>
      <c r="L1166" s="2">
        <v>19</v>
      </c>
      <c r="M1166" s="2">
        <v>0</v>
      </c>
      <c r="N1166" s="2">
        <v>42963440</v>
      </c>
      <c r="O1166" s="2" t="s">
        <v>1377</v>
      </c>
    </row>
    <row r="1167" spans="1:15" x14ac:dyDescent="0.15">
      <c r="A1167" s="2">
        <v>2024</v>
      </c>
      <c r="B1167" s="2">
        <v>2022</v>
      </c>
      <c r="C1167" s="2" t="s">
        <v>105</v>
      </c>
      <c r="D1167" s="2">
        <v>7479.95</v>
      </c>
      <c r="E1167" s="2">
        <v>3977</v>
      </c>
      <c r="F1167" s="2">
        <v>0.5316880460430885</v>
      </c>
      <c r="G1167" s="2">
        <v>603</v>
      </c>
      <c r="H1167" s="2">
        <v>8.0615512135776307E-2</v>
      </c>
      <c r="I1167" s="2">
        <v>109313.42</v>
      </c>
      <c r="J1167" s="2">
        <v>74270</v>
      </c>
      <c r="K1167" s="2">
        <v>320.75512319124607</v>
      </c>
      <c r="L1167" s="2">
        <v>18</v>
      </c>
      <c r="M1167" s="2">
        <v>0</v>
      </c>
      <c r="N1167" s="2">
        <v>50065830</v>
      </c>
      <c r="O1167" s="2" t="s">
        <v>1378</v>
      </c>
    </row>
    <row r="1168" spans="1:15" x14ac:dyDescent="0.15">
      <c r="A1168" s="2">
        <v>2024</v>
      </c>
      <c r="B1168" s="2">
        <v>2022</v>
      </c>
      <c r="C1168" s="2" t="s">
        <v>45</v>
      </c>
      <c r="D1168" s="2">
        <v>7975.89</v>
      </c>
      <c r="E1168" s="2">
        <v>4276</v>
      </c>
      <c r="F1168" s="2">
        <v>0.53611571874737485</v>
      </c>
      <c r="G1168" s="2">
        <v>475</v>
      </c>
      <c r="H1168" s="2">
        <v>5.9554482321095198E-2</v>
      </c>
      <c r="I1168" s="2">
        <v>104111.32</v>
      </c>
      <c r="J1168" s="2">
        <v>68485</v>
      </c>
      <c r="K1168" s="2">
        <v>333.64347041407251</v>
      </c>
      <c r="L1168" s="2">
        <v>17</v>
      </c>
      <c r="M1168" s="2">
        <v>0</v>
      </c>
      <c r="N1168" s="2">
        <v>56559536</v>
      </c>
      <c r="O1168" s="2" t="s">
        <v>1379</v>
      </c>
    </row>
    <row r="1169" spans="1:15" x14ac:dyDescent="0.15">
      <c r="A1169" s="2">
        <v>2024</v>
      </c>
      <c r="B1169" s="2">
        <v>2022</v>
      </c>
      <c r="C1169" s="2" t="s">
        <v>184</v>
      </c>
      <c r="D1169" s="2">
        <v>6814</v>
      </c>
      <c r="E1169" s="2">
        <v>3940</v>
      </c>
      <c r="F1169" s="2">
        <v>0.57822130906956271</v>
      </c>
      <c r="G1169" s="2">
        <v>1247</v>
      </c>
      <c r="H1169" s="2">
        <v>0.18300557675374229</v>
      </c>
      <c r="I1169" s="2">
        <v>80428.92</v>
      </c>
      <c r="J1169" s="2">
        <v>64255</v>
      </c>
      <c r="K1169" s="2">
        <v>334.89140924389841</v>
      </c>
      <c r="L1169" s="2">
        <v>16</v>
      </c>
      <c r="M1169" s="2">
        <v>0</v>
      </c>
      <c r="N1169" s="2">
        <v>58520456</v>
      </c>
      <c r="O1169" s="2" t="s">
        <v>1380</v>
      </c>
    </row>
    <row r="1170" spans="1:15" x14ac:dyDescent="0.15">
      <c r="A1170" s="2">
        <v>2024</v>
      </c>
      <c r="B1170" s="2">
        <v>2022</v>
      </c>
      <c r="C1170" s="2" t="s">
        <v>116</v>
      </c>
      <c r="D1170" s="2">
        <v>4669.37</v>
      </c>
      <c r="E1170" s="2">
        <v>2550</v>
      </c>
      <c r="F1170" s="2">
        <v>0.54611221642320062</v>
      </c>
      <c r="G1170" s="2">
        <v>487</v>
      </c>
      <c r="H1170" s="2">
        <v>0.10429672525415634</v>
      </c>
      <c r="I1170" s="2">
        <v>88042.58</v>
      </c>
      <c r="J1170" s="2">
        <v>77967</v>
      </c>
      <c r="K1170" s="2">
        <v>341.95444536912674</v>
      </c>
      <c r="L1170" s="2">
        <v>15</v>
      </c>
      <c r="M1170" s="2">
        <v>0</v>
      </c>
      <c r="N1170" s="2">
        <v>36060394</v>
      </c>
      <c r="O1170" s="2" t="s">
        <v>1381</v>
      </c>
    </row>
    <row r="1171" spans="1:15" x14ac:dyDescent="0.15">
      <c r="A1171" s="2">
        <v>2024</v>
      </c>
      <c r="B1171" s="2">
        <v>2022</v>
      </c>
      <c r="C1171" s="2" t="s">
        <v>171</v>
      </c>
      <c r="D1171" s="2">
        <v>4187.26</v>
      </c>
      <c r="E1171" s="2">
        <v>2541</v>
      </c>
      <c r="F1171" s="2">
        <v>0.60684075027583673</v>
      </c>
      <c r="G1171" s="2">
        <v>501</v>
      </c>
      <c r="H1171" s="2">
        <v>0.11964864851955694</v>
      </c>
      <c r="I1171" s="2">
        <v>88953.16</v>
      </c>
      <c r="J1171" s="2">
        <v>60662</v>
      </c>
      <c r="K1171" s="2">
        <v>346.64832973086328</v>
      </c>
      <c r="L1171" s="2">
        <v>14</v>
      </c>
      <c r="M1171" s="2">
        <v>28.639999999999873</v>
      </c>
      <c r="N1171" s="2">
        <v>35234436</v>
      </c>
      <c r="O1171" s="2" t="s">
        <v>1382</v>
      </c>
    </row>
    <row r="1172" spans="1:15" x14ac:dyDescent="0.15">
      <c r="A1172" s="2">
        <v>2024</v>
      </c>
      <c r="B1172" s="2">
        <v>2022</v>
      </c>
      <c r="C1172" s="2" t="s">
        <v>161</v>
      </c>
      <c r="D1172" s="2">
        <v>369.35</v>
      </c>
      <c r="E1172" s="2">
        <v>211</v>
      </c>
      <c r="F1172" s="2">
        <v>0.57127385948287523</v>
      </c>
      <c r="G1172" s="2">
        <v>10</v>
      </c>
      <c r="H1172" s="2">
        <v>2.7074590496818735E-2</v>
      </c>
      <c r="I1172" s="2">
        <v>97207.14</v>
      </c>
      <c r="J1172" s="2">
        <v>72989</v>
      </c>
      <c r="K1172" s="2">
        <v>347.21659919586591</v>
      </c>
      <c r="L1172" s="2">
        <v>13</v>
      </c>
      <c r="M1172" s="2">
        <v>0</v>
      </c>
      <c r="N1172" s="2">
        <v>2761358</v>
      </c>
      <c r="O1172" s="2" t="s">
        <v>1383</v>
      </c>
    </row>
    <row r="1173" spans="1:15" x14ac:dyDescent="0.15">
      <c r="A1173" s="2">
        <v>2024</v>
      </c>
      <c r="B1173" s="2">
        <v>2022</v>
      </c>
      <c r="C1173" s="2" t="s">
        <v>65</v>
      </c>
      <c r="D1173" s="2">
        <v>1443.12</v>
      </c>
      <c r="E1173" s="2">
        <v>790</v>
      </c>
      <c r="F1173" s="2">
        <v>0.54742502356006439</v>
      </c>
      <c r="G1173" s="2">
        <v>58</v>
      </c>
      <c r="H1173" s="2">
        <v>4.0190697932257886E-2</v>
      </c>
      <c r="I1173" s="2">
        <v>95617.66</v>
      </c>
      <c r="J1173" s="2">
        <v>58534</v>
      </c>
      <c r="K1173" s="2">
        <v>355.48630081938563</v>
      </c>
      <c r="L1173" s="2">
        <v>12</v>
      </c>
      <c r="M1173" s="2">
        <v>0</v>
      </c>
      <c r="N1173" s="2">
        <v>11429305</v>
      </c>
      <c r="O1173" s="2" t="s">
        <v>1384</v>
      </c>
    </row>
    <row r="1174" spans="1:15" x14ac:dyDescent="0.15">
      <c r="A1174" s="2">
        <v>2024</v>
      </c>
      <c r="B1174" s="2">
        <v>2022</v>
      </c>
      <c r="C1174" s="2" t="s">
        <v>108</v>
      </c>
      <c r="D1174" s="2">
        <v>8911.85</v>
      </c>
      <c r="E1174" s="2">
        <v>6819</v>
      </c>
      <c r="F1174" s="2">
        <v>0.76516099350864297</v>
      </c>
      <c r="G1174" s="2">
        <v>1529</v>
      </c>
      <c r="H1174" s="2">
        <v>0.17156931501315664</v>
      </c>
      <c r="I1174" s="2">
        <v>84672.21</v>
      </c>
      <c r="J1174" s="2">
        <v>58472</v>
      </c>
      <c r="K1174" s="2">
        <v>362.60897892845026</v>
      </c>
      <c r="L1174" s="2">
        <v>11</v>
      </c>
      <c r="M1174" s="2">
        <v>1471.8900000000003</v>
      </c>
      <c r="N1174" s="2">
        <v>82771736</v>
      </c>
      <c r="O1174" s="2" t="s">
        <v>1385</v>
      </c>
    </row>
    <row r="1175" spans="1:15" x14ac:dyDescent="0.15">
      <c r="A1175" s="2">
        <v>2024</v>
      </c>
      <c r="B1175" s="2">
        <v>2022</v>
      </c>
      <c r="C1175" s="2" t="s">
        <v>30</v>
      </c>
      <c r="D1175" s="2">
        <v>2448.2600000000002</v>
      </c>
      <c r="E1175" s="2">
        <v>1571</v>
      </c>
      <c r="F1175" s="2">
        <v>0.64168021370279293</v>
      </c>
      <c r="G1175" s="2">
        <v>156</v>
      </c>
      <c r="H1175" s="2">
        <v>6.3718722684682177E-2</v>
      </c>
      <c r="I1175" s="2">
        <v>89046.06</v>
      </c>
      <c r="J1175" s="2">
        <v>53709</v>
      </c>
      <c r="K1175" s="2">
        <v>362.84592688376341</v>
      </c>
      <c r="L1175" s="2">
        <v>10</v>
      </c>
      <c r="M1175" s="2">
        <v>102.03999999999996</v>
      </c>
      <c r="N1175" s="2">
        <v>21537551</v>
      </c>
      <c r="O1175" s="2" t="s">
        <v>1386</v>
      </c>
    </row>
    <row r="1176" spans="1:15" x14ac:dyDescent="0.15">
      <c r="A1176" s="2">
        <v>2024</v>
      </c>
      <c r="B1176" s="2">
        <v>2022</v>
      </c>
      <c r="C1176" s="2" t="s">
        <v>71</v>
      </c>
      <c r="D1176" s="2">
        <v>7960.89</v>
      </c>
      <c r="E1176" s="2">
        <v>5398</v>
      </c>
      <c r="F1176" s="2">
        <v>0.67806488972966583</v>
      </c>
      <c r="G1176" s="2">
        <v>1224</v>
      </c>
      <c r="H1176" s="2">
        <v>0.15375165339553742</v>
      </c>
      <c r="I1176" s="2">
        <v>90928.05</v>
      </c>
      <c r="J1176" s="2">
        <v>59954</v>
      </c>
      <c r="K1176" s="2">
        <v>378.56281695038359</v>
      </c>
      <c r="L1176" s="2">
        <v>9</v>
      </c>
      <c r="M1176" s="2">
        <v>621.47000000000025</v>
      </c>
      <c r="N1176" s="2">
        <v>69831006</v>
      </c>
      <c r="O1176" s="2" t="s">
        <v>1387</v>
      </c>
    </row>
    <row r="1177" spans="1:15" x14ac:dyDescent="0.15">
      <c r="A1177" s="2">
        <v>2024</v>
      </c>
      <c r="B1177" s="2">
        <v>2022</v>
      </c>
      <c r="C1177" s="2" t="s">
        <v>132</v>
      </c>
      <c r="D1177" s="2">
        <v>4959.21</v>
      </c>
      <c r="E1177" s="2">
        <v>3484</v>
      </c>
      <c r="F1177" s="2">
        <v>0.7025312499369859</v>
      </c>
      <c r="G1177" s="2">
        <v>934</v>
      </c>
      <c r="H1177" s="2">
        <v>0.18833644874889346</v>
      </c>
      <c r="I1177" s="2">
        <v>76154.53</v>
      </c>
      <c r="J1177" s="2">
        <v>57565</v>
      </c>
      <c r="K1177" s="2">
        <v>385.86526691639909</v>
      </c>
      <c r="L1177" s="2">
        <v>8</v>
      </c>
      <c r="M1177" s="2">
        <v>508.4699999999998</v>
      </c>
      <c r="N1177" s="2">
        <v>48719851</v>
      </c>
      <c r="O1177" s="2" t="s">
        <v>1388</v>
      </c>
    </row>
    <row r="1178" spans="1:15" x14ac:dyDescent="0.15">
      <c r="A1178" s="2">
        <v>2024</v>
      </c>
      <c r="B1178" s="2">
        <v>2022</v>
      </c>
      <c r="C1178" s="2" t="s">
        <v>191</v>
      </c>
      <c r="D1178" s="2">
        <v>3193.37</v>
      </c>
      <c r="E1178" s="2">
        <v>2368</v>
      </c>
      <c r="F1178" s="2">
        <v>0.74153637066797773</v>
      </c>
      <c r="G1178" s="2">
        <v>1021</v>
      </c>
      <c r="H1178" s="2">
        <v>0.31972493008952924</v>
      </c>
      <c r="I1178" s="2">
        <v>61335.63</v>
      </c>
      <c r="J1178" s="2">
        <v>42909</v>
      </c>
      <c r="K1178" s="2">
        <v>395.62830834676549</v>
      </c>
      <c r="L1178" s="2">
        <v>7</v>
      </c>
      <c r="M1178" s="2">
        <v>451.98</v>
      </c>
      <c r="N1178" s="2">
        <v>36308140</v>
      </c>
      <c r="O1178" s="2" t="s">
        <v>1389</v>
      </c>
    </row>
    <row r="1179" spans="1:15" x14ac:dyDescent="0.15">
      <c r="A1179" s="2">
        <v>2024</v>
      </c>
      <c r="B1179" s="2">
        <v>2022</v>
      </c>
      <c r="C1179" s="2" t="s">
        <v>123</v>
      </c>
      <c r="D1179" s="2">
        <v>3163.72</v>
      </c>
      <c r="E1179" s="2">
        <v>2774</v>
      </c>
      <c r="F1179" s="2">
        <v>0.87681590026930323</v>
      </c>
      <c r="G1179" s="2">
        <v>919</v>
      </c>
      <c r="H1179" s="2">
        <v>0.29048082636895806</v>
      </c>
      <c r="I1179" s="2">
        <v>86258.13</v>
      </c>
      <c r="J1179" s="2">
        <v>47424</v>
      </c>
      <c r="K1179" s="2">
        <v>399.89203832146814</v>
      </c>
      <c r="L1179" s="2">
        <v>6</v>
      </c>
      <c r="M1179" s="2">
        <v>875.77</v>
      </c>
      <c r="N1179" s="2">
        <v>32775557</v>
      </c>
      <c r="O1179" s="2" t="s">
        <v>1390</v>
      </c>
    </row>
    <row r="1180" spans="1:15" x14ac:dyDescent="0.15">
      <c r="A1180" s="2">
        <v>2024</v>
      </c>
      <c r="B1180" s="2">
        <v>2022</v>
      </c>
      <c r="C1180" s="2" t="s">
        <v>121</v>
      </c>
      <c r="D1180" s="2">
        <v>17312.47</v>
      </c>
      <c r="E1180" s="2">
        <v>13394</v>
      </c>
      <c r="F1180" s="2">
        <v>0.77366199046121087</v>
      </c>
      <c r="G1180" s="2">
        <v>3807</v>
      </c>
      <c r="H1180" s="2">
        <v>0.21989929802044419</v>
      </c>
      <c r="I1180" s="2">
        <v>89279.69</v>
      </c>
      <c r="J1180" s="2">
        <v>44507</v>
      </c>
      <c r="K1180" s="2">
        <v>406.63326938368203</v>
      </c>
      <c r="L1180" s="2">
        <v>5</v>
      </c>
      <c r="M1180" s="2">
        <v>3006.5200000000004</v>
      </c>
      <c r="N1180" s="2">
        <v>172879163</v>
      </c>
      <c r="O1180" s="2" t="s">
        <v>1391</v>
      </c>
    </row>
    <row r="1181" spans="1:15" x14ac:dyDescent="0.15">
      <c r="A1181" s="2">
        <v>2024</v>
      </c>
      <c r="B1181" s="2">
        <v>2022</v>
      </c>
      <c r="C1181" s="2" t="s">
        <v>1</v>
      </c>
      <c r="D1181" s="2">
        <v>19091.97</v>
      </c>
      <c r="E1181" s="2">
        <v>15401</v>
      </c>
      <c r="F1181" s="2">
        <v>0.80667421958027374</v>
      </c>
      <c r="G1181" s="2">
        <v>5135</v>
      </c>
      <c r="H1181" s="2">
        <v>0.26896124391563569</v>
      </c>
      <c r="I1181" s="2">
        <v>74825.47</v>
      </c>
      <c r="J1181" s="2">
        <v>47484</v>
      </c>
      <c r="K1181" s="2">
        <v>411.49262816938722</v>
      </c>
      <c r="L1181" s="2">
        <v>4</v>
      </c>
      <c r="M1181" s="2">
        <v>3945.8199999999997</v>
      </c>
      <c r="N1181" s="2">
        <v>206444753</v>
      </c>
      <c r="O1181" s="2" t="s">
        <v>1392</v>
      </c>
    </row>
    <row r="1182" spans="1:15" x14ac:dyDescent="0.15">
      <c r="A1182" s="2">
        <v>2024</v>
      </c>
      <c r="B1182" s="2">
        <v>2022</v>
      </c>
      <c r="C1182" s="2" t="s">
        <v>117</v>
      </c>
      <c r="D1182" s="2">
        <v>11057.86</v>
      </c>
      <c r="E1182" s="2">
        <v>8279</v>
      </c>
      <c r="F1182" s="2">
        <v>0.74869821104626022</v>
      </c>
      <c r="G1182" s="2">
        <v>1876</v>
      </c>
      <c r="H1182" s="2">
        <v>0.16965307934808363</v>
      </c>
      <c r="I1182" s="2">
        <v>62213.08</v>
      </c>
      <c r="J1182" s="2">
        <v>47393</v>
      </c>
      <c r="K1182" s="2">
        <v>428.09900896764304</v>
      </c>
      <c r="L1182" s="2">
        <v>3</v>
      </c>
      <c r="M1182" s="2">
        <v>1644.2799999999997</v>
      </c>
      <c r="N1182" s="2">
        <v>121859541</v>
      </c>
      <c r="O1182" s="2" t="s">
        <v>1393</v>
      </c>
    </row>
    <row r="1183" spans="1:15" x14ac:dyDescent="0.15">
      <c r="A1183" s="2">
        <v>2024</v>
      </c>
      <c r="B1183" s="2">
        <v>2022</v>
      </c>
      <c r="C1183" s="2" t="s">
        <v>179</v>
      </c>
      <c r="D1183" s="2">
        <v>18477.89</v>
      </c>
      <c r="E1183" s="2">
        <v>14347</v>
      </c>
      <c r="F1183" s="2">
        <v>0.77644146598989394</v>
      </c>
      <c r="G1183" s="2">
        <v>3389</v>
      </c>
      <c r="H1183" s="2">
        <v>0.18340838699656725</v>
      </c>
      <c r="I1183" s="2">
        <v>66416.509999999995</v>
      </c>
      <c r="J1183" s="2">
        <v>46329</v>
      </c>
      <c r="K1183" s="2">
        <v>466.78467990802864</v>
      </c>
      <c r="L1183" s="2">
        <v>2</v>
      </c>
      <c r="M1183" s="2">
        <v>3260.2700000000004</v>
      </c>
      <c r="N1183" s="2">
        <v>203026806</v>
      </c>
      <c r="O1183" s="2" t="s">
        <v>1394</v>
      </c>
    </row>
    <row r="1184" spans="1:15" x14ac:dyDescent="0.15">
      <c r="A1184" s="2">
        <v>2024</v>
      </c>
      <c r="B1184" s="2">
        <v>2022</v>
      </c>
      <c r="C1184" s="2" t="s">
        <v>92</v>
      </c>
      <c r="D1184" s="2">
        <v>18609.080000000002</v>
      </c>
      <c r="E1184" s="2">
        <v>16451</v>
      </c>
      <c r="F1184" s="2">
        <v>0.88403080646652055</v>
      </c>
      <c r="G1184" s="2">
        <v>4607</v>
      </c>
      <c r="H1184" s="2">
        <v>0.24756731660028328</v>
      </c>
      <c r="I1184" s="2">
        <v>63781.43</v>
      </c>
      <c r="J1184" s="2">
        <v>36154</v>
      </c>
      <c r="K1184" s="2">
        <v>499.69778178734555</v>
      </c>
      <c r="L1184" s="2">
        <v>1</v>
      </c>
      <c r="M1184" s="2">
        <v>5285.5499999999993</v>
      </c>
      <c r="N1184" s="2">
        <v>224317100</v>
      </c>
      <c r="O1184" s="2" t="s">
        <v>1395</v>
      </c>
    </row>
    <row r="1185" spans="1:15" x14ac:dyDescent="0.15">
      <c r="A1185" s="2">
        <v>2025</v>
      </c>
      <c r="B1185" s="2">
        <v>2023</v>
      </c>
      <c r="C1185" s="2" t="s">
        <v>28</v>
      </c>
      <c r="D1185" s="2">
        <v>344.02</v>
      </c>
      <c r="E1185" s="2">
        <v>85</v>
      </c>
      <c r="F1185" s="2">
        <v>0.24707865821754552</v>
      </c>
      <c r="G1185" s="2">
        <v>6</v>
      </c>
      <c r="H1185" s="2">
        <v>1.7440846462415002E-2</v>
      </c>
      <c r="I1185" s="2">
        <v>137444.88</v>
      </c>
      <c r="J1185" s="2">
        <v>102759</v>
      </c>
      <c r="K1185" s="2">
        <v>0</v>
      </c>
      <c r="L1185" s="2">
        <v>0</v>
      </c>
      <c r="M1185" s="2">
        <v>0</v>
      </c>
      <c r="N1185" s="2">
        <v>1585394</v>
      </c>
      <c r="O1185" s="2" t="s">
        <v>1396</v>
      </c>
    </row>
    <row r="1186" spans="1:15" x14ac:dyDescent="0.15">
      <c r="A1186" s="2">
        <v>2025</v>
      </c>
      <c r="B1186" s="2">
        <v>2023</v>
      </c>
      <c r="C1186" s="2" t="s">
        <v>30</v>
      </c>
      <c r="D1186" s="2">
        <v>2482.23</v>
      </c>
      <c r="E1186" s="2">
        <v>1557</v>
      </c>
      <c r="F1186" s="2">
        <v>0.62725855380041329</v>
      </c>
      <c r="G1186" s="2">
        <v>186</v>
      </c>
      <c r="H1186" s="2">
        <v>7.4932621070569611E-2</v>
      </c>
      <c r="I1186" s="2">
        <v>99637.9</v>
      </c>
      <c r="J1186" s="2">
        <v>61846</v>
      </c>
      <c r="K1186" s="2">
        <v>363</v>
      </c>
      <c r="L1186" s="2">
        <v>10</v>
      </c>
      <c r="M1186" s="2">
        <v>67.660000000000082</v>
      </c>
      <c r="N1186" s="2">
        <v>21003708</v>
      </c>
      <c r="O1186" s="2" t="s">
        <v>1397</v>
      </c>
    </row>
    <row r="1187" spans="1:15" x14ac:dyDescent="0.15">
      <c r="A1187" s="2">
        <v>2025</v>
      </c>
      <c r="B1187" s="2">
        <v>2023</v>
      </c>
      <c r="C1187" s="2" t="s">
        <v>32</v>
      </c>
      <c r="D1187" s="2">
        <v>477.92</v>
      </c>
      <c r="E1187" s="2">
        <v>169</v>
      </c>
      <c r="F1187" s="2">
        <v>0.35361566789420823</v>
      </c>
      <c r="G1187" s="2">
        <v>7</v>
      </c>
      <c r="H1187" s="2">
        <v>1.464680281218614E-2</v>
      </c>
      <c r="I1187" s="2">
        <v>125165.71</v>
      </c>
      <c r="J1187" s="2">
        <v>90441</v>
      </c>
      <c r="K1187" s="2">
        <v>0</v>
      </c>
      <c r="L1187" s="2">
        <v>0</v>
      </c>
      <c r="M1187" s="2">
        <v>0</v>
      </c>
      <c r="N1187" s="2">
        <v>2581683</v>
      </c>
      <c r="O1187" s="2" t="s">
        <v>1398</v>
      </c>
    </row>
    <row r="1188" spans="1:15" x14ac:dyDescent="0.15">
      <c r="A1188" s="2">
        <v>2025</v>
      </c>
      <c r="B1188" s="2">
        <v>2023</v>
      </c>
      <c r="C1188" s="2" t="s">
        <v>33</v>
      </c>
      <c r="D1188" s="2">
        <v>3123.34</v>
      </c>
      <c r="E1188" s="2">
        <v>312</v>
      </c>
      <c r="F1188" s="2">
        <v>9.9893063195169274E-2</v>
      </c>
      <c r="G1188" s="2">
        <v>93</v>
      </c>
      <c r="H1188" s="2">
        <v>2.9775816913944687E-2</v>
      </c>
      <c r="I1188" s="2">
        <v>222357.21</v>
      </c>
      <c r="J1188" s="2">
        <v>130268</v>
      </c>
      <c r="K1188" s="2">
        <v>0</v>
      </c>
      <c r="L1188" s="2">
        <v>0</v>
      </c>
      <c r="M1188" s="2">
        <v>0</v>
      </c>
      <c r="N1188" s="2">
        <v>1037506</v>
      </c>
      <c r="O1188" s="2" t="s">
        <v>1399</v>
      </c>
    </row>
    <row r="1189" spans="1:15" x14ac:dyDescent="0.15">
      <c r="A1189" s="2">
        <v>2025</v>
      </c>
      <c r="B1189" s="2">
        <v>2023</v>
      </c>
      <c r="C1189" s="2" t="s">
        <v>34</v>
      </c>
      <c r="D1189" s="2">
        <v>428.36</v>
      </c>
      <c r="E1189" s="2">
        <v>106</v>
      </c>
      <c r="F1189" s="2">
        <v>0.2474554113362592</v>
      </c>
      <c r="G1189" s="2">
        <v>4</v>
      </c>
      <c r="H1189" s="2">
        <v>9.3379400504248755E-3</v>
      </c>
      <c r="I1189" s="2">
        <v>172707.73</v>
      </c>
      <c r="J1189" s="2">
        <v>107969</v>
      </c>
      <c r="K1189" s="2">
        <v>0</v>
      </c>
      <c r="L1189" s="2">
        <v>0</v>
      </c>
      <c r="M1189" s="2">
        <v>0</v>
      </c>
      <c r="N1189" s="2">
        <v>1345325</v>
      </c>
      <c r="O1189" s="2" t="s">
        <v>1400</v>
      </c>
    </row>
    <row r="1190" spans="1:15" x14ac:dyDescent="0.15">
      <c r="A1190" s="2">
        <v>2025</v>
      </c>
      <c r="B1190" s="2">
        <v>2023</v>
      </c>
      <c r="C1190" s="2" t="s">
        <v>35</v>
      </c>
      <c r="D1190" s="2">
        <v>697.44</v>
      </c>
      <c r="E1190" s="2">
        <v>224</v>
      </c>
      <c r="F1190" s="2">
        <v>0.32117458132599219</v>
      </c>
      <c r="G1190" s="2">
        <v>20</v>
      </c>
      <c r="H1190" s="2">
        <v>2.8676301904106444E-2</v>
      </c>
      <c r="I1190" s="2">
        <v>141887.79999999999</v>
      </c>
      <c r="J1190" s="2">
        <v>90804</v>
      </c>
      <c r="K1190" s="2">
        <v>0</v>
      </c>
      <c r="L1190" s="2">
        <v>0</v>
      </c>
      <c r="M1190" s="2">
        <v>0</v>
      </c>
      <c r="N1190" s="2">
        <v>4116265</v>
      </c>
      <c r="O1190" s="2" t="s">
        <v>1401</v>
      </c>
    </row>
    <row r="1191" spans="1:15" x14ac:dyDescent="0.15">
      <c r="A1191" s="2">
        <v>2025</v>
      </c>
      <c r="B1191" s="2">
        <v>2023</v>
      </c>
      <c r="C1191" s="2" t="s">
        <v>36</v>
      </c>
      <c r="D1191" s="2">
        <v>2655.97</v>
      </c>
      <c r="E1191" s="2">
        <v>632</v>
      </c>
      <c r="F1191" s="2">
        <v>0.23795449496794016</v>
      </c>
      <c r="G1191" s="2">
        <v>102</v>
      </c>
      <c r="H1191" s="2">
        <v>3.840404823849667E-2</v>
      </c>
      <c r="I1191" s="2">
        <v>190402.79</v>
      </c>
      <c r="J1191" s="2">
        <v>101853</v>
      </c>
      <c r="K1191" s="2">
        <v>0</v>
      </c>
      <c r="L1191" s="2">
        <v>0</v>
      </c>
      <c r="M1191" s="2">
        <v>0</v>
      </c>
      <c r="N1191" s="2">
        <v>6288381</v>
      </c>
      <c r="O1191" s="2" t="s">
        <v>1402</v>
      </c>
    </row>
    <row r="1192" spans="1:15" x14ac:dyDescent="0.15">
      <c r="A1192" s="2">
        <v>2025</v>
      </c>
      <c r="B1192" s="2">
        <v>2023</v>
      </c>
      <c r="C1192" s="2" t="s">
        <v>37</v>
      </c>
      <c r="D1192" s="2">
        <v>782.97</v>
      </c>
      <c r="E1192" s="2">
        <v>106</v>
      </c>
      <c r="F1192" s="2">
        <v>0.13538194311404012</v>
      </c>
      <c r="G1192" s="2">
        <v>32</v>
      </c>
      <c r="H1192" s="2">
        <v>4.0870020562729092E-2</v>
      </c>
      <c r="I1192" s="2">
        <v>195491.03</v>
      </c>
      <c r="J1192" s="2">
        <v>136667</v>
      </c>
      <c r="K1192" s="2">
        <v>0</v>
      </c>
      <c r="L1192" s="2">
        <v>0</v>
      </c>
      <c r="M1192" s="2">
        <v>0</v>
      </c>
      <c r="N1192" s="2">
        <v>1093710</v>
      </c>
      <c r="O1192" s="2" t="s">
        <v>1403</v>
      </c>
    </row>
    <row r="1193" spans="1:15" x14ac:dyDescent="0.15">
      <c r="A1193" s="2">
        <v>2025</v>
      </c>
      <c r="B1193" s="2">
        <v>2023</v>
      </c>
      <c r="C1193" s="2" t="s">
        <v>38</v>
      </c>
      <c r="D1193" s="2">
        <v>3217.57</v>
      </c>
      <c r="E1193" s="2">
        <v>1045</v>
      </c>
      <c r="F1193" s="2">
        <v>0.32477925888170261</v>
      </c>
      <c r="G1193" s="2">
        <v>234</v>
      </c>
      <c r="H1193" s="2">
        <v>7.2725690505567861E-2</v>
      </c>
      <c r="I1193" s="2">
        <v>181371.98</v>
      </c>
      <c r="J1193" s="2">
        <v>101481</v>
      </c>
      <c r="K1193" s="2">
        <v>0</v>
      </c>
      <c r="L1193" s="2">
        <v>0</v>
      </c>
      <c r="M1193" s="2">
        <v>0</v>
      </c>
      <c r="N1193" s="2">
        <v>9022338</v>
      </c>
      <c r="O1193" s="2" t="s">
        <v>1404</v>
      </c>
    </row>
    <row r="1194" spans="1:15" x14ac:dyDescent="0.15">
      <c r="A1194" s="2">
        <v>2025</v>
      </c>
      <c r="B1194" s="2">
        <v>2023</v>
      </c>
      <c r="C1194" s="2" t="s">
        <v>39</v>
      </c>
      <c r="D1194" s="2">
        <v>353.07</v>
      </c>
      <c r="E1194" s="2">
        <v>90</v>
      </c>
      <c r="F1194" s="2">
        <v>0.25490695895997961</v>
      </c>
      <c r="G1194" s="2">
        <v>4</v>
      </c>
      <c r="H1194" s="2">
        <v>1.1329198175999094E-2</v>
      </c>
      <c r="I1194" s="2">
        <v>206331.78</v>
      </c>
      <c r="J1194" s="2">
        <v>95338</v>
      </c>
      <c r="K1194" s="2">
        <v>0</v>
      </c>
      <c r="L1194" s="2">
        <v>0</v>
      </c>
      <c r="M1194" s="2">
        <v>0</v>
      </c>
      <c r="N1194" s="2">
        <v>1149520</v>
      </c>
      <c r="O1194" s="2" t="s">
        <v>1405</v>
      </c>
    </row>
    <row r="1195" spans="1:15" x14ac:dyDescent="0.15">
      <c r="A1195" s="2">
        <v>2025</v>
      </c>
      <c r="B1195" s="2">
        <v>2023</v>
      </c>
      <c r="C1195" s="2" t="s">
        <v>40</v>
      </c>
      <c r="D1195" s="2">
        <v>2306.54</v>
      </c>
      <c r="E1195" s="2">
        <v>1311</v>
      </c>
      <c r="F1195" s="2">
        <v>0.56838381298395002</v>
      </c>
      <c r="G1195" s="2">
        <v>103</v>
      </c>
      <c r="H1195" s="2">
        <v>4.4655631378601714E-2</v>
      </c>
      <c r="I1195" s="2">
        <v>177869.72</v>
      </c>
      <c r="J1195" s="2">
        <v>81354</v>
      </c>
      <c r="K1195" s="2">
        <v>289</v>
      </c>
      <c r="L1195" s="2">
        <v>34</v>
      </c>
      <c r="M1195" s="2">
        <v>0</v>
      </c>
      <c r="N1195" s="2">
        <v>8652238</v>
      </c>
      <c r="O1195" s="2" t="s">
        <v>1406</v>
      </c>
    </row>
    <row r="1196" spans="1:15" x14ac:dyDescent="0.15">
      <c r="A1196" s="2">
        <v>2025</v>
      </c>
      <c r="B1196" s="2">
        <v>2023</v>
      </c>
      <c r="C1196" s="2" t="s">
        <v>41</v>
      </c>
      <c r="D1196" s="2">
        <v>688.8</v>
      </c>
      <c r="E1196" s="2">
        <v>135</v>
      </c>
      <c r="F1196" s="2">
        <v>0.19599303135888502</v>
      </c>
      <c r="G1196" s="2">
        <v>8</v>
      </c>
      <c r="H1196" s="2">
        <v>1.1614401858304297E-2</v>
      </c>
      <c r="I1196" s="2">
        <v>155767.67000000001</v>
      </c>
      <c r="J1196" s="2">
        <v>116393</v>
      </c>
      <c r="K1196" s="2">
        <v>0</v>
      </c>
      <c r="L1196" s="2">
        <v>0</v>
      </c>
      <c r="M1196" s="2">
        <v>0</v>
      </c>
      <c r="N1196" s="2">
        <v>2195344</v>
      </c>
      <c r="O1196" s="2" t="s">
        <v>1407</v>
      </c>
    </row>
    <row r="1197" spans="1:15" x14ac:dyDescent="0.15">
      <c r="A1197" s="2">
        <v>2025</v>
      </c>
      <c r="B1197" s="2">
        <v>2023</v>
      </c>
      <c r="C1197" s="2" t="s">
        <v>42</v>
      </c>
      <c r="D1197" s="2">
        <v>256.01</v>
      </c>
      <c r="E1197" s="2">
        <v>85</v>
      </c>
      <c r="F1197" s="2">
        <v>0.33201828053591659</v>
      </c>
      <c r="G1197" s="2">
        <v>6</v>
      </c>
      <c r="H1197" s="2">
        <v>2.3436584508417641E-2</v>
      </c>
      <c r="I1197" s="2">
        <v>186804.2</v>
      </c>
      <c r="J1197" s="2">
        <v>90750</v>
      </c>
      <c r="K1197" s="2">
        <v>0</v>
      </c>
      <c r="L1197" s="2">
        <v>0</v>
      </c>
      <c r="M1197" s="2">
        <v>0</v>
      </c>
      <c r="N1197" s="2">
        <v>755815</v>
      </c>
      <c r="O1197" s="2" t="s">
        <v>1408</v>
      </c>
    </row>
    <row r="1198" spans="1:15" x14ac:dyDescent="0.15">
      <c r="A1198" s="2">
        <v>2025</v>
      </c>
      <c r="B1198" s="2">
        <v>2023</v>
      </c>
      <c r="C1198" s="2" t="s">
        <v>43</v>
      </c>
      <c r="D1198" s="2">
        <v>2664.56</v>
      </c>
      <c r="E1198" s="2">
        <v>951</v>
      </c>
      <c r="F1198" s="2">
        <v>0.35690695649563153</v>
      </c>
      <c r="G1198" s="2">
        <v>197</v>
      </c>
      <c r="H1198" s="2">
        <v>7.3933407391839553E-2</v>
      </c>
      <c r="I1198" s="2">
        <v>225830.28</v>
      </c>
      <c r="J1198" s="2">
        <v>87738</v>
      </c>
      <c r="K1198" s="2">
        <v>0</v>
      </c>
      <c r="L1198" s="2">
        <v>0</v>
      </c>
      <c r="M1198" s="2">
        <v>0</v>
      </c>
      <c r="N1198" s="2">
        <v>4017771</v>
      </c>
      <c r="O1198" s="2" t="s">
        <v>1409</v>
      </c>
    </row>
    <row r="1199" spans="1:15" x14ac:dyDescent="0.15">
      <c r="A1199" s="2">
        <v>2025</v>
      </c>
      <c r="B1199" s="2">
        <v>2023</v>
      </c>
      <c r="C1199" s="2" t="s">
        <v>1</v>
      </c>
      <c r="D1199" s="2">
        <v>19365.2</v>
      </c>
      <c r="E1199" s="2">
        <v>16637</v>
      </c>
      <c r="F1199" s="2">
        <v>0.85911841860657256</v>
      </c>
      <c r="G1199" s="2">
        <v>5579</v>
      </c>
      <c r="H1199" s="2">
        <v>0.28809410695474352</v>
      </c>
      <c r="I1199" s="2">
        <v>85933.4</v>
      </c>
      <c r="J1199" s="2">
        <v>50597</v>
      </c>
      <c r="K1199" s="2">
        <v>411</v>
      </c>
      <c r="L1199" s="2">
        <v>4</v>
      </c>
      <c r="M1199" s="2">
        <v>5017.8799999999992</v>
      </c>
      <c r="N1199" s="2">
        <v>208835030</v>
      </c>
      <c r="O1199" s="2" t="s">
        <v>1410</v>
      </c>
    </row>
    <row r="1200" spans="1:15" x14ac:dyDescent="0.15">
      <c r="A1200" s="2">
        <v>2025</v>
      </c>
      <c r="B1200" s="2">
        <v>2023</v>
      </c>
      <c r="C1200" s="2" t="s">
        <v>44</v>
      </c>
      <c r="D1200" s="2">
        <v>125.72</v>
      </c>
      <c r="E1200" s="2">
        <v>15</v>
      </c>
      <c r="F1200" s="2">
        <v>0.11931275851097678</v>
      </c>
      <c r="G1200" s="2">
        <v>1</v>
      </c>
      <c r="H1200" s="2">
        <v>7.9541839007317844E-3</v>
      </c>
      <c r="I1200" s="2">
        <v>391364.2</v>
      </c>
      <c r="J1200" s="2">
        <v>138272</v>
      </c>
      <c r="K1200" s="2">
        <v>0</v>
      </c>
      <c r="L1200" s="2">
        <v>0</v>
      </c>
      <c r="M1200" s="2">
        <v>0</v>
      </c>
      <c r="N1200" s="2">
        <v>176237</v>
      </c>
      <c r="O1200" s="2" t="s">
        <v>1411</v>
      </c>
    </row>
    <row r="1201" spans="1:15" x14ac:dyDescent="0.15">
      <c r="A1201" s="2">
        <v>2025</v>
      </c>
      <c r="B1201" s="2">
        <v>2023</v>
      </c>
      <c r="C1201" s="2" t="s">
        <v>45</v>
      </c>
      <c r="D1201" s="2">
        <v>7992.31</v>
      </c>
      <c r="E1201" s="2">
        <v>4526</v>
      </c>
      <c r="F1201" s="2">
        <v>0.5662943504443646</v>
      </c>
      <c r="G1201" s="2">
        <v>557</v>
      </c>
      <c r="H1201" s="2">
        <v>6.969199142675897E-2</v>
      </c>
      <c r="I1201" s="2">
        <v>117886.06</v>
      </c>
      <c r="J1201" s="2">
        <v>73604</v>
      </c>
      <c r="K1201" s="2">
        <v>334</v>
      </c>
      <c r="L1201" s="2">
        <v>17</v>
      </c>
      <c r="M1201" s="2">
        <v>0</v>
      </c>
      <c r="N1201" s="2">
        <v>56214092</v>
      </c>
      <c r="O1201" s="2" t="s">
        <v>1412</v>
      </c>
    </row>
    <row r="1202" spans="1:15" x14ac:dyDescent="0.15">
      <c r="A1202" s="2">
        <v>2025</v>
      </c>
      <c r="B1202" s="2">
        <v>2023</v>
      </c>
      <c r="C1202" s="2" t="s">
        <v>46</v>
      </c>
      <c r="D1202" s="2">
        <v>2605.04</v>
      </c>
      <c r="E1202" s="2">
        <v>643</v>
      </c>
      <c r="F1202" s="2">
        <v>0.2468292233516568</v>
      </c>
      <c r="G1202" s="2">
        <v>116</v>
      </c>
      <c r="H1202" s="2">
        <v>4.4529066732180697E-2</v>
      </c>
      <c r="I1202" s="2">
        <v>219916.77</v>
      </c>
      <c r="J1202" s="2">
        <v>128606</v>
      </c>
      <c r="K1202" s="2">
        <v>0</v>
      </c>
      <c r="L1202" s="2">
        <v>0</v>
      </c>
      <c r="M1202" s="2">
        <v>0</v>
      </c>
      <c r="N1202" s="2">
        <v>1270411</v>
      </c>
      <c r="O1202" s="2" t="s">
        <v>1413</v>
      </c>
    </row>
    <row r="1203" spans="1:15" x14ac:dyDescent="0.15">
      <c r="A1203" s="2">
        <v>2025</v>
      </c>
      <c r="B1203" s="2">
        <v>2023</v>
      </c>
      <c r="C1203" s="2" t="s">
        <v>47</v>
      </c>
      <c r="D1203" s="2">
        <v>1173.67</v>
      </c>
      <c r="E1203" s="2">
        <v>374</v>
      </c>
      <c r="F1203" s="2">
        <v>0.31865856671807236</v>
      </c>
      <c r="G1203" s="2">
        <v>14</v>
      </c>
      <c r="H1203" s="2">
        <v>1.1928395545596292E-2</v>
      </c>
      <c r="I1203" s="2">
        <v>123127.23</v>
      </c>
      <c r="J1203" s="2">
        <v>79961</v>
      </c>
      <c r="K1203" s="2">
        <v>0</v>
      </c>
      <c r="L1203" s="2">
        <v>0</v>
      </c>
      <c r="M1203" s="2">
        <v>0</v>
      </c>
      <c r="N1203" s="2">
        <v>6759988</v>
      </c>
      <c r="O1203" s="2" t="s">
        <v>1414</v>
      </c>
    </row>
    <row r="1204" spans="1:15" x14ac:dyDescent="0.15">
      <c r="A1204" s="2">
        <v>2025</v>
      </c>
      <c r="B1204" s="2">
        <v>2023</v>
      </c>
      <c r="C1204" s="2" t="s">
        <v>48</v>
      </c>
      <c r="D1204" s="2">
        <v>1441.25</v>
      </c>
      <c r="E1204" s="2">
        <v>177</v>
      </c>
      <c r="F1204" s="2">
        <v>0.1228100607111882</v>
      </c>
      <c r="G1204" s="2">
        <v>30</v>
      </c>
      <c r="H1204" s="2">
        <v>2.0815264527320035E-2</v>
      </c>
      <c r="I1204" s="2">
        <v>170219.43</v>
      </c>
      <c r="J1204" s="2">
        <v>143038</v>
      </c>
      <c r="K1204" s="2">
        <v>0</v>
      </c>
      <c r="L1204" s="2">
        <v>0</v>
      </c>
      <c r="M1204" s="2">
        <v>0</v>
      </c>
      <c r="N1204" s="2">
        <v>4558958</v>
      </c>
      <c r="O1204" s="2" t="s">
        <v>1415</v>
      </c>
    </row>
    <row r="1205" spans="1:15" x14ac:dyDescent="0.15">
      <c r="A1205" s="2">
        <v>2025</v>
      </c>
      <c r="B1205" s="2">
        <v>2023</v>
      </c>
      <c r="C1205" s="2" t="s">
        <v>49</v>
      </c>
      <c r="D1205" s="2">
        <v>100</v>
      </c>
      <c r="E1205" s="2">
        <v>31</v>
      </c>
      <c r="F1205" s="2">
        <v>0.31</v>
      </c>
      <c r="G1205" s="2">
        <v>1</v>
      </c>
      <c r="H1205" s="2">
        <v>0.01</v>
      </c>
      <c r="I1205" s="2">
        <v>283400.02</v>
      </c>
      <c r="J1205" s="2">
        <v>80938</v>
      </c>
      <c r="K1205" s="2">
        <v>0</v>
      </c>
      <c r="L1205" s="2">
        <v>0</v>
      </c>
      <c r="M1205" s="2">
        <v>0</v>
      </c>
      <c r="N1205" s="2">
        <v>23026</v>
      </c>
      <c r="O1205" s="2" t="s">
        <v>1416</v>
      </c>
    </row>
    <row r="1206" spans="1:15" x14ac:dyDescent="0.15">
      <c r="A1206" s="2">
        <v>2025</v>
      </c>
      <c r="B1206" s="2">
        <v>2023</v>
      </c>
      <c r="C1206" s="2" t="s">
        <v>50</v>
      </c>
      <c r="D1206" s="2">
        <v>604.02</v>
      </c>
      <c r="E1206" s="2">
        <v>176</v>
      </c>
      <c r="F1206" s="2">
        <v>0.29138108009668556</v>
      </c>
      <c r="G1206" s="2">
        <v>5</v>
      </c>
      <c r="H1206" s="2">
        <v>8.2778715936558389E-3</v>
      </c>
      <c r="I1206" s="2">
        <v>134204.22</v>
      </c>
      <c r="J1206" s="2">
        <v>95364</v>
      </c>
      <c r="K1206" s="2">
        <v>0</v>
      </c>
      <c r="L1206" s="2">
        <v>0</v>
      </c>
      <c r="M1206" s="2">
        <v>0</v>
      </c>
      <c r="N1206" s="2">
        <v>2942666</v>
      </c>
      <c r="O1206" s="2" t="s">
        <v>1417</v>
      </c>
    </row>
    <row r="1207" spans="1:15" x14ac:dyDescent="0.15">
      <c r="A1207" s="2">
        <v>2025</v>
      </c>
      <c r="B1207" s="2">
        <v>2023</v>
      </c>
      <c r="C1207" s="2" t="s">
        <v>51</v>
      </c>
      <c r="D1207" s="2">
        <v>1503.64</v>
      </c>
      <c r="E1207" s="2">
        <v>216</v>
      </c>
      <c r="F1207" s="2">
        <v>0.14365140592163017</v>
      </c>
      <c r="G1207" s="2">
        <v>12</v>
      </c>
      <c r="H1207" s="2">
        <v>7.9806336623127871E-3</v>
      </c>
      <c r="I1207" s="2">
        <v>176693.95</v>
      </c>
      <c r="J1207" s="2">
        <v>100000</v>
      </c>
      <c r="K1207" s="2">
        <v>0</v>
      </c>
      <c r="L1207" s="2">
        <v>0</v>
      </c>
      <c r="M1207" s="2">
        <v>0</v>
      </c>
      <c r="N1207" s="2">
        <v>4267169</v>
      </c>
      <c r="O1207" s="2" t="s">
        <v>1418</v>
      </c>
    </row>
    <row r="1208" spans="1:15" x14ac:dyDescent="0.15">
      <c r="A1208" s="2">
        <v>2025</v>
      </c>
      <c r="B1208" s="2">
        <v>2023</v>
      </c>
      <c r="C1208" s="2" t="s">
        <v>52</v>
      </c>
      <c r="D1208" s="2">
        <v>274.70999999999998</v>
      </c>
      <c r="E1208" s="2">
        <v>115</v>
      </c>
      <c r="F1208" s="2">
        <v>0.41862327545411526</v>
      </c>
      <c r="G1208" s="2">
        <v>2</v>
      </c>
      <c r="H1208" s="2">
        <v>7.280404790506353E-3</v>
      </c>
      <c r="I1208" s="2">
        <v>159868.54999999999</v>
      </c>
      <c r="J1208" s="2">
        <v>85083</v>
      </c>
      <c r="K1208" s="2">
        <v>298</v>
      </c>
      <c r="L1208" s="2">
        <v>25</v>
      </c>
      <c r="M1208" s="2">
        <v>0</v>
      </c>
      <c r="N1208" s="2">
        <v>1216994</v>
      </c>
      <c r="O1208" s="2" t="s">
        <v>1419</v>
      </c>
    </row>
    <row r="1209" spans="1:15" x14ac:dyDescent="0.15">
      <c r="A1209" s="2">
        <v>2025</v>
      </c>
      <c r="B1209" s="2">
        <v>2023</v>
      </c>
      <c r="C1209" s="2" t="s">
        <v>53</v>
      </c>
      <c r="D1209" s="2">
        <v>4161.29</v>
      </c>
      <c r="E1209" s="2">
        <v>667</v>
      </c>
      <c r="F1209" s="2">
        <v>0.16028683413076233</v>
      </c>
      <c r="G1209" s="2">
        <v>128</v>
      </c>
      <c r="H1209" s="2">
        <v>3.0759692306952892E-2</v>
      </c>
      <c r="I1209" s="2">
        <v>177473.9</v>
      </c>
      <c r="J1209" s="2">
        <v>132682</v>
      </c>
      <c r="K1209" s="2">
        <v>0</v>
      </c>
      <c r="L1209" s="2">
        <v>0</v>
      </c>
      <c r="M1209" s="2">
        <v>0</v>
      </c>
      <c r="N1209" s="2">
        <v>7962674</v>
      </c>
      <c r="O1209" s="2" t="s">
        <v>1420</v>
      </c>
    </row>
    <row r="1210" spans="1:15" x14ac:dyDescent="0.15">
      <c r="A1210" s="2">
        <v>2025</v>
      </c>
      <c r="B1210" s="2">
        <v>2023</v>
      </c>
      <c r="C1210" s="2" t="s">
        <v>54</v>
      </c>
      <c r="D1210" s="2">
        <v>385.8</v>
      </c>
      <c r="E1210" s="2">
        <v>101</v>
      </c>
      <c r="F1210" s="2">
        <v>0.26179367547952304</v>
      </c>
      <c r="G1210" s="2">
        <v>6</v>
      </c>
      <c r="H1210" s="2">
        <v>1.5552099533437013E-2</v>
      </c>
      <c r="I1210" s="2">
        <v>201586.11</v>
      </c>
      <c r="J1210" s="2">
        <v>93333</v>
      </c>
      <c r="K1210" s="2">
        <v>0</v>
      </c>
      <c r="L1210" s="2">
        <v>0</v>
      </c>
      <c r="M1210" s="2">
        <v>0</v>
      </c>
      <c r="N1210" s="2">
        <v>950613</v>
      </c>
      <c r="O1210" s="2" t="s">
        <v>1421</v>
      </c>
    </row>
    <row r="1211" spans="1:15" x14ac:dyDescent="0.15">
      <c r="A1211" s="2">
        <v>2025</v>
      </c>
      <c r="B1211" s="2">
        <v>2023</v>
      </c>
      <c r="C1211" s="2" t="s">
        <v>55</v>
      </c>
      <c r="D1211" s="2">
        <v>1449.96</v>
      </c>
      <c r="E1211" s="2">
        <v>566</v>
      </c>
      <c r="F1211" s="2">
        <v>0.39035559601644182</v>
      </c>
      <c r="G1211" s="2">
        <v>149</v>
      </c>
      <c r="H1211" s="2">
        <v>0.10276145548842726</v>
      </c>
      <c r="I1211" s="2">
        <v>198293.35</v>
      </c>
      <c r="J1211" s="2">
        <v>98836</v>
      </c>
      <c r="K1211" s="2">
        <v>0</v>
      </c>
      <c r="L1211" s="2">
        <v>0</v>
      </c>
      <c r="M1211" s="2">
        <v>0</v>
      </c>
      <c r="N1211" s="2">
        <v>3309727</v>
      </c>
      <c r="O1211" s="2" t="s">
        <v>1422</v>
      </c>
    </row>
    <row r="1212" spans="1:15" x14ac:dyDescent="0.15">
      <c r="A1212" s="2">
        <v>2025</v>
      </c>
      <c r="B1212" s="2">
        <v>2023</v>
      </c>
      <c r="C1212" s="2" t="s">
        <v>56</v>
      </c>
      <c r="D1212" s="2">
        <v>2084.25</v>
      </c>
      <c r="E1212" s="2">
        <v>532</v>
      </c>
      <c r="F1212" s="2">
        <v>0.25524769101595296</v>
      </c>
      <c r="G1212" s="2">
        <v>40</v>
      </c>
      <c r="H1212" s="2">
        <v>1.9191555715485187E-2</v>
      </c>
      <c r="I1212" s="2">
        <v>137940.38</v>
      </c>
      <c r="J1212" s="2">
        <v>104527</v>
      </c>
      <c r="K1212" s="2">
        <v>0</v>
      </c>
      <c r="L1212" s="2">
        <v>0</v>
      </c>
      <c r="M1212" s="2">
        <v>0</v>
      </c>
      <c r="N1212" s="2">
        <v>8876623</v>
      </c>
      <c r="O1212" s="2" t="s">
        <v>1423</v>
      </c>
    </row>
    <row r="1213" spans="1:15" x14ac:dyDescent="0.15">
      <c r="A1213" s="2">
        <v>2025</v>
      </c>
      <c r="B1213" s="2">
        <v>2023</v>
      </c>
      <c r="C1213" s="2" t="s">
        <v>57</v>
      </c>
      <c r="D1213" s="2">
        <v>151.71</v>
      </c>
      <c r="E1213" s="2">
        <v>48</v>
      </c>
      <c r="F1213" s="2">
        <v>0.31639311844967372</v>
      </c>
      <c r="G1213" s="2">
        <v>0</v>
      </c>
      <c r="H1213" s="2">
        <v>0</v>
      </c>
      <c r="I1213" s="2">
        <v>230180.26</v>
      </c>
      <c r="J1213" s="2">
        <v>106406</v>
      </c>
      <c r="K1213" s="2">
        <v>0</v>
      </c>
      <c r="L1213" s="2">
        <v>0</v>
      </c>
      <c r="M1213" s="2">
        <v>0</v>
      </c>
      <c r="N1213" s="2">
        <v>161750</v>
      </c>
      <c r="O1213" s="2" t="s">
        <v>1424</v>
      </c>
    </row>
    <row r="1214" spans="1:15" x14ac:dyDescent="0.15">
      <c r="A1214" s="2">
        <v>2025</v>
      </c>
      <c r="B1214" s="2">
        <v>2023</v>
      </c>
      <c r="C1214" s="2" t="s">
        <v>58</v>
      </c>
      <c r="D1214" s="2">
        <v>614.32000000000005</v>
      </c>
      <c r="E1214" s="2">
        <v>145</v>
      </c>
      <c r="F1214" s="2">
        <v>0.23603333767417631</v>
      </c>
      <c r="G1214" s="2">
        <v>5</v>
      </c>
      <c r="H1214" s="2">
        <v>8.139080609454355E-3</v>
      </c>
      <c r="I1214" s="2">
        <v>161540.1</v>
      </c>
      <c r="J1214" s="2">
        <v>113983</v>
      </c>
      <c r="K1214" s="2">
        <v>0</v>
      </c>
      <c r="L1214" s="2">
        <v>0</v>
      </c>
      <c r="M1214" s="2">
        <v>0</v>
      </c>
      <c r="N1214" s="2">
        <v>1889116</v>
      </c>
      <c r="O1214" s="2" t="s">
        <v>1425</v>
      </c>
    </row>
    <row r="1215" spans="1:15" x14ac:dyDescent="0.15">
      <c r="A1215" s="2">
        <v>2025</v>
      </c>
      <c r="B1215" s="2">
        <v>2023</v>
      </c>
      <c r="C1215" s="2" t="s">
        <v>59</v>
      </c>
      <c r="D1215" s="2">
        <v>126.7</v>
      </c>
      <c r="E1215" s="2">
        <v>48</v>
      </c>
      <c r="F1215" s="2">
        <v>0.37884767166535122</v>
      </c>
      <c r="G1215" s="2">
        <v>2</v>
      </c>
      <c r="H1215" s="2">
        <v>1.5785319652722968E-2</v>
      </c>
      <c r="I1215" s="2">
        <v>403618.68</v>
      </c>
      <c r="J1215" s="2">
        <v>95089</v>
      </c>
      <c r="K1215" s="2">
        <v>0</v>
      </c>
      <c r="L1215" s="2">
        <v>0</v>
      </c>
      <c r="M1215" s="2">
        <v>0</v>
      </c>
      <c r="N1215" s="2">
        <v>31119</v>
      </c>
      <c r="O1215" s="2" t="s">
        <v>1426</v>
      </c>
    </row>
    <row r="1216" spans="1:15" x14ac:dyDescent="0.15">
      <c r="A1216" s="2">
        <v>2025</v>
      </c>
      <c r="B1216" s="2">
        <v>2023</v>
      </c>
      <c r="C1216" s="2" t="s">
        <v>60</v>
      </c>
      <c r="D1216" s="2">
        <v>1611.8</v>
      </c>
      <c r="E1216" s="2">
        <v>424</v>
      </c>
      <c r="F1216" s="2">
        <v>0.26305993299416802</v>
      </c>
      <c r="G1216" s="2">
        <v>18</v>
      </c>
      <c r="H1216" s="2">
        <v>1.1167638664846756E-2</v>
      </c>
      <c r="I1216" s="2">
        <v>142412.4</v>
      </c>
      <c r="J1216" s="2">
        <v>94058</v>
      </c>
      <c r="K1216" s="2">
        <v>0</v>
      </c>
      <c r="L1216" s="2">
        <v>0</v>
      </c>
      <c r="M1216" s="2">
        <v>0</v>
      </c>
      <c r="N1216" s="2">
        <v>7085389</v>
      </c>
      <c r="O1216" s="2" t="s">
        <v>1427</v>
      </c>
    </row>
    <row r="1217" spans="1:15" x14ac:dyDescent="0.15">
      <c r="A1217" s="2">
        <v>2025</v>
      </c>
      <c r="B1217" s="2">
        <v>2023</v>
      </c>
      <c r="C1217" s="2" t="s">
        <v>61</v>
      </c>
      <c r="D1217" s="2">
        <v>1938.44</v>
      </c>
      <c r="E1217" s="2">
        <v>494</v>
      </c>
      <c r="F1217" s="2">
        <v>0.254844101442397</v>
      </c>
      <c r="G1217" s="2">
        <v>114</v>
      </c>
      <c r="H1217" s="2">
        <v>5.8810177255937762E-2</v>
      </c>
      <c r="I1217" s="2">
        <v>180295.28</v>
      </c>
      <c r="J1217" s="2">
        <v>94468</v>
      </c>
      <c r="K1217" s="2">
        <v>0</v>
      </c>
      <c r="L1217" s="2">
        <v>0</v>
      </c>
      <c r="M1217" s="2">
        <v>0</v>
      </c>
      <c r="N1217" s="2">
        <v>5792972</v>
      </c>
      <c r="O1217" s="2" t="s">
        <v>1428</v>
      </c>
    </row>
    <row r="1218" spans="1:15" x14ac:dyDescent="0.15">
      <c r="A1218" s="2">
        <v>2025</v>
      </c>
      <c r="B1218" s="2">
        <v>2023</v>
      </c>
      <c r="C1218" s="2" t="s">
        <v>62</v>
      </c>
      <c r="D1218" s="2">
        <v>11995.86</v>
      </c>
      <c r="E1218" s="2">
        <v>6320</v>
      </c>
      <c r="F1218" s="2">
        <v>0.52684842937480092</v>
      </c>
      <c r="G1218" s="2">
        <v>4361</v>
      </c>
      <c r="H1218" s="2">
        <v>0.36354208868726373</v>
      </c>
      <c r="I1218" s="2">
        <v>161095.07999999999</v>
      </c>
      <c r="J1218" s="2">
        <v>74600</v>
      </c>
      <c r="K1218" s="2">
        <v>0</v>
      </c>
      <c r="L1218" s="2">
        <v>0</v>
      </c>
      <c r="M1218" s="2">
        <v>0</v>
      </c>
      <c r="N1218" s="2">
        <v>58989884</v>
      </c>
      <c r="O1218" s="2" t="s">
        <v>1429</v>
      </c>
    </row>
    <row r="1219" spans="1:15" x14ac:dyDescent="0.15">
      <c r="A1219" s="2">
        <v>2025</v>
      </c>
      <c r="B1219" s="2">
        <v>2023</v>
      </c>
      <c r="C1219" s="2" t="s">
        <v>63</v>
      </c>
      <c r="D1219" s="2">
        <v>4633.8599999999997</v>
      </c>
      <c r="E1219" s="2">
        <v>69</v>
      </c>
      <c r="F1219" s="2">
        <v>1.4890393753803525E-2</v>
      </c>
      <c r="G1219" s="2">
        <v>72</v>
      </c>
      <c r="H1219" s="2">
        <v>1.553780217788194E-2</v>
      </c>
      <c r="I1219" s="2">
        <v>666855.72</v>
      </c>
      <c r="J1219" s="2">
        <v>250000</v>
      </c>
      <c r="K1219" s="2">
        <v>0</v>
      </c>
      <c r="L1219" s="2">
        <v>0</v>
      </c>
      <c r="M1219" s="2">
        <v>0</v>
      </c>
      <c r="N1219" s="2">
        <v>538513</v>
      </c>
      <c r="O1219" s="2" t="s">
        <v>1430</v>
      </c>
    </row>
    <row r="1220" spans="1:15" x14ac:dyDescent="0.15">
      <c r="A1220" s="2">
        <v>2025</v>
      </c>
      <c r="B1220" s="2">
        <v>2023</v>
      </c>
      <c r="C1220" s="2" t="s">
        <v>64</v>
      </c>
      <c r="D1220" s="2">
        <v>471.6</v>
      </c>
      <c r="E1220" s="2">
        <v>167</v>
      </c>
      <c r="F1220" s="2">
        <v>0.35411365564037317</v>
      </c>
      <c r="G1220" s="2">
        <v>14</v>
      </c>
      <c r="H1220" s="2">
        <v>2.9686174724342661E-2</v>
      </c>
      <c r="I1220" s="2">
        <v>187629.17</v>
      </c>
      <c r="J1220" s="2">
        <v>79090</v>
      </c>
      <c r="K1220" s="2">
        <v>0</v>
      </c>
      <c r="L1220" s="2">
        <v>0</v>
      </c>
      <c r="M1220" s="2">
        <v>0</v>
      </c>
      <c r="N1220" s="2">
        <v>1679683</v>
      </c>
      <c r="O1220" s="2" t="s">
        <v>1431</v>
      </c>
    </row>
    <row r="1221" spans="1:15" x14ac:dyDescent="0.15">
      <c r="A1221" s="2">
        <v>2025</v>
      </c>
      <c r="B1221" s="2">
        <v>2023</v>
      </c>
      <c r="C1221" s="2" t="s">
        <v>65</v>
      </c>
      <c r="D1221" s="2">
        <v>1461.7</v>
      </c>
      <c r="E1221" s="2">
        <v>819</v>
      </c>
      <c r="F1221" s="2">
        <v>0.56030649244030917</v>
      </c>
      <c r="G1221" s="2">
        <v>64</v>
      </c>
      <c r="H1221" s="2">
        <v>4.3784634329889854E-2</v>
      </c>
      <c r="I1221" s="2">
        <v>107926.6</v>
      </c>
      <c r="J1221" s="2">
        <v>64494</v>
      </c>
      <c r="K1221" s="2">
        <v>355</v>
      </c>
      <c r="L1221" s="2">
        <v>12</v>
      </c>
      <c r="M1221" s="2">
        <v>0</v>
      </c>
      <c r="N1221" s="2">
        <v>11225471</v>
      </c>
      <c r="O1221" s="2" t="s">
        <v>1432</v>
      </c>
    </row>
    <row r="1222" spans="1:15" x14ac:dyDescent="0.15">
      <c r="A1222" s="2">
        <v>2025</v>
      </c>
      <c r="B1222" s="2">
        <v>2023</v>
      </c>
      <c r="C1222" s="2" t="s">
        <v>66</v>
      </c>
      <c r="D1222" s="2">
        <v>887.1</v>
      </c>
      <c r="E1222" s="2">
        <v>124</v>
      </c>
      <c r="F1222" s="2">
        <v>0.13978130988614587</v>
      </c>
      <c r="G1222" s="2">
        <v>15</v>
      </c>
      <c r="H1222" s="2">
        <v>1.6909029421711193E-2</v>
      </c>
      <c r="I1222" s="2">
        <v>160594.10999999999</v>
      </c>
      <c r="J1222" s="2">
        <v>133652</v>
      </c>
      <c r="K1222" s="2">
        <v>0</v>
      </c>
      <c r="L1222" s="2">
        <v>0</v>
      </c>
      <c r="M1222" s="2">
        <v>0</v>
      </c>
      <c r="N1222" s="2">
        <v>3358298</v>
      </c>
      <c r="O1222" s="2" t="s">
        <v>1433</v>
      </c>
    </row>
    <row r="1223" spans="1:15" x14ac:dyDescent="0.15">
      <c r="A1223" s="2">
        <v>2025</v>
      </c>
      <c r="B1223" s="2">
        <v>2023</v>
      </c>
      <c r="C1223" s="2" t="s">
        <v>67</v>
      </c>
      <c r="D1223" s="2">
        <v>205.98</v>
      </c>
      <c r="E1223" s="2">
        <v>48</v>
      </c>
      <c r="F1223" s="2">
        <v>0.23303233323623654</v>
      </c>
      <c r="G1223" s="2">
        <v>2</v>
      </c>
      <c r="H1223" s="2">
        <v>9.7096805515098552E-3</v>
      </c>
      <c r="I1223" s="2">
        <v>173836.53</v>
      </c>
      <c r="J1223" s="2">
        <v>98000</v>
      </c>
      <c r="K1223" s="2">
        <v>0</v>
      </c>
      <c r="L1223" s="2">
        <v>0</v>
      </c>
      <c r="M1223" s="2">
        <v>0</v>
      </c>
      <c r="N1223" s="2">
        <v>649924</v>
      </c>
      <c r="O1223" s="2" t="s">
        <v>1434</v>
      </c>
    </row>
    <row r="1224" spans="1:15" x14ac:dyDescent="0.15">
      <c r="A1224" s="2">
        <v>2025</v>
      </c>
      <c r="B1224" s="2">
        <v>2023</v>
      </c>
      <c r="C1224" s="2" t="s">
        <v>68</v>
      </c>
      <c r="D1224" s="2">
        <v>853.27</v>
      </c>
      <c r="E1224" s="2">
        <v>109</v>
      </c>
      <c r="F1224" s="2">
        <v>0.12774385598931171</v>
      </c>
      <c r="G1224" s="2">
        <v>14</v>
      </c>
      <c r="H1224" s="2">
        <v>1.6407467741746458E-2</v>
      </c>
      <c r="I1224" s="2">
        <v>195257.46</v>
      </c>
      <c r="J1224" s="2">
        <v>112857</v>
      </c>
      <c r="K1224" s="2">
        <v>0</v>
      </c>
      <c r="L1224" s="2">
        <v>0</v>
      </c>
      <c r="M1224" s="2">
        <v>0</v>
      </c>
      <c r="N1224" s="2">
        <v>1536041</v>
      </c>
      <c r="O1224" s="2" t="s">
        <v>1435</v>
      </c>
    </row>
    <row r="1225" spans="1:15" x14ac:dyDescent="0.15">
      <c r="A1225" s="2">
        <v>2025</v>
      </c>
      <c r="B1225" s="2">
        <v>2023</v>
      </c>
      <c r="C1225" s="2" t="s">
        <v>69</v>
      </c>
      <c r="D1225" s="2">
        <v>989.53</v>
      </c>
      <c r="E1225" s="2">
        <v>267</v>
      </c>
      <c r="F1225" s="2">
        <v>0.26982506846684789</v>
      </c>
      <c r="G1225" s="2">
        <v>12</v>
      </c>
      <c r="H1225" s="2">
        <v>1.2126969369296536E-2</v>
      </c>
      <c r="I1225" s="2">
        <v>173762</v>
      </c>
      <c r="J1225" s="2">
        <v>97353</v>
      </c>
      <c r="K1225" s="2">
        <v>0</v>
      </c>
      <c r="L1225" s="2">
        <v>0</v>
      </c>
      <c r="M1225" s="2">
        <v>0</v>
      </c>
      <c r="N1225" s="2">
        <v>3097871</v>
      </c>
      <c r="O1225" s="2" t="s">
        <v>1436</v>
      </c>
    </row>
    <row r="1226" spans="1:15" x14ac:dyDescent="0.15">
      <c r="A1226" s="2">
        <v>2025</v>
      </c>
      <c r="B1226" s="2">
        <v>2023</v>
      </c>
      <c r="C1226" s="2" t="s">
        <v>70</v>
      </c>
      <c r="D1226" s="2">
        <v>1770.24</v>
      </c>
      <c r="E1226" s="2">
        <v>372</v>
      </c>
      <c r="F1226" s="2">
        <v>0.21014099783080259</v>
      </c>
      <c r="G1226" s="2">
        <v>12</v>
      </c>
      <c r="H1226" s="2">
        <v>6.7787418655097615E-3</v>
      </c>
      <c r="I1226" s="2">
        <v>147762.07999999999</v>
      </c>
      <c r="J1226" s="2">
        <v>107869</v>
      </c>
      <c r="K1226" s="2">
        <v>0</v>
      </c>
      <c r="L1226" s="2">
        <v>0</v>
      </c>
      <c r="M1226" s="2">
        <v>0</v>
      </c>
      <c r="N1226" s="2">
        <v>6612284</v>
      </c>
      <c r="O1226" s="2" t="s">
        <v>1437</v>
      </c>
    </row>
    <row r="1227" spans="1:15" x14ac:dyDescent="0.15">
      <c r="A1227" s="2">
        <v>2025</v>
      </c>
      <c r="B1227" s="2">
        <v>2023</v>
      </c>
      <c r="C1227" s="2" t="s">
        <v>71</v>
      </c>
      <c r="D1227" s="2">
        <v>7956.71</v>
      </c>
      <c r="E1227" s="2">
        <v>4970</v>
      </c>
      <c r="F1227" s="2">
        <v>0.62463002924575606</v>
      </c>
      <c r="G1227" s="2">
        <v>1327</v>
      </c>
      <c r="H1227" s="2">
        <v>0.16677747460948056</v>
      </c>
      <c r="I1227" s="2">
        <v>95677.56</v>
      </c>
      <c r="J1227" s="2">
        <v>58922</v>
      </c>
      <c r="K1227" s="2">
        <v>379</v>
      </c>
      <c r="L1227" s="2">
        <v>9</v>
      </c>
      <c r="M1227" s="2">
        <v>195.97000000000025</v>
      </c>
      <c r="N1227" s="2">
        <v>70653766</v>
      </c>
      <c r="O1227" s="2" t="s">
        <v>1438</v>
      </c>
    </row>
    <row r="1228" spans="1:15" x14ac:dyDescent="0.15">
      <c r="A1228" s="2">
        <v>2025</v>
      </c>
      <c r="B1228" s="2">
        <v>2023</v>
      </c>
      <c r="C1228" s="2" t="s">
        <v>72</v>
      </c>
      <c r="D1228" s="2">
        <v>3103.51</v>
      </c>
      <c r="E1228" s="2">
        <v>1656</v>
      </c>
      <c r="F1228" s="2">
        <v>0.53358938749995966</v>
      </c>
      <c r="G1228" s="2">
        <v>384</v>
      </c>
      <c r="H1228" s="2">
        <v>0.12373087246375877</v>
      </c>
      <c r="I1228" s="2">
        <v>118077.07</v>
      </c>
      <c r="J1228" s="2">
        <v>74238</v>
      </c>
      <c r="K1228" s="2">
        <v>297</v>
      </c>
      <c r="L1228" s="2">
        <v>26</v>
      </c>
      <c r="M1228" s="2">
        <v>0</v>
      </c>
      <c r="N1228" s="2">
        <v>20105270</v>
      </c>
      <c r="O1228" s="2" t="s">
        <v>1439</v>
      </c>
    </row>
    <row r="1229" spans="1:15" x14ac:dyDescent="0.15">
      <c r="A1229" s="2">
        <v>2025</v>
      </c>
      <c r="B1229" s="2">
        <v>2023</v>
      </c>
      <c r="C1229" s="2" t="s">
        <v>73</v>
      </c>
      <c r="D1229" s="2">
        <v>2384.7199999999998</v>
      </c>
      <c r="E1229" s="2">
        <v>609</v>
      </c>
      <c r="F1229" s="2">
        <v>0.25537589318662152</v>
      </c>
      <c r="G1229" s="2">
        <v>107</v>
      </c>
      <c r="H1229" s="2">
        <v>4.4868999295514779E-2</v>
      </c>
      <c r="I1229" s="2">
        <v>203329.75</v>
      </c>
      <c r="J1229" s="2">
        <v>98987</v>
      </c>
      <c r="K1229" s="2">
        <v>0</v>
      </c>
      <c r="L1229" s="2">
        <v>0</v>
      </c>
      <c r="M1229" s="2">
        <v>0</v>
      </c>
      <c r="N1229" s="2">
        <v>4717874</v>
      </c>
      <c r="O1229" s="2" t="s">
        <v>1440</v>
      </c>
    </row>
    <row r="1230" spans="1:15" x14ac:dyDescent="0.15">
      <c r="A1230" s="2">
        <v>2025</v>
      </c>
      <c r="B1230" s="2">
        <v>2023</v>
      </c>
      <c r="C1230" s="2" t="s">
        <v>74</v>
      </c>
      <c r="D1230" s="2">
        <v>1280.9000000000001</v>
      </c>
      <c r="E1230" s="2">
        <v>123</v>
      </c>
      <c r="F1230" s="2">
        <v>9.602623155593723E-2</v>
      </c>
      <c r="G1230" s="2">
        <v>28</v>
      </c>
      <c r="H1230" s="2">
        <v>2.1859629947693027E-2</v>
      </c>
      <c r="I1230" s="2">
        <v>268429.46000000002</v>
      </c>
      <c r="J1230" s="2">
        <v>165469</v>
      </c>
      <c r="K1230" s="2">
        <v>0</v>
      </c>
      <c r="L1230" s="2">
        <v>0</v>
      </c>
      <c r="M1230" s="2">
        <v>0</v>
      </c>
      <c r="N1230" s="2">
        <v>315083</v>
      </c>
      <c r="O1230" s="2" t="s">
        <v>1441</v>
      </c>
    </row>
    <row r="1231" spans="1:15" x14ac:dyDescent="0.15">
      <c r="A1231" s="2">
        <v>2025</v>
      </c>
      <c r="B1231" s="2">
        <v>2023</v>
      </c>
      <c r="C1231" s="2" t="s">
        <v>75</v>
      </c>
      <c r="D1231" s="2">
        <v>1089.28</v>
      </c>
      <c r="E1231" s="2">
        <v>566</v>
      </c>
      <c r="F1231" s="2">
        <v>0.51960928319623978</v>
      </c>
      <c r="G1231" s="2">
        <v>75</v>
      </c>
      <c r="H1231" s="2">
        <v>6.8852820211515869E-2</v>
      </c>
      <c r="I1231" s="2">
        <v>154244</v>
      </c>
      <c r="J1231" s="2">
        <v>85120</v>
      </c>
      <c r="K1231" s="2">
        <v>0</v>
      </c>
      <c r="L1231" s="2">
        <v>0</v>
      </c>
      <c r="M1231" s="2">
        <v>0</v>
      </c>
      <c r="N1231" s="2">
        <v>5669122</v>
      </c>
      <c r="O1231" s="2" t="s">
        <v>1442</v>
      </c>
    </row>
    <row r="1232" spans="1:15" x14ac:dyDescent="0.15">
      <c r="A1232" s="2">
        <v>2025</v>
      </c>
      <c r="B1232" s="2">
        <v>2023</v>
      </c>
      <c r="C1232" s="2" t="s">
        <v>76</v>
      </c>
      <c r="D1232" s="2">
        <v>2542.37</v>
      </c>
      <c r="E1232" s="2">
        <v>459</v>
      </c>
      <c r="F1232" s="2">
        <v>0.18054020461223191</v>
      </c>
      <c r="G1232" s="2">
        <v>47</v>
      </c>
      <c r="H1232" s="2">
        <v>1.8486687618245966E-2</v>
      </c>
      <c r="I1232" s="2">
        <v>141154.51999999999</v>
      </c>
      <c r="J1232" s="2">
        <v>109545</v>
      </c>
      <c r="K1232" s="2">
        <v>0</v>
      </c>
      <c r="L1232" s="2">
        <v>0</v>
      </c>
      <c r="M1232" s="2">
        <v>0</v>
      </c>
      <c r="N1232" s="2">
        <v>9939345</v>
      </c>
      <c r="O1232" s="2" t="s">
        <v>1443</v>
      </c>
    </row>
    <row r="1233" spans="1:15" x14ac:dyDescent="0.15">
      <c r="A1233" s="2">
        <v>2025</v>
      </c>
      <c r="B1233" s="2">
        <v>2023</v>
      </c>
      <c r="C1233" s="2" t="s">
        <v>77</v>
      </c>
      <c r="D1233" s="2">
        <v>4988.66</v>
      </c>
      <c r="E1233" s="2">
        <v>2380</v>
      </c>
      <c r="F1233" s="2">
        <v>0.4770820220259549</v>
      </c>
      <c r="G1233" s="2">
        <v>178</v>
      </c>
      <c r="H1233" s="2">
        <v>3.5680924336394942E-2</v>
      </c>
      <c r="I1233" s="2">
        <v>119281.72</v>
      </c>
      <c r="J1233" s="2">
        <v>86880</v>
      </c>
      <c r="K1233" s="2">
        <v>290</v>
      </c>
      <c r="L1233" s="2">
        <v>31</v>
      </c>
      <c r="M1233" s="2">
        <v>0</v>
      </c>
      <c r="N1233" s="2">
        <v>29823645</v>
      </c>
      <c r="O1233" s="2" t="s">
        <v>1444</v>
      </c>
    </row>
    <row r="1234" spans="1:15" x14ac:dyDescent="0.15">
      <c r="A1234" s="2">
        <v>2025</v>
      </c>
      <c r="B1234" s="2">
        <v>2023</v>
      </c>
      <c r="C1234" s="2" t="s">
        <v>78</v>
      </c>
      <c r="D1234" s="2">
        <v>568</v>
      </c>
      <c r="E1234" s="2">
        <v>130</v>
      </c>
      <c r="F1234" s="2">
        <v>0.22887323943661972</v>
      </c>
      <c r="G1234" s="2">
        <v>22</v>
      </c>
      <c r="H1234" s="2">
        <v>3.873239436619718E-2</v>
      </c>
      <c r="I1234" s="2">
        <v>285520.21999999997</v>
      </c>
      <c r="J1234" s="2">
        <v>91618</v>
      </c>
      <c r="K1234" s="2">
        <v>0</v>
      </c>
      <c r="L1234" s="2">
        <v>0</v>
      </c>
      <c r="M1234" s="2">
        <v>0</v>
      </c>
      <c r="N1234" s="2">
        <v>245791</v>
      </c>
      <c r="O1234" s="2" t="s">
        <v>1445</v>
      </c>
    </row>
    <row r="1235" spans="1:15" x14ac:dyDescent="0.15">
      <c r="A1235" s="2">
        <v>2025</v>
      </c>
      <c r="B1235" s="2">
        <v>2023</v>
      </c>
      <c r="C1235" s="2" t="s">
        <v>79</v>
      </c>
      <c r="D1235" s="2">
        <v>9313.82</v>
      </c>
      <c r="E1235" s="2">
        <v>1527</v>
      </c>
      <c r="F1235" s="2">
        <v>0.1639499152871754</v>
      </c>
      <c r="G1235" s="2">
        <v>338</v>
      </c>
      <c r="H1235" s="2">
        <v>3.6290158066185518E-2</v>
      </c>
      <c r="I1235" s="2">
        <v>290411.46000000002</v>
      </c>
      <c r="J1235" s="2">
        <v>149641</v>
      </c>
      <c r="K1235" s="2">
        <v>0</v>
      </c>
      <c r="L1235" s="2">
        <v>0</v>
      </c>
      <c r="M1235" s="2">
        <v>0</v>
      </c>
      <c r="N1235" s="2">
        <v>1135952</v>
      </c>
      <c r="O1235" s="2" t="s">
        <v>1446</v>
      </c>
    </row>
    <row r="1236" spans="1:15" x14ac:dyDescent="0.15">
      <c r="A1236" s="2">
        <v>2025</v>
      </c>
      <c r="B1236" s="2">
        <v>2023</v>
      </c>
      <c r="C1236" s="2" t="s">
        <v>80</v>
      </c>
      <c r="D1236" s="2">
        <v>4146.09</v>
      </c>
      <c r="E1236" s="2">
        <v>723</v>
      </c>
      <c r="F1236" s="2">
        <v>0.1743811639400013</v>
      </c>
      <c r="G1236" s="2">
        <v>228</v>
      </c>
      <c r="H1236" s="2">
        <v>5.4991570371120742E-2</v>
      </c>
      <c r="I1236" s="2">
        <v>235709.48</v>
      </c>
      <c r="J1236" s="2">
        <v>106773</v>
      </c>
      <c r="K1236" s="2">
        <v>0</v>
      </c>
      <c r="L1236" s="2">
        <v>0</v>
      </c>
      <c r="M1236" s="2">
        <v>0</v>
      </c>
      <c r="N1236" s="2">
        <v>2151467</v>
      </c>
      <c r="O1236" s="2" t="s">
        <v>1447</v>
      </c>
    </row>
    <row r="1237" spans="1:15" x14ac:dyDescent="0.15">
      <c r="A1237" s="2">
        <v>2025</v>
      </c>
      <c r="B1237" s="2">
        <v>2023</v>
      </c>
      <c r="C1237" s="2" t="s">
        <v>81</v>
      </c>
      <c r="D1237" s="2">
        <v>254.88</v>
      </c>
      <c r="E1237" s="2">
        <v>66</v>
      </c>
      <c r="F1237" s="2">
        <v>0.25894538606403011</v>
      </c>
      <c r="G1237" s="2">
        <v>0</v>
      </c>
      <c r="H1237" s="2">
        <v>0</v>
      </c>
      <c r="I1237" s="2">
        <v>211061.04</v>
      </c>
      <c r="J1237" s="2">
        <v>89948</v>
      </c>
      <c r="K1237" s="2">
        <v>0</v>
      </c>
      <c r="L1237" s="2">
        <v>0</v>
      </c>
      <c r="M1237" s="2">
        <v>0</v>
      </c>
      <c r="N1237" s="2">
        <v>514032</v>
      </c>
      <c r="O1237" s="2" t="s">
        <v>1448</v>
      </c>
    </row>
    <row r="1238" spans="1:15" x14ac:dyDescent="0.15">
      <c r="A1238" s="2">
        <v>2025</v>
      </c>
      <c r="B1238" s="2">
        <v>2023</v>
      </c>
      <c r="C1238" s="2" t="s">
        <v>82</v>
      </c>
      <c r="D1238" s="2">
        <v>5696.56</v>
      </c>
      <c r="E1238" s="2">
        <v>726</v>
      </c>
      <c r="F1238" s="2">
        <v>0.12744533543050543</v>
      </c>
      <c r="G1238" s="2">
        <v>201</v>
      </c>
      <c r="H1238" s="2">
        <v>3.5284452371255631E-2</v>
      </c>
      <c r="I1238" s="2">
        <v>205439.48</v>
      </c>
      <c r="J1238" s="2">
        <v>130294</v>
      </c>
      <c r="K1238" s="2">
        <v>0</v>
      </c>
      <c r="L1238" s="2">
        <v>0</v>
      </c>
      <c r="M1238" s="2">
        <v>0</v>
      </c>
      <c r="N1238" s="2">
        <v>5406019</v>
      </c>
      <c r="O1238" s="2" t="s">
        <v>1449</v>
      </c>
    </row>
    <row r="1239" spans="1:15" x14ac:dyDescent="0.15">
      <c r="A1239" s="2">
        <v>2025</v>
      </c>
      <c r="B1239" s="2">
        <v>2023</v>
      </c>
      <c r="C1239" s="2" t="s">
        <v>83</v>
      </c>
      <c r="D1239" s="2">
        <v>295.58999999999997</v>
      </c>
      <c r="E1239" s="2">
        <v>78</v>
      </c>
      <c r="F1239" s="2">
        <v>0.26387902161778143</v>
      </c>
      <c r="G1239" s="2">
        <v>3</v>
      </c>
      <c r="H1239" s="2">
        <v>1.0149193139145439E-2</v>
      </c>
      <c r="I1239" s="2">
        <v>306399.55</v>
      </c>
      <c r="J1239" s="2">
        <v>127344</v>
      </c>
      <c r="K1239" s="2">
        <v>0</v>
      </c>
      <c r="L1239" s="2">
        <v>0</v>
      </c>
      <c r="M1239" s="2">
        <v>0</v>
      </c>
      <c r="N1239" s="2">
        <v>419050</v>
      </c>
      <c r="O1239" s="2" t="s">
        <v>1450</v>
      </c>
    </row>
    <row r="1240" spans="1:15" x14ac:dyDescent="0.15">
      <c r="A1240" s="2">
        <v>2025</v>
      </c>
      <c r="B1240" s="2">
        <v>2023</v>
      </c>
      <c r="C1240" s="2" t="s">
        <v>84</v>
      </c>
      <c r="D1240" s="2">
        <v>1695.17</v>
      </c>
      <c r="E1240" s="2">
        <v>234</v>
      </c>
      <c r="F1240" s="2">
        <v>0.13803925270031914</v>
      </c>
      <c r="G1240" s="2">
        <v>10</v>
      </c>
      <c r="H1240" s="2">
        <v>5.8991133632615017E-3</v>
      </c>
      <c r="I1240" s="2">
        <v>162204.49</v>
      </c>
      <c r="J1240" s="2">
        <v>115989</v>
      </c>
      <c r="K1240" s="2">
        <v>0</v>
      </c>
      <c r="L1240" s="2">
        <v>0</v>
      </c>
      <c r="M1240" s="2">
        <v>0</v>
      </c>
      <c r="N1240" s="2">
        <v>4931513</v>
      </c>
      <c r="O1240" s="2" t="s">
        <v>1451</v>
      </c>
    </row>
    <row r="1241" spans="1:15" x14ac:dyDescent="0.15">
      <c r="A1241" s="2">
        <v>2025</v>
      </c>
      <c r="B1241" s="2">
        <v>2023</v>
      </c>
      <c r="C1241" s="2" t="s">
        <v>85</v>
      </c>
      <c r="D1241" s="2">
        <v>8333.19</v>
      </c>
      <c r="E1241" s="2">
        <v>1648</v>
      </c>
      <c r="F1241" s="2">
        <v>0.19776340153050631</v>
      </c>
      <c r="G1241" s="2">
        <v>473</v>
      </c>
      <c r="H1241" s="2">
        <v>5.6760976288792162E-2</v>
      </c>
      <c r="I1241" s="2">
        <v>805248.36</v>
      </c>
      <c r="J1241" s="2">
        <v>180447</v>
      </c>
      <c r="K1241" s="2">
        <v>0</v>
      </c>
      <c r="L1241" s="2">
        <v>0</v>
      </c>
      <c r="M1241" s="2">
        <v>0</v>
      </c>
      <c r="N1241" s="2">
        <v>1031008</v>
      </c>
      <c r="O1241" s="2" t="s">
        <v>1452</v>
      </c>
    </row>
    <row r="1242" spans="1:15" x14ac:dyDescent="0.15">
      <c r="A1242" s="2">
        <v>2025</v>
      </c>
      <c r="B1242" s="2">
        <v>2023</v>
      </c>
      <c r="C1242" s="2" t="s">
        <v>86</v>
      </c>
      <c r="D1242" s="2">
        <v>1595.76</v>
      </c>
      <c r="E1242" s="2">
        <v>848</v>
      </c>
      <c r="F1242" s="2">
        <v>0.53140823181430796</v>
      </c>
      <c r="G1242" s="2">
        <v>22</v>
      </c>
      <c r="H1242" s="2">
        <v>1.3786534315937234E-2</v>
      </c>
      <c r="I1242" s="2">
        <v>111444.42</v>
      </c>
      <c r="J1242" s="2">
        <v>66524</v>
      </c>
      <c r="K1242" s="2">
        <v>305</v>
      </c>
      <c r="L1242" s="2">
        <v>23</v>
      </c>
      <c r="M1242" s="2">
        <v>0</v>
      </c>
      <c r="N1242" s="2">
        <v>10904090</v>
      </c>
      <c r="O1242" s="2" t="s">
        <v>1453</v>
      </c>
    </row>
    <row r="1243" spans="1:15" x14ac:dyDescent="0.15">
      <c r="A1243" s="2">
        <v>2025</v>
      </c>
      <c r="B1243" s="2">
        <v>2023</v>
      </c>
      <c r="C1243" s="2" t="s">
        <v>87</v>
      </c>
      <c r="D1243" s="2">
        <v>4396.6099999999997</v>
      </c>
      <c r="E1243" s="2">
        <v>2401</v>
      </c>
      <c r="F1243" s="2">
        <v>0.54610256538560398</v>
      </c>
      <c r="G1243" s="2">
        <v>199</v>
      </c>
      <c r="H1243" s="2">
        <v>4.5262145152742683E-2</v>
      </c>
      <c r="I1243" s="2">
        <v>169223.83</v>
      </c>
      <c r="J1243" s="2">
        <v>73999</v>
      </c>
      <c r="K1243" s="2">
        <v>0</v>
      </c>
      <c r="L1243" s="2">
        <v>0</v>
      </c>
      <c r="M1243" s="2">
        <v>0</v>
      </c>
      <c r="N1243" s="2">
        <v>25040045</v>
      </c>
      <c r="O1243" s="2" t="s">
        <v>1454</v>
      </c>
    </row>
    <row r="1244" spans="1:15" x14ac:dyDescent="0.15">
      <c r="A1244" s="2">
        <v>2025</v>
      </c>
      <c r="B1244" s="2">
        <v>2023</v>
      </c>
      <c r="C1244" s="2" t="s">
        <v>88</v>
      </c>
      <c r="D1244" s="2">
        <v>3130.14</v>
      </c>
      <c r="E1244" s="2">
        <v>426</v>
      </c>
      <c r="F1244" s="2">
        <v>0.13609614905403591</v>
      </c>
      <c r="G1244" s="2">
        <v>50</v>
      </c>
      <c r="H1244" s="2">
        <v>1.5973726414792951E-2</v>
      </c>
      <c r="I1244" s="2">
        <v>249726.11</v>
      </c>
      <c r="J1244" s="2">
        <v>115171</v>
      </c>
      <c r="K1244" s="2">
        <v>0</v>
      </c>
      <c r="L1244" s="2">
        <v>0</v>
      </c>
      <c r="M1244" s="2">
        <v>0</v>
      </c>
      <c r="N1244" s="2">
        <v>376918</v>
      </c>
      <c r="O1244" s="2" t="s">
        <v>1455</v>
      </c>
    </row>
    <row r="1245" spans="1:15" x14ac:dyDescent="0.15">
      <c r="A1245" s="2">
        <v>2025</v>
      </c>
      <c r="B1245" s="2">
        <v>2023</v>
      </c>
      <c r="C1245" s="2" t="s">
        <v>89</v>
      </c>
      <c r="D1245" s="2">
        <v>1067.75</v>
      </c>
      <c r="E1245" s="2">
        <v>179</v>
      </c>
      <c r="F1245" s="2">
        <v>0.16764223835167408</v>
      </c>
      <c r="G1245" s="2">
        <v>9</v>
      </c>
      <c r="H1245" s="2">
        <v>8.4289393584640604E-3</v>
      </c>
      <c r="I1245" s="2">
        <v>177900.75</v>
      </c>
      <c r="J1245" s="2">
        <v>120247</v>
      </c>
      <c r="K1245" s="2">
        <v>0</v>
      </c>
      <c r="L1245" s="2">
        <v>0</v>
      </c>
      <c r="M1245" s="2">
        <v>0</v>
      </c>
      <c r="N1245" s="2">
        <v>3789409</v>
      </c>
      <c r="O1245" s="2" t="s">
        <v>1456</v>
      </c>
    </row>
    <row r="1246" spans="1:15" x14ac:dyDescent="0.15">
      <c r="A1246" s="2">
        <v>2025</v>
      </c>
      <c r="B1246" s="2">
        <v>2023</v>
      </c>
      <c r="C1246" s="2" t="s">
        <v>90</v>
      </c>
      <c r="D1246" s="2">
        <v>6271.42</v>
      </c>
      <c r="E1246" s="2">
        <v>3001</v>
      </c>
      <c r="F1246" s="2">
        <v>0.47852001620047774</v>
      </c>
      <c r="G1246" s="2">
        <v>452</v>
      </c>
      <c r="H1246" s="2">
        <v>7.2072991443724074E-2</v>
      </c>
      <c r="I1246" s="2">
        <v>109290.32</v>
      </c>
      <c r="J1246" s="2">
        <v>80779</v>
      </c>
      <c r="K1246" s="2">
        <v>320</v>
      </c>
      <c r="L1246" s="2">
        <v>19</v>
      </c>
      <c r="M1246" s="2">
        <v>0</v>
      </c>
      <c r="N1246" s="2">
        <v>43085584</v>
      </c>
      <c r="O1246" s="2" t="s">
        <v>1457</v>
      </c>
    </row>
    <row r="1247" spans="1:15" x14ac:dyDescent="0.15">
      <c r="A1247" s="2">
        <v>2025</v>
      </c>
      <c r="B1247" s="2">
        <v>2023</v>
      </c>
      <c r="C1247" s="2" t="s">
        <v>91</v>
      </c>
      <c r="D1247" s="2">
        <v>125.93</v>
      </c>
      <c r="E1247" s="2">
        <v>44</v>
      </c>
      <c r="F1247" s="2">
        <v>0.34940046057333435</v>
      </c>
      <c r="G1247" s="2">
        <v>0</v>
      </c>
      <c r="H1247" s="2">
        <v>0</v>
      </c>
      <c r="I1247" s="2">
        <v>169502.7</v>
      </c>
      <c r="J1247" s="2">
        <v>92143</v>
      </c>
      <c r="K1247" s="2">
        <v>0</v>
      </c>
      <c r="L1247" s="2">
        <v>0</v>
      </c>
      <c r="M1247" s="2">
        <v>0</v>
      </c>
      <c r="N1247" s="2">
        <v>473607</v>
      </c>
      <c r="O1247" s="2" t="s">
        <v>1458</v>
      </c>
    </row>
    <row r="1248" spans="1:15" x14ac:dyDescent="0.15">
      <c r="A1248" s="2">
        <v>2025</v>
      </c>
      <c r="B1248" s="2">
        <v>2023</v>
      </c>
      <c r="C1248" s="2" t="s">
        <v>92</v>
      </c>
      <c r="D1248" s="2">
        <v>18651.87</v>
      </c>
      <c r="E1248" s="2">
        <v>16077</v>
      </c>
      <c r="F1248" s="2">
        <v>0.86195110731524516</v>
      </c>
      <c r="G1248" s="2">
        <v>4823</v>
      </c>
      <c r="H1248" s="2">
        <v>0.2585799708018553</v>
      </c>
      <c r="I1248" s="2">
        <v>61878.53</v>
      </c>
      <c r="J1248" s="2">
        <v>37477</v>
      </c>
      <c r="K1248" s="2">
        <v>500</v>
      </c>
      <c r="L1248" s="2">
        <v>1</v>
      </c>
      <c r="M1248" s="2">
        <v>4885.8799999999992</v>
      </c>
      <c r="N1248" s="2">
        <v>230387764</v>
      </c>
      <c r="O1248" s="2" t="s">
        <v>1459</v>
      </c>
    </row>
    <row r="1249" spans="1:15" x14ac:dyDescent="0.15">
      <c r="A1249" s="2">
        <v>2025</v>
      </c>
      <c r="B1249" s="2">
        <v>2023</v>
      </c>
      <c r="C1249" s="2" t="s">
        <v>93</v>
      </c>
      <c r="D1249" s="2">
        <v>179.92</v>
      </c>
      <c r="E1249" s="2">
        <v>29</v>
      </c>
      <c r="F1249" s="2">
        <v>0.1611827478879502</v>
      </c>
      <c r="G1249" s="2">
        <v>1</v>
      </c>
      <c r="H1249" s="2">
        <v>5.5580257892396626E-3</v>
      </c>
      <c r="I1249" s="2">
        <v>174988.71</v>
      </c>
      <c r="J1249" s="2">
        <v>105921</v>
      </c>
      <c r="K1249" s="2">
        <v>0</v>
      </c>
      <c r="L1249" s="2">
        <v>0</v>
      </c>
      <c r="M1249" s="2">
        <v>0</v>
      </c>
      <c r="N1249" s="2">
        <v>494067</v>
      </c>
      <c r="O1249" s="2" t="s">
        <v>1460</v>
      </c>
    </row>
    <row r="1250" spans="1:15" x14ac:dyDescent="0.15">
      <c r="A1250" s="2">
        <v>2025</v>
      </c>
      <c r="B1250" s="2">
        <v>2023</v>
      </c>
      <c r="C1250" s="2" t="s">
        <v>94</v>
      </c>
      <c r="D1250" s="2">
        <v>710.49</v>
      </c>
      <c r="E1250" s="2">
        <v>155</v>
      </c>
      <c r="F1250" s="2">
        <v>0.21815929851229432</v>
      </c>
      <c r="G1250" s="2">
        <v>7</v>
      </c>
      <c r="H1250" s="2">
        <v>9.8523554166842602E-3</v>
      </c>
      <c r="I1250" s="2">
        <v>181874.12</v>
      </c>
      <c r="J1250" s="2">
        <v>118508</v>
      </c>
      <c r="K1250" s="2">
        <v>0</v>
      </c>
      <c r="L1250" s="2">
        <v>0</v>
      </c>
      <c r="M1250" s="2">
        <v>0</v>
      </c>
      <c r="N1250" s="2">
        <v>2470598</v>
      </c>
      <c r="O1250" s="2" t="s">
        <v>1461</v>
      </c>
    </row>
    <row r="1251" spans="1:15" x14ac:dyDescent="0.15">
      <c r="A1251" s="2">
        <v>2025</v>
      </c>
      <c r="B1251" s="2">
        <v>2023</v>
      </c>
      <c r="C1251" s="2" t="s">
        <v>95</v>
      </c>
      <c r="D1251" s="2">
        <v>1249.06</v>
      </c>
      <c r="E1251" s="2">
        <v>223</v>
      </c>
      <c r="F1251" s="2">
        <v>0.1785342577618369</v>
      </c>
      <c r="G1251" s="2">
        <v>4</v>
      </c>
      <c r="H1251" s="2">
        <v>3.202408210974653E-3</v>
      </c>
      <c r="I1251" s="2">
        <v>145242.96</v>
      </c>
      <c r="J1251" s="2">
        <v>131895</v>
      </c>
      <c r="K1251" s="2">
        <v>0</v>
      </c>
      <c r="L1251" s="2">
        <v>0</v>
      </c>
      <c r="M1251" s="2">
        <v>0</v>
      </c>
      <c r="N1251" s="2">
        <v>4248892</v>
      </c>
      <c r="O1251" s="2" t="s">
        <v>1462</v>
      </c>
    </row>
    <row r="1252" spans="1:15" x14ac:dyDescent="0.15">
      <c r="A1252" s="2">
        <v>2025</v>
      </c>
      <c r="B1252" s="2">
        <v>2023</v>
      </c>
      <c r="C1252" s="2" t="s">
        <v>96</v>
      </c>
      <c r="D1252" s="2">
        <v>199.36</v>
      </c>
      <c r="E1252" s="2">
        <v>59</v>
      </c>
      <c r="F1252" s="2">
        <v>0.2959470304975923</v>
      </c>
      <c r="G1252" s="2">
        <v>4</v>
      </c>
      <c r="H1252" s="2">
        <v>2.0064205457463884E-2</v>
      </c>
      <c r="I1252" s="2">
        <v>350420.02</v>
      </c>
      <c r="J1252" s="2">
        <v>89348</v>
      </c>
      <c r="K1252" s="2">
        <v>0</v>
      </c>
      <c r="L1252" s="2">
        <v>0</v>
      </c>
      <c r="M1252" s="2">
        <v>0</v>
      </c>
      <c r="N1252" s="2">
        <v>41131</v>
      </c>
      <c r="O1252" s="2" t="s">
        <v>1463</v>
      </c>
    </row>
    <row r="1253" spans="1:15" x14ac:dyDescent="0.15">
      <c r="A1253" s="2">
        <v>2025</v>
      </c>
      <c r="B1253" s="2">
        <v>2023</v>
      </c>
      <c r="C1253" s="2" t="s">
        <v>97</v>
      </c>
      <c r="D1253" s="2">
        <v>2204.29</v>
      </c>
      <c r="E1253" s="2">
        <v>1126</v>
      </c>
      <c r="F1253" s="2">
        <v>0.51082207876459085</v>
      </c>
      <c r="G1253" s="2">
        <v>55</v>
      </c>
      <c r="H1253" s="2">
        <v>2.4951344877488898E-2</v>
      </c>
      <c r="I1253" s="2">
        <v>132398.21</v>
      </c>
      <c r="J1253" s="2">
        <v>70728</v>
      </c>
      <c r="K1253" s="2">
        <v>292</v>
      </c>
      <c r="L1253" s="2">
        <v>28</v>
      </c>
      <c r="M1253" s="2">
        <v>0</v>
      </c>
      <c r="N1253" s="2">
        <v>15574402</v>
      </c>
      <c r="O1253" s="2" t="s">
        <v>1464</v>
      </c>
    </row>
    <row r="1254" spans="1:15" x14ac:dyDescent="0.15">
      <c r="A1254" s="2">
        <v>2025</v>
      </c>
      <c r="B1254" s="2">
        <v>2023</v>
      </c>
      <c r="C1254" s="2" t="s">
        <v>98</v>
      </c>
      <c r="D1254" s="2">
        <v>705.3</v>
      </c>
      <c r="E1254" s="2">
        <v>76</v>
      </c>
      <c r="F1254" s="2">
        <v>0.10775556500779811</v>
      </c>
      <c r="G1254" s="2">
        <v>6</v>
      </c>
      <c r="H1254" s="2">
        <v>8.507018290089324E-3</v>
      </c>
      <c r="I1254" s="2">
        <v>190045.67</v>
      </c>
      <c r="J1254" s="2">
        <v>117900</v>
      </c>
      <c r="K1254" s="2">
        <v>0</v>
      </c>
      <c r="L1254" s="2">
        <v>0</v>
      </c>
      <c r="M1254" s="2">
        <v>0</v>
      </c>
      <c r="N1254" s="2">
        <v>2216240</v>
      </c>
      <c r="O1254" s="2" t="s">
        <v>1465</v>
      </c>
    </row>
    <row r="1255" spans="1:15" x14ac:dyDescent="0.15">
      <c r="A1255" s="2">
        <v>2025</v>
      </c>
      <c r="B1255" s="2">
        <v>2023</v>
      </c>
      <c r="C1255" s="2" t="s">
        <v>99</v>
      </c>
      <c r="D1255" s="2">
        <v>856</v>
      </c>
      <c r="E1255" s="2">
        <v>256</v>
      </c>
      <c r="F1255" s="2">
        <v>0.29906542056074764</v>
      </c>
      <c r="G1255" s="2">
        <v>10</v>
      </c>
      <c r="H1255" s="2">
        <v>1.1682242990654205E-2</v>
      </c>
      <c r="I1255" s="2">
        <v>169032.74</v>
      </c>
      <c r="J1255" s="2">
        <v>96490</v>
      </c>
      <c r="K1255" s="2">
        <v>0</v>
      </c>
      <c r="L1255" s="2">
        <v>0</v>
      </c>
      <c r="M1255" s="2">
        <v>0</v>
      </c>
      <c r="N1255" s="2">
        <v>2876314</v>
      </c>
      <c r="O1255" s="2" t="s">
        <v>1466</v>
      </c>
    </row>
    <row r="1256" spans="1:15" x14ac:dyDescent="0.15">
      <c r="A1256" s="2">
        <v>2025</v>
      </c>
      <c r="B1256" s="2">
        <v>2023</v>
      </c>
      <c r="C1256" s="2" t="s">
        <v>100</v>
      </c>
      <c r="D1256" s="2">
        <v>2398.46</v>
      </c>
      <c r="E1256" s="2">
        <v>771</v>
      </c>
      <c r="F1256" s="2">
        <v>0.32145626777182024</v>
      </c>
      <c r="G1256" s="2">
        <v>51</v>
      </c>
      <c r="H1256" s="2">
        <v>2.1263644171676827E-2</v>
      </c>
      <c r="I1256" s="2">
        <v>123862.99</v>
      </c>
      <c r="J1256" s="2">
        <v>95359</v>
      </c>
      <c r="K1256" s="2">
        <v>0</v>
      </c>
      <c r="L1256" s="2">
        <v>0</v>
      </c>
      <c r="M1256" s="2">
        <v>0</v>
      </c>
      <c r="N1256" s="2">
        <v>12347067</v>
      </c>
      <c r="O1256" s="2" t="s">
        <v>1467</v>
      </c>
    </row>
    <row r="1257" spans="1:15" x14ac:dyDescent="0.15">
      <c r="A1257" s="2">
        <v>2025</v>
      </c>
      <c r="B1257" s="2">
        <v>2023</v>
      </c>
      <c r="C1257" s="2" t="s">
        <v>101</v>
      </c>
      <c r="D1257" s="2">
        <v>566.29999999999995</v>
      </c>
      <c r="E1257" s="2">
        <v>207</v>
      </c>
      <c r="F1257" s="2">
        <v>0.36553063747130499</v>
      </c>
      <c r="G1257" s="2">
        <v>10</v>
      </c>
      <c r="H1257" s="2">
        <v>1.7658484901995411E-2</v>
      </c>
      <c r="I1257" s="2">
        <v>163950.35999999999</v>
      </c>
      <c r="J1257" s="2">
        <v>83158</v>
      </c>
      <c r="K1257" s="2">
        <v>0</v>
      </c>
      <c r="L1257" s="2">
        <v>0</v>
      </c>
      <c r="M1257" s="2">
        <v>0</v>
      </c>
      <c r="N1257" s="2">
        <v>2319672</v>
      </c>
      <c r="O1257" s="2" t="s">
        <v>1468</v>
      </c>
    </row>
    <row r="1258" spans="1:15" x14ac:dyDescent="0.15">
      <c r="A1258" s="2">
        <v>2025</v>
      </c>
      <c r="B1258" s="2">
        <v>2023</v>
      </c>
      <c r="C1258" s="2" t="s">
        <v>102</v>
      </c>
      <c r="D1258" s="2">
        <v>811.48</v>
      </c>
      <c r="E1258" s="2">
        <v>210</v>
      </c>
      <c r="F1258" s="2">
        <v>0.25878641494553162</v>
      </c>
      <c r="G1258" s="2">
        <v>7</v>
      </c>
      <c r="H1258" s="2">
        <v>8.6262138315177199E-3</v>
      </c>
      <c r="I1258" s="2">
        <v>226255.24</v>
      </c>
      <c r="J1258" s="2">
        <v>98286</v>
      </c>
      <c r="K1258" s="2">
        <v>0</v>
      </c>
      <c r="L1258" s="2">
        <v>0</v>
      </c>
      <c r="M1258" s="2">
        <v>0</v>
      </c>
      <c r="N1258" s="2">
        <v>913202</v>
      </c>
      <c r="O1258" s="2" t="s">
        <v>1469</v>
      </c>
    </row>
    <row r="1259" spans="1:15" x14ac:dyDescent="0.15">
      <c r="A1259" s="2">
        <v>2025</v>
      </c>
      <c r="B1259" s="2">
        <v>2023</v>
      </c>
      <c r="C1259" s="2" t="s">
        <v>103</v>
      </c>
      <c r="D1259" s="2">
        <v>228.81</v>
      </c>
      <c r="E1259" s="2">
        <v>30</v>
      </c>
      <c r="F1259" s="2">
        <v>0.13111315064901011</v>
      </c>
      <c r="G1259" s="2">
        <v>3</v>
      </c>
      <c r="H1259" s="2">
        <v>1.311131506490101E-2</v>
      </c>
      <c r="I1259" s="2">
        <v>396062.74</v>
      </c>
      <c r="J1259" s="2">
        <v>111534</v>
      </c>
      <c r="K1259" s="2">
        <v>0</v>
      </c>
      <c r="L1259" s="2">
        <v>0</v>
      </c>
      <c r="M1259" s="2">
        <v>0</v>
      </c>
      <c r="N1259" s="2">
        <v>319994</v>
      </c>
      <c r="O1259" s="2" t="s">
        <v>1470</v>
      </c>
    </row>
    <row r="1260" spans="1:15" x14ac:dyDescent="0.15">
      <c r="A1260" s="2">
        <v>2025</v>
      </c>
      <c r="B1260" s="2">
        <v>2023</v>
      </c>
      <c r="C1260" s="2" t="s">
        <v>104</v>
      </c>
      <c r="D1260" s="2">
        <v>2438.34</v>
      </c>
      <c r="E1260" s="2">
        <v>93</v>
      </c>
      <c r="F1260" s="2">
        <v>3.8140702281060063E-2</v>
      </c>
      <c r="G1260" s="2">
        <v>32</v>
      </c>
      <c r="H1260" s="2">
        <v>1.312368250531099E-2</v>
      </c>
      <c r="I1260" s="2">
        <v>291907.28000000003</v>
      </c>
      <c r="J1260" s="2">
        <v>140990</v>
      </c>
      <c r="K1260" s="2">
        <v>0</v>
      </c>
      <c r="L1260" s="2">
        <v>0</v>
      </c>
      <c r="M1260" s="2">
        <v>0</v>
      </c>
      <c r="N1260" s="2">
        <v>285156</v>
      </c>
      <c r="O1260" s="2" t="s">
        <v>1471</v>
      </c>
    </row>
    <row r="1261" spans="1:15" x14ac:dyDescent="0.15">
      <c r="A1261" s="2">
        <v>2025</v>
      </c>
      <c r="B1261" s="2">
        <v>2023</v>
      </c>
      <c r="C1261" s="2" t="s">
        <v>105</v>
      </c>
      <c r="D1261" s="2">
        <v>7502.08</v>
      </c>
      <c r="E1261" s="2">
        <v>4345</v>
      </c>
      <c r="F1261" s="2">
        <v>0.57917270943525001</v>
      </c>
      <c r="G1261" s="2">
        <v>674</v>
      </c>
      <c r="H1261" s="2">
        <v>8.9841750554512878E-2</v>
      </c>
      <c r="I1261" s="2">
        <v>114864.65</v>
      </c>
      <c r="J1261" s="2">
        <v>78598</v>
      </c>
      <c r="K1261" s="2">
        <v>321</v>
      </c>
      <c r="L1261" s="2">
        <v>18</v>
      </c>
      <c r="M1261" s="2">
        <v>0</v>
      </c>
      <c r="N1261" s="2">
        <v>48763936</v>
      </c>
      <c r="O1261" s="2" t="s">
        <v>1472</v>
      </c>
    </row>
    <row r="1262" spans="1:15" x14ac:dyDescent="0.15">
      <c r="A1262" s="2">
        <v>2025</v>
      </c>
      <c r="B1262" s="2">
        <v>2023</v>
      </c>
      <c r="C1262" s="2" t="s">
        <v>106</v>
      </c>
      <c r="D1262" s="2">
        <v>1567.45</v>
      </c>
      <c r="E1262" s="2">
        <v>475</v>
      </c>
      <c r="F1262" s="2">
        <v>0.30303996937701361</v>
      </c>
      <c r="G1262" s="2">
        <v>83</v>
      </c>
      <c r="H1262" s="2">
        <v>5.2952247280615011E-2</v>
      </c>
      <c r="I1262" s="2">
        <v>73756.17</v>
      </c>
      <c r="J1262" s="2">
        <v>45388</v>
      </c>
      <c r="K1262" s="2">
        <v>278</v>
      </c>
      <c r="L1262" s="2">
        <v>40</v>
      </c>
      <c r="M1262" s="2">
        <v>0</v>
      </c>
      <c r="N1262" s="2">
        <v>13629681</v>
      </c>
      <c r="O1262" s="2" t="s">
        <v>1473</v>
      </c>
    </row>
    <row r="1263" spans="1:15" x14ac:dyDescent="0.15">
      <c r="A1263" s="2">
        <v>2025</v>
      </c>
      <c r="B1263" s="2">
        <v>2023</v>
      </c>
      <c r="C1263" s="2" t="s">
        <v>107</v>
      </c>
      <c r="D1263" s="2">
        <v>890.71</v>
      </c>
      <c r="E1263" s="2">
        <v>153</v>
      </c>
      <c r="F1263" s="2">
        <v>0.17177307990254964</v>
      </c>
      <c r="G1263" s="2">
        <v>8</v>
      </c>
      <c r="H1263" s="2">
        <v>8.9815989491529233E-3</v>
      </c>
      <c r="I1263" s="2">
        <v>156488.20000000001</v>
      </c>
      <c r="J1263" s="2">
        <v>126850</v>
      </c>
      <c r="K1263" s="2">
        <v>0</v>
      </c>
      <c r="L1263" s="2">
        <v>0</v>
      </c>
      <c r="M1263" s="2">
        <v>0</v>
      </c>
      <c r="N1263" s="2">
        <v>2793950</v>
      </c>
      <c r="O1263" s="2" t="s">
        <v>1474</v>
      </c>
    </row>
    <row r="1264" spans="1:15" x14ac:dyDescent="0.15">
      <c r="A1264" s="2">
        <v>2025</v>
      </c>
      <c r="B1264" s="2">
        <v>2023</v>
      </c>
      <c r="C1264" s="2" t="s">
        <v>108</v>
      </c>
      <c r="D1264" s="2">
        <v>9024.91</v>
      </c>
      <c r="E1264" s="2">
        <v>6996</v>
      </c>
      <c r="F1264" s="2">
        <v>0.77518778580617431</v>
      </c>
      <c r="G1264" s="2">
        <v>1661</v>
      </c>
      <c r="H1264" s="2">
        <v>0.18404615669297533</v>
      </c>
      <c r="I1264" s="2">
        <v>90543.65</v>
      </c>
      <c r="J1264" s="2">
        <v>59792</v>
      </c>
      <c r="K1264" s="2">
        <v>363</v>
      </c>
      <c r="L1264" s="2">
        <v>11</v>
      </c>
      <c r="M1264" s="2">
        <v>1581.0500000000002</v>
      </c>
      <c r="N1264" s="2">
        <v>85289433</v>
      </c>
      <c r="O1264" s="2" t="s">
        <v>1475</v>
      </c>
    </row>
    <row r="1265" spans="1:15" x14ac:dyDescent="0.15">
      <c r="A1265" s="2">
        <v>2025</v>
      </c>
      <c r="B1265" s="2">
        <v>2023</v>
      </c>
      <c r="C1265" s="2" t="s">
        <v>109</v>
      </c>
      <c r="D1265" s="2">
        <v>1192.25</v>
      </c>
      <c r="E1265" s="2">
        <v>233</v>
      </c>
      <c r="F1265" s="2">
        <v>0.19542881107150345</v>
      </c>
      <c r="G1265" s="2">
        <v>41</v>
      </c>
      <c r="H1265" s="2">
        <v>3.438876074648773E-2</v>
      </c>
      <c r="I1265" s="2">
        <v>208881.24</v>
      </c>
      <c r="J1265" s="2">
        <v>124619</v>
      </c>
      <c r="K1265" s="2">
        <v>0</v>
      </c>
      <c r="L1265" s="2">
        <v>0</v>
      </c>
      <c r="M1265" s="2">
        <v>0</v>
      </c>
      <c r="N1265" s="2">
        <v>2745756</v>
      </c>
      <c r="O1265" s="2" t="s">
        <v>1476</v>
      </c>
    </row>
    <row r="1266" spans="1:15" x14ac:dyDescent="0.15">
      <c r="A1266" s="2">
        <v>2025</v>
      </c>
      <c r="B1266" s="2">
        <v>2023</v>
      </c>
      <c r="C1266" s="2" t="s">
        <v>110</v>
      </c>
      <c r="D1266" s="2">
        <v>462.71</v>
      </c>
      <c r="E1266" s="2">
        <v>99</v>
      </c>
      <c r="F1266" s="2">
        <v>0.21395690605346762</v>
      </c>
      <c r="G1266" s="2">
        <v>6</v>
      </c>
      <c r="H1266" s="2">
        <v>1.2967085215361674E-2</v>
      </c>
      <c r="I1266" s="2">
        <v>168864.02</v>
      </c>
      <c r="J1266" s="2">
        <v>90125</v>
      </c>
      <c r="K1266" s="2">
        <v>0</v>
      </c>
      <c r="L1266" s="2">
        <v>0</v>
      </c>
      <c r="M1266" s="2">
        <v>0</v>
      </c>
      <c r="N1266" s="2">
        <v>2209269</v>
      </c>
      <c r="O1266" s="2" t="s">
        <v>1477</v>
      </c>
    </row>
    <row r="1267" spans="1:15" x14ac:dyDescent="0.15">
      <c r="A1267" s="2">
        <v>2025</v>
      </c>
      <c r="B1267" s="2">
        <v>2023</v>
      </c>
      <c r="C1267" s="2" t="s">
        <v>111</v>
      </c>
      <c r="D1267" s="2">
        <v>4509.4399999999996</v>
      </c>
      <c r="E1267" s="2">
        <v>2171</v>
      </c>
      <c r="F1267" s="2">
        <v>0.48143450184501851</v>
      </c>
      <c r="G1267" s="2">
        <v>243</v>
      </c>
      <c r="H1267" s="2">
        <v>5.3886957138802163E-2</v>
      </c>
      <c r="I1267" s="2">
        <v>133275.75</v>
      </c>
      <c r="J1267" s="2">
        <v>67485</v>
      </c>
      <c r="K1267" s="2">
        <v>305</v>
      </c>
      <c r="L1267" s="2">
        <v>24</v>
      </c>
      <c r="M1267" s="2">
        <v>0</v>
      </c>
      <c r="N1267" s="2">
        <v>26593416</v>
      </c>
      <c r="O1267" s="2" t="s">
        <v>1478</v>
      </c>
    </row>
    <row r="1268" spans="1:15" x14ac:dyDescent="0.15">
      <c r="A1268" s="2">
        <v>2025</v>
      </c>
      <c r="B1268" s="2">
        <v>2023</v>
      </c>
      <c r="C1268" s="2" t="s">
        <v>112</v>
      </c>
      <c r="D1268" s="2">
        <v>5313.41</v>
      </c>
      <c r="E1268" s="2">
        <v>1576</v>
      </c>
      <c r="F1268" s="2">
        <v>0.296608016320969</v>
      </c>
      <c r="G1268" s="2">
        <v>157</v>
      </c>
      <c r="H1268" s="2">
        <v>2.9547879798472169E-2</v>
      </c>
      <c r="I1268" s="2">
        <v>211032.41</v>
      </c>
      <c r="J1268" s="2">
        <v>97785</v>
      </c>
      <c r="K1268" s="2">
        <v>0</v>
      </c>
      <c r="L1268" s="2">
        <v>0</v>
      </c>
      <c r="M1268" s="2">
        <v>0</v>
      </c>
      <c r="N1268" s="2">
        <v>9225625</v>
      </c>
      <c r="O1268" s="2" t="s">
        <v>1479</v>
      </c>
    </row>
    <row r="1269" spans="1:15" x14ac:dyDescent="0.15">
      <c r="A1269" s="2">
        <v>2025</v>
      </c>
      <c r="B1269" s="2">
        <v>2023</v>
      </c>
      <c r="C1269" s="2" t="s">
        <v>113</v>
      </c>
      <c r="D1269" s="2">
        <v>3496.97</v>
      </c>
      <c r="E1269" s="2">
        <v>458</v>
      </c>
      <c r="F1269" s="2">
        <v>0.13097052591243277</v>
      </c>
      <c r="G1269" s="2">
        <v>90</v>
      </c>
      <c r="H1269" s="2">
        <v>2.5736566227333949E-2</v>
      </c>
      <c r="I1269" s="2">
        <v>198474.68</v>
      </c>
      <c r="J1269" s="2">
        <v>127995</v>
      </c>
      <c r="K1269" s="2">
        <v>0</v>
      </c>
      <c r="L1269" s="2">
        <v>0</v>
      </c>
      <c r="M1269" s="2">
        <v>0</v>
      </c>
      <c r="N1269" s="2">
        <v>4423205</v>
      </c>
      <c r="O1269" s="2" t="s">
        <v>1480</v>
      </c>
    </row>
    <row r="1270" spans="1:15" x14ac:dyDescent="0.15">
      <c r="A1270" s="2">
        <v>2025</v>
      </c>
      <c r="B1270" s="2">
        <v>2023</v>
      </c>
      <c r="C1270" s="2" t="s">
        <v>114</v>
      </c>
      <c r="D1270" s="2">
        <v>2193.33</v>
      </c>
      <c r="E1270" s="2">
        <v>1008</v>
      </c>
      <c r="F1270" s="2">
        <v>0.45957516652760871</v>
      </c>
      <c r="G1270" s="2">
        <v>106</v>
      </c>
      <c r="H1270" s="2">
        <v>4.8328340924530283E-2</v>
      </c>
      <c r="I1270" s="2">
        <v>121345.24</v>
      </c>
      <c r="J1270" s="2">
        <v>84246</v>
      </c>
      <c r="K1270" s="2">
        <v>290</v>
      </c>
      <c r="L1270" s="2">
        <v>30</v>
      </c>
      <c r="M1270" s="2">
        <v>0</v>
      </c>
      <c r="N1270" s="2">
        <v>12756625</v>
      </c>
      <c r="O1270" s="2" t="s">
        <v>1481</v>
      </c>
    </row>
    <row r="1271" spans="1:15" x14ac:dyDescent="0.15">
      <c r="A1271" s="2">
        <v>2025</v>
      </c>
      <c r="B1271" s="2">
        <v>2023</v>
      </c>
      <c r="C1271" s="2" t="s">
        <v>115</v>
      </c>
      <c r="D1271" s="2">
        <v>207.12</v>
      </c>
      <c r="E1271" s="2">
        <v>61</v>
      </c>
      <c r="F1271" s="2">
        <v>0.29451525685592894</v>
      </c>
      <c r="G1271" s="2">
        <v>9</v>
      </c>
      <c r="H1271" s="2">
        <v>4.3453070683661645E-2</v>
      </c>
      <c r="I1271" s="2">
        <v>283474.81</v>
      </c>
      <c r="J1271" s="2">
        <v>94167</v>
      </c>
      <c r="K1271" s="2">
        <v>0</v>
      </c>
      <c r="L1271" s="2">
        <v>0</v>
      </c>
      <c r="M1271" s="2">
        <v>0</v>
      </c>
      <c r="N1271" s="2">
        <v>294039</v>
      </c>
      <c r="O1271" s="2" t="s">
        <v>1482</v>
      </c>
    </row>
    <row r="1272" spans="1:15" x14ac:dyDescent="0.15">
      <c r="A1272" s="2">
        <v>2025</v>
      </c>
      <c r="B1272" s="2">
        <v>2023</v>
      </c>
      <c r="C1272" s="2" t="s">
        <v>116</v>
      </c>
      <c r="D1272" s="2">
        <v>4642.09</v>
      </c>
      <c r="E1272" s="2">
        <v>2694</v>
      </c>
      <c r="F1272" s="2">
        <v>0.58034204420853541</v>
      </c>
      <c r="G1272" s="2">
        <v>531</v>
      </c>
      <c r="H1272" s="2">
        <v>0.11438813120814116</v>
      </c>
      <c r="I1272" s="2">
        <v>101083.27</v>
      </c>
      <c r="J1272" s="2">
        <v>86900</v>
      </c>
      <c r="K1272" s="2">
        <v>342</v>
      </c>
      <c r="L1272" s="2">
        <v>15</v>
      </c>
      <c r="M1272" s="2">
        <v>0</v>
      </c>
      <c r="N1272" s="2">
        <v>34337912</v>
      </c>
      <c r="O1272" s="2" t="s">
        <v>1483</v>
      </c>
    </row>
    <row r="1273" spans="1:15" x14ac:dyDescent="0.15">
      <c r="A1273" s="2">
        <v>2025</v>
      </c>
      <c r="B1273" s="2">
        <v>2023</v>
      </c>
      <c r="C1273" s="2" t="s">
        <v>117</v>
      </c>
      <c r="D1273" s="2">
        <v>11273.08</v>
      </c>
      <c r="E1273" s="2">
        <v>8320</v>
      </c>
      <c r="F1273" s="2">
        <v>0.73804142257484207</v>
      </c>
      <c r="G1273" s="2">
        <v>2024</v>
      </c>
      <c r="H1273" s="2">
        <v>0.1795427691456106</v>
      </c>
      <c r="I1273" s="2">
        <v>69812.45</v>
      </c>
      <c r="J1273" s="2">
        <v>50379</v>
      </c>
      <c r="K1273" s="2">
        <v>428</v>
      </c>
      <c r="L1273" s="2">
        <v>3</v>
      </c>
      <c r="M1273" s="2">
        <v>1556.1499999999996</v>
      </c>
      <c r="N1273" s="2">
        <v>122517112</v>
      </c>
      <c r="O1273" s="2" t="s">
        <v>1484</v>
      </c>
    </row>
    <row r="1274" spans="1:15" x14ac:dyDescent="0.15">
      <c r="A1274" s="2">
        <v>2025</v>
      </c>
      <c r="B1274" s="2">
        <v>2023</v>
      </c>
      <c r="C1274" s="2" t="s">
        <v>118</v>
      </c>
      <c r="D1274" s="2">
        <v>4152.3900000000003</v>
      </c>
      <c r="E1274" s="2">
        <v>5</v>
      </c>
      <c r="F1274" s="2">
        <v>1.2041258166983352E-3</v>
      </c>
      <c r="G1274" s="2">
        <v>32</v>
      </c>
      <c r="H1274" s="2">
        <v>7.7064052268693449E-3</v>
      </c>
      <c r="I1274" s="2">
        <v>593093.14</v>
      </c>
      <c r="J1274" s="2">
        <v>214977</v>
      </c>
      <c r="K1274" s="2">
        <v>0</v>
      </c>
      <c r="L1274" s="2">
        <v>0</v>
      </c>
      <c r="M1274" s="2">
        <v>0</v>
      </c>
      <c r="N1274" s="2">
        <v>479658</v>
      </c>
      <c r="O1274" s="2" t="s">
        <v>1485</v>
      </c>
    </row>
    <row r="1275" spans="1:15" x14ac:dyDescent="0.15">
      <c r="A1275" s="2">
        <v>2025</v>
      </c>
      <c r="B1275" s="2">
        <v>2023</v>
      </c>
      <c r="C1275" s="2" t="s">
        <v>119</v>
      </c>
      <c r="D1275" s="2">
        <v>2093.33</v>
      </c>
      <c r="E1275" s="2">
        <v>338</v>
      </c>
      <c r="F1275" s="2">
        <v>0.16146522526309756</v>
      </c>
      <c r="G1275" s="2">
        <v>81</v>
      </c>
      <c r="H1275" s="2">
        <v>3.8694329131097341E-2</v>
      </c>
      <c r="I1275" s="2">
        <v>217919.25</v>
      </c>
      <c r="J1275" s="2">
        <v>129718</v>
      </c>
      <c r="K1275" s="2">
        <v>0</v>
      </c>
      <c r="L1275" s="2">
        <v>0</v>
      </c>
      <c r="M1275" s="2">
        <v>0</v>
      </c>
      <c r="N1275" s="2">
        <v>1082857</v>
      </c>
      <c r="O1275" s="2" t="s">
        <v>1486</v>
      </c>
    </row>
    <row r="1276" spans="1:15" x14ac:dyDescent="0.15">
      <c r="A1276" s="2">
        <v>2025</v>
      </c>
      <c r="B1276" s="2">
        <v>2023</v>
      </c>
      <c r="C1276" s="2" t="s">
        <v>120</v>
      </c>
      <c r="D1276" s="2">
        <v>853.42</v>
      </c>
      <c r="E1276" s="2">
        <v>180</v>
      </c>
      <c r="F1276" s="2">
        <v>0.21091607883574326</v>
      </c>
      <c r="G1276" s="2">
        <v>9</v>
      </c>
      <c r="H1276" s="2">
        <v>1.0545803941787163E-2</v>
      </c>
      <c r="I1276" s="2">
        <v>169853.87</v>
      </c>
      <c r="J1276" s="2">
        <v>100156</v>
      </c>
      <c r="K1276" s="2">
        <v>0</v>
      </c>
      <c r="L1276" s="2">
        <v>0</v>
      </c>
      <c r="M1276" s="2">
        <v>0</v>
      </c>
      <c r="N1276" s="2">
        <v>2922202</v>
      </c>
      <c r="O1276" s="2" t="s">
        <v>1487</v>
      </c>
    </row>
    <row r="1277" spans="1:15" x14ac:dyDescent="0.15">
      <c r="A1277" s="2">
        <v>2025</v>
      </c>
      <c r="B1277" s="2">
        <v>2023</v>
      </c>
      <c r="C1277" s="2" t="s">
        <v>121</v>
      </c>
      <c r="D1277" s="2">
        <v>17202.39</v>
      </c>
      <c r="E1277" s="2">
        <v>13537</v>
      </c>
      <c r="F1277" s="2">
        <v>0.7869255376723816</v>
      </c>
      <c r="G1277" s="2">
        <v>4116</v>
      </c>
      <c r="H1277" s="2">
        <v>0.23926907830830485</v>
      </c>
      <c r="I1277" s="2">
        <v>96285.58</v>
      </c>
      <c r="J1277" s="2">
        <v>48973</v>
      </c>
      <c r="K1277" s="2">
        <v>407</v>
      </c>
      <c r="L1277" s="2">
        <v>5</v>
      </c>
      <c r="M1277" s="2">
        <v>3215.5699999999997</v>
      </c>
      <c r="N1277" s="2">
        <v>172266094</v>
      </c>
      <c r="O1277" s="2" t="s">
        <v>1488</v>
      </c>
    </row>
    <row r="1278" spans="1:15" x14ac:dyDescent="0.15">
      <c r="A1278" s="2">
        <v>2025</v>
      </c>
      <c r="B1278" s="2">
        <v>2023</v>
      </c>
      <c r="C1278" s="2" t="s">
        <v>122</v>
      </c>
      <c r="D1278" s="2">
        <v>3961.22</v>
      </c>
      <c r="E1278" s="2">
        <v>1376</v>
      </c>
      <c r="F1278" s="2">
        <v>0.34736773014374361</v>
      </c>
      <c r="G1278" s="2">
        <v>356</v>
      </c>
      <c r="H1278" s="2">
        <v>8.9871302275561574E-2</v>
      </c>
      <c r="I1278" s="2">
        <v>147453.56</v>
      </c>
      <c r="J1278" s="2">
        <v>90314</v>
      </c>
      <c r="K1278" s="2">
        <v>0</v>
      </c>
      <c r="L1278" s="2">
        <v>0</v>
      </c>
      <c r="M1278" s="2">
        <v>0</v>
      </c>
      <c r="N1278" s="2">
        <v>17804677</v>
      </c>
      <c r="O1278" s="2" t="s">
        <v>1489</v>
      </c>
    </row>
    <row r="1279" spans="1:15" x14ac:dyDescent="0.15">
      <c r="A1279" s="2">
        <v>2025</v>
      </c>
      <c r="B1279" s="2">
        <v>2023</v>
      </c>
      <c r="C1279" s="2" t="s">
        <v>123</v>
      </c>
      <c r="D1279" s="2">
        <v>3125.96</v>
      </c>
      <c r="E1279" s="2">
        <v>2688</v>
      </c>
      <c r="F1279" s="2">
        <v>0.8598958399979526</v>
      </c>
      <c r="G1279" s="2">
        <v>986</v>
      </c>
      <c r="H1279" s="2">
        <v>0.31542310202305851</v>
      </c>
      <c r="I1279" s="2">
        <v>99714.57</v>
      </c>
      <c r="J1279" s="2">
        <v>50819</v>
      </c>
      <c r="K1279" s="2">
        <v>400</v>
      </c>
      <c r="L1279" s="2">
        <v>6</v>
      </c>
      <c r="M1279" s="2">
        <v>812.42000000000007</v>
      </c>
      <c r="N1279" s="2">
        <v>31310120</v>
      </c>
      <c r="O1279" s="2" t="s">
        <v>1490</v>
      </c>
    </row>
    <row r="1280" spans="1:15" x14ac:dyDescent="0.15">
      <c r="A1280" s="2">
        <v>2025</v>
      </c>
      <c r="B1280" s="2">
        <v>2023</v>
      </c>
      <c r="C1280" s="2" t="s">
        <v>124</v>
      </c>
      <c r="D1280" s="2">
        <v>3580.12</v>
      </c>
      <c r="E1280" s="2">
        <v>1211</v>
      </c>
      <c r="F1280" s="2">
        <v>0.33825681820721093</v>
      </c>
      <c r="G1280" s="2">
        <v>302</v>
      </c>
      <c r="H1280" s="2">
        <v>8.4354714367116182E-2</v>
      </c>
      <c r="I1280" s="2">
        <v>175741.85</v>
      </c>
      <c r="J1280" s="2">
        <v>93221</v>
      </c>
      <c r="K1280" s="2">
        <v>0</v>
      </c>
      <c r="L1280" s="2">
        <v>0</v>
      </c>
      <c r="M1280" s="2">
        <v>0</v>
      </c>
      <c r="N1280" s="2">
        <v>11776133</v>
      </c>
      <c r="O1280" s="2" t="s">
        <v>1491</v>
      </c>
    </row>
    <row r="1281" spans="1:15" x14ac:dyDescent="0.15">
      <c r="A1281" s="2">
        <v>2025</v>
      </c>
      <c r="B1281" s="2">
        <v>2023</v>
      </c>
      <c r="C1281" s="2" t="s">
        <v>125</v>
      </c>
      <c r="D1281" s="2">
        <v>3991.87</v>
      </c>
      <c r="E1281" s="2">
        <v>530</v>
      </c>
      <c r="F1281" s="2">
        <v>0.13276985472973821</v>
      </c>
      <c r="G1281" s="2">
        <v>67</v>
      </c>
      <c r="H1281" s="2">
        <v>1.6784113711117848E-2</v>
      </c>
      <c r="I1281" s="2">
        <v>211971.72</v>
      </c>
      <c r="J1281" s="2">
        <v>133991</v>
      </c>
      <c r="K1281" s="2">
        <v>0</v>
      </c>
      <c r="L1281" s="2">
        <v>0</v>
      </c>
      <c r="M1281" s="2">
        <v>0</v>
      </c>
      <c r="N1281" s="2">
        <v>2419987</v>
      </c>
      <c r="O1281" s="2" t="s">
        <v>1492</v>
      </c>
    </row>
    <row r="1282" spans="1:15" x14ac:dyDescent="0.15">
      <c r="A1282" s="2">
        <v>2025</v>
      </c>
      <c r="B1282" s="2">
        <v>2023</v>
      </c>
      <c r="C1282" s="2" t="s">
        <v>126</v>
      </c>
      <c r="D1282" s="2">
        <v>132.24</v>
      </c>
      <c r="E1282" s="2">
        <v>49</v>
      </c>
      <c r="F1282" s="2">
        <v>0.37053841500302476</v>
      </c>
      <c r="G1282" s="2">
        <v>1</v>
      </c>
      <c r="H1282" s="2">
        <v>7.5620084694494856E-3</v>
      </c>
      <c r="I1282" s="2">
        <v>306775.84000000003</v>
      </c>
      <c r="J1282" s="2">
        <v>76382</v>
      </c>
      <c r="K1282" s="2">
        <v>0</v>
      </c>
      <c r="L1282" s="2">
        <v>0</v>
      </c>
      <c r="M1282" s="2">
        <v>0</v>
      </c>
      <c r="N1282" s="2">
        <v>63764</v>
      </c>
      <c r="O1282" s="2" t="s">
        <v>1493</v>
      </c>
    </row>
    <row r="1283" spans="1:15" x14ac:dyDescent="0.15">
      <c r="A1283" s="2">
        <v>2025</v>
      </c>
      <c r="B1283" s="2">
        <v>2023</v>
      </c>
      <c r="C1283" s="2" t="s">
        <v>127</v>
      </c>
      <c r="D1283" s="2">
        <v>1577.7</v>
      </c>
      <c r="E1283" s="2">
        <v>375</v>
      </c>
      <c r="F1283" s="2">
        <v>0.23768777334093932</v>
      </c>
      <c r="G1283" s="2">
        <v>23</v>
      </c>
      <c r="H1283" s="2">
        <v>1.4578183431577612E-2</v>
      </c>
      <c r="I1283" s="2">
        <v>157304.59</v>
      </c>
      <c r="J1283" s="2">
        <v>101463</v>
      </c>
      <c r="K1283" s="2">
        <v>0</v>
      </c>
      <c r="L1283" s="2">
        <v>0</v>
      </c>
      <c r="M1283" s="2">
        <v>0</v>
      </c>
      <c r="N1283" s="2">
        <v>5679450</v>
      </c>
      <c r="O1283" s="2" t="s">
        <v>1494</v>
      </c>
    </row>
    <row r="1284" spans="1:15" x14ac:dyDescent="0.15">
      <c r="A1284" s="2">
        <v>2025</v>
      </c>
      <c r="B1284" s="2">
        <v>2023</v>
      </c>
      <c r="C1284" s="2" t="s">
        <v>128</v>
      </c>
      <c r="D1284" s="2">
        <v>340.42</v>
      </c>
      <c r="E1284" s="2">
        <v>134</v>
      </c>
      <c r="F1284" s="2">
        <v>0.3936313965101933</v>
      </c>
      <c r="G1284" s="2">
        <v>15</v>
      </c>
      <c r="H1284" s="2">
        <v>4.4063216027260439E-2</v>
      </c>
      <c r="I1284" s="2">
        <v>163992.87</v>
      </c>
      <c r="J1284" s="2">
        <v>60789</v>
      </c>
      <c r="K1284" s="2">
        <v>0</v>
      </c>
      <c r="L1284" s="2">
        <v>0</v>
      </c>
      <c r="M1284" s="2">
        <v>0</v>
      </c>
      <c r="N1284" s="2">
        <v>1659047</v>
      </c>
      <c r="O1284" s="2" t="s">
        <v>1495</v>
      </c>
    </row>
    <row r="1285" spans="1:15" x14ac:dyDescent="0.15">
      <c r="A1285" s="2">
        <v>2025</v>
      </c>
      <c r="B1285" s="2">
        <v>2023</v>
      </c>
      <c r="C1285" s="2" t="s">
        <v>129</v>
      </c>
      <c r="D1285" s="2">
        <v>3257.27</v>
      </c>
      <c r="E1285" s="2">
        <v>803</v>
      </c>
      <c r="F1285" s="2">
        <v>0.24652546457616348</v>
      </c>
      <c r="G1285" s="2">
        <v>187</v>
      </c>
      <c r="H1285" s="2">
        <v>5.7410039695818892E-2</v>
      </c>
      <c r="I1285" s="2">
        <v>210120.09</v>
      </c>
      <c r="J1285" s="2">
        <v>110009</v>
      </c>
      <c r="K1285" s="2">
        <v>0</v>
      </c>
      <c r="L1285" s="2">
        <v>0</v>
      </c>
      <c r="M1285" s="2">
        <v>0</v>
      </c>
      <c r="N1285" s="2">
        <v>4564752</v>
      </c>
      <c r="O1285" s="2" t="s">
        <v>1496</v>
      </c>
    </row>
    <row r="1286" spans="1:15" x14ac:dyDescent="0.15">
      <c r="A1286" s="2">
        <v>2025</v>
      </c>
      <c r="B1286" s="2">
        <v>2023</v>
      </c>
      <c r="C1286" s="2" t="s">
        <v>130</v>
      </c>
      <c r="D1286" s="2">
        <v>734.89</v>
      </c>
      <c r="E1286" s="2">
        <v>151</v>
      </c>
      <c r="F1286" s="2">
        <v>0.20547292792118549</v>
      </c>
      <c r="G1286" s="2">
        <v>3</v>
      </c>
      <c r="H1286" s="2">
        <v>4.0822436010831556E-3</v>
      </c>
      <c r="I1286" s="2">
        <v>187545.57</v>
      </c>
      <c r="J1286" s="2">
        <v>85266</v>
      </c>
      <c r="K1286" s="2">
        <v>0</v>
      </c>
      <c r="L1286" s="2">
        <v>0</v>
      </c>
      <c r="M1286" s="2">
        <v>0</v>
      </c>
      <c r="N1286" s="2">
        <v>2135050</v>
      </c>
      <c r="O1286" s="2" t="s">
        <v>1497</v>
      </c>
    </row>
    <row r="1287" spans="1:15" x14ac:dyDescent="0.15">
      <c r="A1287" s="2">
        <v>2025</v>
      </c>
      <c r="B1287" s="2">
        <v>2023</v>
      </c>
      <c r="C1287" s="2" t="s">
        <v>131</v>
      </c>
      <c r="D1287" s="2">
        <v>11854.7</v>
      </c>
      <c r="E1287" s="2">
        <v>5965</v>
      </c>
      <c r="F1287" s="2">
        <v>0.50317595552818706</v>
      </c>
      <c r="G1287" s="2">
        <v>2496</v>
      </c>
      <c r="H1287" s="2">
        <v>0.21054940234674854</v>
      </c>
      <c r="I1287" s="2">
        <v>257942.1</v>
      </c>
      <c r="J1287" s="2">
        <v>91434</v>
      </c>
      <c r="K1287" s="2">
        <v>0</v>
      </c>
      <c r="L1287" s="2">
        <v>0</v>
      </c>
      <c r="M1287" s="2">
        <v>0</v>
      </c>
      <c r="N1287" s="2">
        <v>16444101</v>
      </c>
      <c r="O1287" s="2" t="s">
        <v>1498</v>
      </c>
    </row>
    <row r="1288" spans="1:15" x14ac:dyDescent="0.15">
      <c r="A1288" s="2">
        <v>2025</v>
      </c>
      <c r="B1288" s="2">
        <v>2023</v>
      </c>
      <c r="C1288" s="2" t="s">
        <v>132</v>
      </c>
      <c r="D1288" s="2">
        <v>5009</v>
      </c>
      <c r="E1288" s="2">
        <v>3688</v>
      </c>
      <c r="F1288" s="2">
        <v>0.73627470553004593</v>
      </c>
      <c r="G1288" s="2">
        <v>1052</v>
      </c>
      <c r="H1288" s="2">
        <v>0.21002196047115193</v>
      </c>
      <c r="I1288" s="2">
        <v>84657.5</v>
      </c>
      <c r="J1288" s="2">
        <v>59791</v>
      </c>
      <c r="K1288" s="2">
        <v>386</v>
      </c>
      <c r="L1288" s="2">
        <v>8</v>
      </c>
      <c r="M1288" s="2">
        <v>682.59999999999991</v>
      </c>
      <c r="N1288" s="2">
        <v>49607571</v>
      </c>
      <c r="O1288" s="2" t="s">
        <v>1499</v>
      </c>
    </row>
    <row r="1289" spans="1:15" x14ac:dyDescent="0.15">
      <c r="A1289" s="2">
        <v>2025</v>
      </c>
      <c r="B1289" s="2">
        <v>2023</v>
      </c>
      <c r="C1289" s="2" t="s">
        <v>133</v>
      </c>
      <c r="D1289" s="2">
        <v>1068.71</v>
      </c>
      <c r="E1289" s="2">
        <v>131</v>
      </c>
      <c r="F1289" s="2">
        <v>0.12257768711811436</v>
      </c>
      <c r="G1289" s="2">
        <v>30</v>
      </c>
      <c r="H1289" s="2">
        <v>2.8071226057583439E-2</v>
      </c>
      <c r="I1289" s="2">
        <v>361221.12</v>
      </c>
      <c r="J1289" s="2">
        <v>113889</v>
      </c>
      <c r="K1289" s="2">
        <v>0</v>
      </c>
      <c r="L1289" s="2">
        <v>0</v>
      </c>
      <c r="M1289" s="2">
        <v>0</v>
      </c>
      <c r="N1289" s="2">
        <v>1497463</v>
      </c>
      <c r="O1289" s="2" t="s">
        <v>1500</v>
      </c>
    </row>
    <row r="1290" spans="1:15" x14ac:dyDescent="0.15">
      <c r="A1290" s="2">
        <v>2025</v>
      </c>
      <c r="B1290" s="2">
        <v>2023</v>
      </c>
      <c r="C1290" s="2" t="s">
        <v>134</v>
      </c>
      <c r="D1290" s="2">
        <v>1045</v>
      </c>
      <c r="E1290" s="2">
        <v>250</v>
      </c>
      <c r="F1290" s="2">
        <v>0.23923444976076555</v>
      </c>
      <c r="G1290" s="2">
        <v>79</v>
      </c>
      <c r="H1290" s="2">
        <v>7.5598086124401914E-2</v>
      </c>
      <c r="I1290" s="2">
        <v>381258.25</v>
      </c>
      <c r="J1290" s="2">
        <v>95795</v>
      </c>
      <c r="K1290" s="2">
        <v>0</v>
      </c>
      <c r="L1290" s="2">
        <v>0</v>
      </c>
      <c r="M1290" s="2">
        <v>0</v>
      </c>
      <c r="N1290" s="2">
        <v>131356</v>
      </c>
      <c r="O1290" s="2" t="s">
        <v>1501</v>
      </c>
    </row>
    <row r="1291" spans="1:15" x14ac:dyDescent="0.15">
      <c r="A1291" s="2">
        <v>2025</v>
      </c>
      <c r="B1291" s="2">
        <v>2023</v>
      </c>
      <c r="C1291" s="2" t="s">
        <v>135</v>
      </c>
      <c r="D1291" s="2">
        <v>2287.39</v>
      </c>
      <c r="E1291" s="2">
        <v>312</v>
      </c>
      <c r="F1291" s="2">
        <v>0.13640000174871797</v>
      </c>
      <c r="G1291" s="2">
        <v>83</v>
      </c>
      <c r="H1291" s="2">
        <v>3.6285897901101261E-2</v>
      </c>
      <c r="I1291" s="2">
        <v>255395.06</v>
      </c>
      <c r="J1291" s="2">
        <v>128171</v>
      </c>
      <c r="K1291" s="2">
        <v>0</v>
      </c>
      <c r="L1291" s="2">
        <v>0</v>
      </c>
      <c r="M1291" s="2">
        <v>0</v>
      </c>
      <c r="N1291" s="2">
        <v>897801</v>
      </c>
      <c r="O1291" s="2" t="s">
        <v>1502</v>
      </c>
    </row>
    <row r="1292" spans="1:15" x14ac:dyDescent="0.15">
      <c r="A1292" s="2">
        <v>2025</v>
      </c>
      <c r="B1292" s="2">
        <v>2023</v>
      </c>
      <c r="C1292" s="2" t="s">
        <v>136</v>
      </c>
      <c r="D1292" s="2">
        <v>1731.01</v>
      </c>
      <c r="E1292" s="2">
        <v>282</v>
      </c>
      <c r="F1292" s="2">
        <v>0.1629106706489275</v>
      </c>
      <c r="G1292" s="2">
        <v>28</v>
      </c>
      <c r="H1292" s="2">
        <v>1.6175527582163014E-2</v>
      </c>
      <c r="I1292" s="2">
        <v>207589.23</v>
      </c>
      <c r="J1292" s="2">
        <v>116431</v>
      </c>
      <c r="K1292" s="2">
        <v>0</v>
      </c>
      <c r="L1292" s="2">
        <v>0</v>
      </c>
      <c r="M1292" s="2">
        <v>0</v>
      </c>
      <c r="N1292" s="2">
        <v>2193235</v>
      </c>
      <c r="O1292" s="2" t="s">
        <v>1503</v>
      </c>
    </row>
    <row r="1293" spans="1:15" x14ac:dyDescent="0.15">
      <c r="A1293" s="2">
        <v>2025</v>
      </c>
      <c r="B1293" s="2">
        <v>2023</v>
      </c>
      <c r="C1293" s="2" t="s">
        <v>137</v>
      </c>
      <c r="D1293" s="2">
        <v>1874.83</v>
      </c>
      <c r="E1293" s="2">
        <v>1081</v>
      </c>
      <c r="F1293" s="2">
        <v>0.57658561042867884</v>
      </c>
      <c r="G1293" s="2">
        <v>26</v>
      </c>
      <c r="H1293" s="2">
        <v>1.3867924025111611E-2</v>
      </c>
      <c r="I1293" s="2">
        <v>126625.23</v>
      </c>
      <c r="J1293" s="2">
        <v>68915</v>
      </c>
      <c r="K1293" s="2">
        <v>291</v>
      </c>
      <c r="L1293" s="2">
        <v>29</v>
      </c>
      <c r="M1293" s="2">
        <v>0</v>
      </c>
      <c r="N1293" s="2">
        <v>15364444</v>
      </c>
      <c r="O1293" s="2" t="s">
        <v>1504</v>
      </c>
    </row>
    <row r="1294" spans="1:15" x14ac:dyDescent="0.15">
      <c r="A1294" s="2">
        <v>2025</v>
      </c>
      <c r="B1294" s="2">
        <v>2023</v>
      </c>
      <c r="C1294" s="2" t="s">
        <v>138</v>
      </c>
      <c r="D1294" s="2">
        <v>2280.94</v>
      </c>
      <c r="E1294" s="2">
        <v>895</v>
      </c>
      <c r="F1294" s="2">
        <v>0.39238208808649067</v>
      </c>
      <c r="G1294" s="2">
        <v>157</v>
      </c>
      <c r="H1294" s="2">
        <v>6.8831271317965403E-2</v>
      </c>
      <c r="I1294" s="2">
        <v>133833.99</v>
      </c>
      <c r="J1294" s="2">
        <v>72197</v>
      </c>
      <c r="K1294" s="2">
        <v>277</v>
      </c>
      <c r="L1294" s="2">
        <v>42</v>
      </c>
      <c r="M1294" s="2">
        <v>0</v>
      </c>
      <c r="N1294" s="2">
        <v>12807300</v>
      </c>
      <c r="O1294" s="2" t="s">
        <v>1505</v>
      </c>
    </row>
    <row r="1295" spans="1:15" x14ac:dyDescent="0.15">
      <c r="A1295" s="2">
        <v>2025</v>
      </c>
      <c r="B1295" s="2">
        <v>2023</v>
      </c>
      <c r="C1295" s="2" t="s">
        <v>139</v>
      </c>
      <c r="D1295" s="2">
        <v>1399.99</v>
      </c>
      <c r="E1295" s="2">
        <v>688</v>
      </c>
      <c r="F1295" s="2">
        <v>0.49143208165772612</v>
      </c>
      <c r="G1295" s="2">
        <v>42</v>
      </c>
      <c r="H1295" s="2">
        <v>3.0000214287244909E-2</v>
      </c>
      <c r="I1295" s="2">
        <v>105067.4</v>
      </c>
      <c r="J1295" s="2">
        <v>84550</v>
      </c>
      <c r="K1295" s="2">
        <v>311</v>
      </c>
      <c r="L1295" s="2">
        <v>21</v>
      </c>
      <c r="M1295" s="2">
        <v>0</v>
      </c>
      <c r="N1295" s="2">
        <v>9636559</v>
      </c>
      <c r="O1295" s="2" t="s">
        <v>1506</v>
      </c>
    </row>
    <row r="1296" spans="1:15" x14ac:dyDescent="0.15">
      <c r="A1296" s="2">
        <v>2025</v>
      </c>
      <c r="B1296" s="2">
        <v>2023</v>
      </c>
      <c r="C1296" s="2" t="s">
        <v>140</v>
      </c>
      <c r="D1296" s="2">
        <v>536.92999999999995</v>
      </c>
      <c r="E1296" s="2">
        <v>87</v>
      </c>
      <c r="F1296" s="2">
        <v>0.16203229471253239</v>
      </c>
      <c r="G1296" s="2">
        <v>7</v>
      </c>
      <c r="H1296" s="2">
        <v>1.3037081183766973E-2</v>
      </c>
      <c r="I1296" s="2">
        <v>149627.4</v>
      </c>
      <c r="J1296" s="2">
        <v>93467</v>
      </c>
      <c r="K1296" s="2">
        <v>0</v>
      </c>
      <c r="L1296" s="2">
        <v>0</v>
      </c>
      <c r="M1296" s="2">
        <v>0</v>
      </c>
      <c r="N1296" s="2">
        <v>2227201</v>
      </c>
      <c r="O1296" s="2" t="s">
        <v>1507</v>
      </c>
    </row>
    <row r="1297" spans="1:15" x14ac:dyDescent="0.15">
      <c r="A1297" s="2">
        <v>2025</v>
      </c>
      <c r="B1297" s="2">
        <v>2023</v>
      </c>
      <c r="C1297" s="2" t="s">
        <v>141</v>
      </c>
      <c r="D1297" s="2">
        <v>1237.83</v>
      </c>
      <c r="E1297" s="2">
        <v>325</v>
      </c>
      <c r="F1297" s="2">
        <v>0.26255624762689544</v>
      </c>
      <c r="G1297" s="2">
        <v>32</v>
      </c>
      <c r="H1297" s="2">
        <v>2.5851692074032786E-2</v>
      </c>
      <c r="I1297" s="2">
        <v>143527.29999999999</v>
      </c>
      <c r="J1297" s="2">
        <v>107034</v>
      </c>
      <c r="K1297" s="2">
        <v>0</v>
      </c>
      <c r="L1297" s="2">
        <v>0</v>
      </c>
      <c r="M1297" s="2">
        <v>0</v>
      </c>
      <c r="N1297" s="2">
        <v>4940004</v>
      </c>
      <c r="O1297" s="2" t="s">
        <v>1508</v>
      </c>
    </row>
    <row r="1298" spans="1:15" x14ac:dyDescent="0.15">
      <c r="A1298" s="2">
        <v>2025</v>
      </c>
      <c r="B1298" s="2">
        <v>2023</v>
      </c>
      <c r="C1298" s="2" t="s">
        <v>142</v>
      </c>
      <c r="D1298" s="2">
        <v>634.1</v>
      </c>
      <c r="E1298" s="2">
        <v>192</v>
      </c>
      <c r="F1298" s="2">
        <v>0.30279135782999528</v>
      </c>
      <c r="G1298" s="2">
        <v>13</v>
      </c>
      <c r="H1298" s="2">
        <v>2.0501498186405929E-2</v>
      </c>
      <c r="I1298" s="2">
        <v>168216.27</v>
      </c>
      <c r="J1298" s="2">
        <v>95553</v>
      </c>
      <c r="K1298" s="2">
        <v>0</v>
      </c>
      <c r="L1298" s="2">
        <v>0</v>
      </c>
      <c r="M1298" s="2">
        <v>0</v>
      </c>
      <c r="N1298" s="2">
        <v>2219908</v>
      </c>
      <c r="O1298" s="2" t="s">
        <v>1509</v>
      </c>
    </row>
    <row r="1299" spans="1:15" x14ac:dyDescent="0.15">
      <c r="A1299" s="2">
        <v>2025</v>
      </c>
      <c r="B1299" s="2">
        <v>2023</v>
      </c>
      <c r="C1299" s="2" t="s">
        <v>143</v>
      </c>
      <c r="D1299" s="2">
        <v>1301.01</v>
      </c>
      <c r="E1299" s="2">
        <v>300</v>
      </c>
      <c r="F1299" s="2">
        <v>0.23059008001475775</v>
      </c>
      <c r="G1299" s="2">
        <v>26</v>
      </c>
      <c r="H1299" s="2">
        <v>1.9984473601279005E-2</v>
      </c>
      <c r="I1299" s="2">
        <v>154331.73000000001</v>
      </c>
      <c r="J1299" s="2">
        <v>109800</v>
      </c>
      <c r="K1299" s="2">
        <v>0</v>
      </c>
      <c r="L1299" s="2">
        <v>0</v>
      </c>
      <c r="M1299" s="2">
        <v>0</v>
      </c>
      <c r="N1299" s="2">
        <v>6204459</v>
      </c>
      <c r="O1299" s="2" t="s">
        <v>1510</v>
      </c>
    </row>
    <row r="1300" spans="1:15" x14ac:dyDescent="0.15">
      <c r="A1300" s="2">
        <v>2025</v>
      </c>
      <c r="B1300" s="2">
        <v>2023</v>
      </c>
      <c r="C1300" s="2" t="s">
        <v>144</v>
      </c>
      <c r="D1300" s="2">
        <v>1108.94</v>
      </c>
      <c r="E1300" s="2">
        <v>648</v>
      </c>
      <c r="F1300" s="2">
        <v>0.58434180388479084</v>
      </c>
      <c r="G1300" s="2">
        <v>59</v>
      </c>
      <c r="H1300" s="2">
        <v>5.3203960538892994E-2</v>
      </c>
      <c r="I1300" s="2">
        <v>134056.43</v>
      </c>
      <c r="J1300" s="2">
        <v>67070</v>
      </c>
      <c r="K1300" s="2">
        <v>286</v>
      </c>
      <c r="L1300" s="2">
        <v>37</v>
      </c>
      <c r="M1300" s="2">
        <v>0</v>
      </c>
      <c r="N1300" s="2">
        <v>8340282</v>
      </c>
      <c r="O1300" s="2" t="s">
        <v>1511</v>
      </c>
    </row>
    <row r="1301" spans="1:15" x14ac:dyDescent="0.15">
      <c r="A1301" s="2">
        <v>2025</v>
      </c>
      <c r="B1301" s="2">
        <v>2023</v>
      </c>
      <c r="C1301" s="2" t="s">
        <v>145</v>
      </c>
      <c r="D1301" s="2">
        <v>1198.02</v>
      </c>
      <c r="E1301" s="2">
        <v>124</v>
      </c>
      <c r="F1301" s="2">
        <v>0.10350411512328676</v>
      </c>
      <c r="G1301" s="2">
        <v>16</v>
      </c>
      <c r="H1301" s="2">
        <v>1.3355369693327323E-2</v>
      </c>
      <c r="I1301" s="2">
        <v>300720.94</v>
      </c>
      <c r="J1301" s="2">
        <v>140475</v>
      </c>
      <c r="K1301" s="2">
        <v>0</v>
      </c>
      <c r="L1301" s="2">
        <v>0</v>
      </c>
      <c r="M1301" s="2">
        <v>0</v>
      </c>
      <c r="N1301" s="2">
        <v>289220</v>
      </c>
      <c r="O1301" s="2" t="s">
        <v>1512</v>
      </c>
    </row>
    <row r="1302" spans="1:15" x14ac:dyDescent="0.15">
      <c r="A1302" s="2">
        <v>2025</v>
      </c>
      <c r="B1302" s="2">
        <v>2023</v>
      </c>
      <c r="C1302" s="2" t="s">
        <v>146</v>
      </c>
      <c r="D1302" s="2">
        <v>4472.49</v>
      </c>
      <c r="E1302" s="2">
        <v>318</v>
      </c>
      <c r="F1302" s="2">
        <v>7.1101332814606635E-2</v>
      </c>
      <c r="G1302" s="2">
        <v>88</v>
      </c>
      <c r="H1302" s="2">
        <v>1.9675840527312527E-2</v>
      </c>
      <c r="I1302" s="2">
        <v>315123.46000000002</v>
      </c>
      <c r="J1302" s="2">
        <v>160258</v>
      </c>
      <c r="K1302" s="2">
        <v>0</v>
      </c>
      <c r="L1302" s="2">
        <v>0</v>
      </c>
      <c r="M1302" s="2">
        <v>0</v>
      </c>
      <c r="N1302" s="2">
        <v>528985</v>
      </c>
      <c r="O1302" s="2" t="s">
        <v>1513</v>
      </c>
    </row>
    <row r="1303" spans="1:15" x14ac:dyDescent="0.15">
      <c r="A1303" s="2">
        <v>2025</v>
      </c>
      <c r="B1303" s="2">
        <v>2023</v>
      </c>
      <c r="C1303" s="2" t="s">
        <v>147</v>
      </c>
      <c r="D1303" s="2">
        <v>2672.7</v>
      </c>
      <c r="E1303" s="2">
        <v>605</v>
      </c>
      <c r="F1303" s="2">
        <v>0.22636285404272835</v>
      </c>
      <c r="G1303" s="2">
        <v>274</v>
      </c>
      <c r="H1303" s="2">
        <v>0.10251805290530176</v>
      </c>
      <c r="I1303" s="2">
        <v>181937.7</v>
      </c>
      <c r="J1303" s="2">
        <v>86410</v>
      </c>
      <c r="K1303" s="2">
        <v>0</v>
      </c>
      <c r="L1303" s="2">
        <v>0</v>
      </c>
      <c r="M1303" s="2">
        <v>0</v>
      </c>
      <c r="N1303" s="2">
        <v>8469433</v>
      </c>
      <c r="O1303" s="2" t="s">
        <v>1514</v>
      </c>
    </row>
    <row r="1304" spans="1:15" x14ac:dyDescent="0.15">
      <c r="A1304" s="2">
        <v>2025</v>
      </c>
      <c r="B1304" s="2">
        <v>2023</v>
      </c>
      <c r="C1304" s="2" t="s">
        <v>148</v>
      </c>
      <c r="D1304" s="2">
        <v>170.44</v>
      </c>
      <c r="E1304" s="2">
        <v>32</v>
      </c>
      <c r="F1304" s="2">
        <v>0.18774935461159353</v>
      </c>
      <c r="G1304" s="2">
        <v>2</v>
      </c>
      <c r="H1304" s="2">
        <v>1.1734334663224596E-2</v>
      </c>
      <c r="I1304" s="2">
        <v>503105.68</v>
      </c>
      <c r="J1304" s="2">
        <v>107328</v>
      </c>
      <c r="K1304" s="2">
        <v>0</v>
      </c>
      <c r="L1304" s="2">
        <v>0</v>
      </c>
      <c r="M1304" s="2">
        <v>0</v>
      </c>
      <c r="N1304" s="2">
        <v>239207</v>
      </c>
      <c r="O1304" s="2" t="s">
        <v>1515</v>
      </c>
    </row>
    <row r="1305" spans="1:15" x14ac:dyDescent="0.15">
      <c r="A1305" s="2">
        <v>2025</v>
      </c>
      <c r="B1305" s="2">
        <v>2023</v>
      </c>
      <c r="C1305" s="2" t="s">
        <v>149</v>
      </c>
      <c r="D1305" s="2">
        <v>547.55999999999995</v>
      </c>
      <c r="E1305" s="2">
        <v>126</v>
      </c>
      <c r="F1305" s="2">
        <v>0.23011176857330706</v>
      </c>
      <c r="G1305" s="2">
        <v>4</v>
      </c>
      <c r="H1305" s="2">
        <v>7.3051355102637158E-3</v>
      </c>
      <c r="I1305" s="2">
        <v>152217.12</v>
      </c>
      <c r="J1305" s="2">
        <v>108953</v>
      </c>
      <c r="K1305" s="2">
        <v>0</v>
      </c>
      <c r="L1305" s="2">
        <v>0</v>
      </c>
      <c r="M1305" s="2">
        <v>0</v>
      </c>
      <c r="N1305" s="2">
        <v>1949382</v>
      </c>
      <c r="O1305" s="2" t="s">
        <v>1516</v>
      </c>
    </row>
    <row r="1306" spans="1:15" x14ac:dyDescent="0.15">
      <c r="A1306" s="2">
        <v>2025</v>
      </c>
      <c r="B1306" s="2">
        <v>2023</v>
      </c>
      <c r="C1306" s="2" t="s">
        <v>150</v>
      </c>
      <c r="D1306" s="2">
        <v>347.11</v>
      </c>
      <c r="E1306" s="2">
        <v>79</v>
      </c>
      <c r="F1306" s="2">
        <v>0.22759355823802252</v>
      </c>
      <c r="G1306" s="2">
        <v>9</v>
      </c>
      <c r="H1306" s="2">
        <v>2.5928380052432944E-2</v>
      </c>
      <c r="I1306" s="2">
        <v>527588.35</v>
      </c>
      <c r="J1306" s="2">
        <v>87688</v>
      </c>
      <c r="K1306" s="2">
        <v>0</v>
      </c>
      <c r="L1306" s="2">
        <v>0</v>
      </c>
      <c r="M1306" s="2">
        <v>0</v>
      </c>
      <c r="N1306" s="2">
        <v>68595</v>
      </c>
      <c r="O1306" s="2" t="s">
        <v>1517</v>
      </c>
    </row>
    <row r="1307" spans="1:15" x14ac:dyDescent="0.15">
      <c r="A1307" s="2">
        <v>2025</v>
      </c>
      <c r="B1307" s="2">
        <v>2023</v>
      </c>
      <c r="C1307" s="2" t="s">
        <v>151</v>
      </c>
      <c r="D1307" s="2">
        <v>154.54</v>
      </c>
      <c r="E1307" s="2">
        <v>66</v>
      </c>
      <c r="F1307" s="2">
        <v>0.42707389672576679</v>
      </c>
      <c r="G1307" s="2">
        <v>0</v>
      </c>
      <c r="H1307" s="2">
        <v>0</v>
      </c>
      <c r="I1307" s="2">
        <v>128350.19</v>
      </c>
      <c r="J1307" s="2">
        <v>89625</v>
      </c>
      <c r="K1307" s="2">
        <v>290</v>
      </c>
      <c r="L1307" s="2">
        <v>33</v>
      </c>
      <c r="M1307" s="2">
        <v>0</v>
      </c>
      <c r="N1307" s="2">
        <v>850256</v>
      </c>
      <c r="O1307" s="2" t="s">
        <v>1518</v>
      </c>
    </row>
    <row r="1308" spans="1:15" x14ac:dyDescent="0.15">
      <c r="A1308" s="2">
        <v>2025</v>
      </c>
      <c r="B1308" s="2">
        <v>2023</v>
      </c>
      <c r="C1308" s="2" t="s">
        <v>152</v>
      </c>
      <c r="D1308" s="2">
        <v>2171.4299999999998</v>
      </c>
      <c r="E1308" s="2">
        <v>1007</v>
      </c>
      <c r="F1308" s="2">
        <v>0.46374969490151657</v>
      </c>
      <c r="G1308" s="2">
        <v>153</v>
      </c>
      <c r="H1308" s="2">
        <v>7.0460479960210556E-2</v>
      </c>
      <c r="I1308" s="2">
        <v>126800.93</v>
      </c>
      <c r="J1308" s="2">
        <v>83781</v>
      </c>
      <c r="K1308" s="2">
        <v>295</v>
      </c>
      <c r="L1308" s="2">
        <v>27</v>
      </c>
      <c r="M1308" s="2">
        <v>0</v>
      </c>
      <c r="N1308" s="2">
        <v>12259706</v>
      </c>
      <c r="O1308" s="2" t="s">
        <v>1519</v>
      </c>
    </row>
    <row r="1309" spans="1:15" x14ac:dyDescent="0.15">
      <c r="A1309" s="2">
        <v>2025</v>
      </c>
      <c r="B1309" s="2">
        <v>2023</v>
      </c>
      <c r="C1309" s="2" t="s">
        <v>153</v>
      </c>
      <c r="D1309" s="2">
        <v>121</v>
      </c>
      <c r="E1309" s="2">
        <v>51</v>
      </c>
      <c r="F1309" s="2">
        <v>0.42148760330578511</v>
      </c>
      <c r="G1309" s="2">
        <v>2</v>
      </c>
      <c r="H1309" s="2">
        <v>1.6528925619834711E-2</v>
      </c>
      <c r="I1309" s="2">
        <v>486137.58</v>
      </c>
      <c r="J1309" s="2">
        <v>93385</v>
      </c>
      <c r="K1309" s="2">
        <v>0</v>
      </c>
      <c r="L1309" s="2">
        <v>0</v>
      </c>
      <c r="M1309" s="2">
        <v>0</v>
      </c>
      <c r="N1309" s="2">
        <v>27366</v>
      </c>
      <c r="O1309" s="2" t="s">
        <v>1520</v>
      </c>
    </row>
    <row r="1310" spans="1:15" x14ac:dyDescent="0.15">
      <c r="A1310" s="2">
        <v>2025</v>
      </c>
      <c r="B1310" s="2">
        <v>2023</v>
      </c>
      <c r="C1310" s="2" t="s">
        <v>154</v>
      </c>
      <c r="D1310" s="2">
        <v>4643.57</v>
      </c>
      <c r="E1310" s="2">
        <v>1642</v>
      </c>
      <c r="F1310" s="2">
        <v>0.35360724614897593</v>
      </c>
      <c r="G1310" s="2">
        <v>355</v>
      </c>
      <c r="H1310" s="2">
        <v>7.6449800476788343E-2</v>
      </c>
      <c r="I1310" s="2">
        <v>199232.42</v>
      </c>
      <c r="J1310" s="2">
        <v>103647</v>
      </c>
      <c r="K1310" s="2">
        <v>0</v>
      </c>
      <c r="L1310" s="2">
        <v>0</v>
      </c>
      <c r="M1310" s="2">
        <v>0</v>
      </c>
      <c r="N1310" s="2">
        <v>9592299</v>
      </c>
      <c r="O1310" s="2" t="s">
        <v>1521</v>
      </c>
    </row>
    <row r="1311" spans="1:15" x14ac:dyDescent="0.15">
      <c r="A1311" s="2">
        <v>2025</v>
      </c>
      <c r="B1311" s="2">
        <v>2023</v>
      </c>
      <c r="C1311" s="2" t="s">
        <v>155</v>
      </c>
      <c r="D1311" s="2">
        <v>359.22</v>
      </c>
      <c r="E1311" s="2">
        <v>25</v>
      </c>
      <c r="F1311" s="2">
        <v>6.9595234118367572E-2</v>
      </c>
      <c r="G1311" s="2">
        <v>0</v>
      </c>
      <c r="H1311" s="2">
        <v>0</v>
      </c>
      <c r="I1311" s="2">
        <v>328901.77</v>
      </c>
      <c r="J1311" s="2">
        <v>123889</v>
      </c>
      <c r="K1311" s="2">
        <v>0</v>
      </c>
      <c r="L1311" s="2">
        <v>0</v>
      </c>
      <c r="M1311" s="2">
        <v>0</v>
      </c>
      <c r="N1311" s="2">
        <v>42264</v>
      </c>
      <c r="O1311" s="2" t="s">
        <v>1522</v>
      </c>
    </row>
    <row r="1312" spans="1:15" x14ac:dyDescent="0.15">
      <c r="A1312" s="2">
        <v>2025</v>
      </c>
      <c r="B1312" s="2">
        <v>2023</v>
      </c>
      <c r="C1312" s="2" t="s">
        <v>156</v>
      </c>
      <c r="D1312" s="2">
        <v>4171.6400000000003</v>
      </c>
      <c r="E1312" s="2">
        <v>546</v>
      </c>
      <c r="F1312" s="2">
        <v>0.13088377712362523</v>
      </c>
      <c r="G1312" s="2">
        <v>69</v>
      </c>
      <c r="H1312" s="2">
        <v>1.6540257548590002E-2</v>
      </c>
      <c r="I1312" s="2">
        <v>177284.99</v>
      </c>
      <c r="J1312" s="2">
        <v>134688</v>
      </c>
      <c r="K1312" s="2">
        <v>0</v>
      </c>
      <c r="L1312" s="2">
        <v>0</v>
      </c>
      <c r="M1312" s="2">
        <v>0</v>
      </c>
      <c r="N1312" s="2">
        <v>7683434</v>
      </c>
      <c r="O1312" s="2" t="s">
        <v>1523</v>
      </c>
    </row>
    <row r="1313" spans="1:15" x14ac:dyDescent="0.15">
      <c r="A1313" s="2">
        <v>2025</v>
      </c>
      <c r="B1313" s="2">
        <v>2023</v>
      </c>
      <c r="C1313" s="2" t="s">
        <v>157</v>
      </c>
      <c r="D1313" s="2">
        <v>1339.6</v>
      </c>
      <c r="E1313" s="2">
        <v>85</v>
      </c>
      <c r="F1313" s="2">
        <v>6.3451776649746203E-2</v>
      </c>
      <c r="G1313" s="2">
        <v>14</v>
      </c>
      <c r="H1313" s="2">
        <v>1.0450880859958198E-2</v>
      </c>
      <c r="I1313" s="2">
        <v>142155.75</v>
      </c>
      <c r="J1313" s="2">
        <v>107139</v>
      </c>
      <c r="K1313" s="2">
        <v>0</v>
      </c>
      <c r="L1313" s="2">
        <v>0</v>
      </c>
      <c r="M1313" s="2">
        <v>0</v>
      </c>
      <c r="N1313" s="2">
        <v>5094180</v>
      </c>
      <c r="O1313" s="2" t="s">
        <v>1524</v>
      </c>
    </row>
    <row r="1314" spans="1:15" x14ac:dyDescent="0.15">
      <c r="A1314" s="2">
        <v>2025</v>
      </c>
      <c r="B1314" s="2">
        <v>2023</v>
      </c>
      <c r="C1314" s="2" t="s">
        <v>158</v>
      </c>
      <c r="D1314" s="2">
        <v>2309.3200000000002</v>
      </c>
      <c r="E1314" s="2">
        <v>322</v>
      </c>
      <c r="F1314" s="2">
        <v>0.13943498519044567</v>
      </c>
      <c r="G1314" s="2">
        <v>33</v>
      </c>
      <c r="H1314" s="2">
        <v>1.4289920842499089E-2</v>
      </c>
      <c r="I1314" s="2">
        <v>198134.79</v>
      </c>
      <c r="J1314" s="2">
        <v>102044</v>
      </c>
      <c r="K1314" s="2">
        <v>0</v>
      </c>
      <c r="L1314" s="2">
        <v>0</v>
      </c>
      <c r="M1314" s="2">
        <v>0</v>
      </c>
      <c r="N1314" s="2">
        <v>7633395</v>
      </c>
      <c r="O1314" s="2" t="s">
        <v>1525</v>
      </c>
    </row>
    <row r="1315" spans="1:15" x14ac:dyDescent="0.15">
      <c r="A1315" s="2">
        <v>2025</v>
      </c>
      <c r="B1315" s="2">
        <v>2023</v>
      </c>
      <c r="C1315" s="2" t="s">
        <v>159</v>
      </c>
      <c r="D1315" s="2">
        <v>6147.05</v>
      </c>
      <c r="E1315" s="2">
        <v>1556</v>
      </c>
      <c r="F1315" s="2">
        <v>0.25312954994672238</v>
      </c>
      <c r="G1315" s="2">
        <v>205</v>
      </c>
      <c r="H1315" s="2">
        <v>3.3349330166502628E-2</v>
      </c>
      <c r="I1315" s="2">
        <v>160250.88</v>
      </c>
      <c r="J1315" s="2">
        <v>104963</v>
      </c>
      <c r="K1315" s="2">
        <v>0</v>
      </c>
      <c r="L1315" s="2">
        <v>0</v>
      </c>
      <c r="M1315" s="2">
        <v>0</v>
      </c>
      <c r="N1315" s="2">
        <v>21013895</v>
      </c>
      <c r="O1315" s="2" t="s">
        <v>1526</v>
      </c>
    </row>
    <row r="1316" spans="1:15" x14ac:dyDescent="0.15">
      <c r="A1316" s="2">
        <v>2025</v>
      </c>
      <c r="B1316" s="2">
        <v>2023</v>
      </c>
      <c r="C1316" s="2" t="s">
        <v>160</v>
      </c>
      <c r="D1316" s="2">
        <v>5093.5</v>
      </c>
      <c r="E1316" s="2">
        <v>818</v>
      </c>
      <c r="F1316" s="2">
        <v>0.1605968391086679</v>
      </c>
      <c r="G1316" s="2">
        <v>474</v>
      </c>
      <c r="H1316" s="2">
        <v>9.3059782075193873E-2</v>
      </c>
      <c r="I1316" s="2">
        <v>188940.98</v>
      </c>
      <c r="J1316" s="2">
        <v>126996</v>
      </c>
      <c r="K1316" s="2">
        <v>0</v>
      </c>
      <c r="L1316" s="2">
        <v>0</v>
      </c>
      <c r="M1316" s="2">
        <v>0</v>
      </c>
      <c r="N1316" s="2">
        <v>8552042</v>
      </c>
      <c r="O1316" s="2" t="s">
        <v>1527</v>
      </c>
    </row>
    <row r="1317" spans="1:15" x14ac:dyDescent="0.15">
      <c r="A1317" s="2">
        <v>2025</v>
      </c>
      <c r="B1317" s="2">
        <v>2023</v>
      </c>
      <c r="C1317" s="2" t="s">
        <v>161</v>
      </c>
      <c r="D1317" s="2">
        <v>396</v>
      </c>
      <c r="E1317" s="2">
        <v>217</v>
      </c>
      <c r="F1317" s="2">
        <v>0.54797979797979801</v>
      </c>
      <c r="G1317" s="2">
        <v>12</v>
      </c>
      <c r="H1317" s="2">
        <v>3.0303030303030304E-2</v>
      </c>
      <c r="I1317" s="2">
        <v>111226.33</v>
      </c>
      <c r="J1317" s="2">
        <v>78399</v>
      </c>
      <c r="K1317" s="2">
        <v>347</v>
      </c>
      <c r="L1317" s="2">
        <v>13</v>
      </c>
      <c r="M1317" s="2">
        <v>0</v>
      </c>
      <c r="N1317" s="2">
        <v>2610502</v>
      </c>
      <c r="O1317" s="2" t="s">
        <v>1528</v>
      </c>
    </row>
    <row r="1318" spans="1:15" x14ac:dyDescent="0.15">
      <c r="A1318" s="2">
        <v>2025</v>
      </c>
      <c r="B1318" s="2">
        <v>2023</v>
      </c>
      <c r="C1318" s="2" t="s">
        <v>162</v>
      </c>
      <c r="D1318" s="2">
        <v>1337.8</v>
      </c>
      <c r="E1318" s="2">
        <v>545</v>
      </c>
      <c r="F1318" s="2">
        <v>0.40738525938107339</v>
      </c>
      <c r="G1318" s="2">
        <v>12</v>
      </c>
      <c r="H1318" s="2">
        <v>8.9699506652713406E-3</v>
      </c>
      <c r="I1318" s="2">
        <v>115308.83</v>
      </c>
      <c r="J1318" s="2">
        <v>85684</v>
      </c>
      <c r="K1318" s="2">
        <v>287</v>
      </c>
      <c r="L1318" s="2">
        <v>35</v>
      </c>
      <c r="M1318" s="2">
        <v>0</v>
      </c>
      <c r="N1318" s="2">
        <v>7865268</v>
      </c>
      <c r="O1318" s="2" t="s">
        <v>1529</v>
      </c>
    </row>
    <row r="1319" spans="1:15" x14ac:dyDescent="0.15">
      <c r="A1319" s="2">
        <v>2025</v>
      </c>
      <c r="B1319" s="2">
        <v>2023</v>
      </c>
      <c r="C1319" s="2" t="s">
        <v>163</v>
      </c>
      <c r="D1319" s="2">
        <v>15977.63</v>
      </c>
      <c r="E1319" s="2">
        <v>8138</v>
      </c>
      <c r="F1319" s="2">
        <v>0.50933711695664508</v>
      </c>
      <c r="G1319" s="2">
        <v>2803</v>
      </c>
      <c r="H1319" s="2">
        <v>0.17543277695127502</v>
      </c>
      <c r="I1319" s="2">
        <v>267580.12</v>
      </c>
      <c r="J1319" s="2">
        <v>99791</v>
      </c>
      <c r="K1319" s="2">
        <v>0</v>
      </c>
      <c r="L1319" s="2">
        <v>0</v>
      </c>
      <c r="M1319" s="2">
        <v>0</v>
      </c>
      <c r="N1319" s="2">
        <v>22035546</v>
      </c>
      <c r="O1319" s="2" t="s">
        <v>1530</v>
      </c>
    </row>
    <row r="1320" spans="1:15" x14ac:dyDescent="0.15">
      <c r="A1320" s="2">
        <v>2025</v>
      </c>
      <c r="B1320" s="2">
        <v>2023</v>
      </c>
      <c r="C1320" s="2" t="s">
        <v>164</v>
      </c>
      <c r="D1320" s="2">
        <v>439.18</v>
      </c>
      <c r="E1320" s="2">
        <v>164</v>
      </c>
      <c r="F1320" s="2">
        <v>0.37342319777767657</v>
      </c>
      <c r="G1320" s="2">
        <v>1</v>
      </c>
      <c r="H1320" s="2">
        <v>2.2769707181565643E-3</v>
      </c>
      <c r="I1320" s="2">
        <v>129372.94</v>
      </c>
      <c r="J1320" s="2">
        <v>86394</v>
      </c>
      <c r="K1320" s="2">
        <v>290</v>
      </c>
      <c r="L1320" s="2">
        <v>32</v>
      </c>
      <c r="M1320" s="2">
        <v>0</v>
      </c>
      <c r="N1320" s="2">
        <v>2307131</v>
      </c>
      <c r="O1320" s="2" t="s">
        <v>1531</v>
      </c>
    </row>
    <row r="1321" spans="1:15" x14ac:dyDescent="0.15">
      <c r="A1321" s="2">
        <v>2025</v>
      </c>
      <c r="B1321" s="2">
        <v>2023</v>
      </c>
      <c r="C1321" s="2" t="s">
        <v>165</v>
      </c>
      <c r="D1321" s="2">
        <v>1800.83</v>
      </c>
      <c r="E1321" s="2">
        <v>464</v>
      </c>
      <c r="F1321" s="2">
        <v>0.25765896836458746</v>
      </c>
      <c r="G1321" s="2">
        <v>10</v>
      </c>
      <c r="H1321" s="2">
        <v>5.5529950078574879E-3</v>
      </c>
      <c r="I1321" s="2">
        <v>280188.28999999998</v>
      </c>
      <c r="J1321" s="2">
        <v>90718</v>
      </c>
      <c r="K1321" s="2">
        <v>0</v>
      </c>
      <c r="L1321" s="2">
        <v>0</v>
      </c>
      <c r="M1321" s="2">
        <v>0</v>
      </c>
      <c r="N1321" s="2">
        <v>223877</v>
      </c>
      <c r="O1321" s="2" t="s">
        <v>1532</v>
      </c>
    </row>
    <row r="1322" spans="1:15" x14ac:dyDescent="0.15">
      <c r="A1322" s="2">
        <v>2025</v>
      </c>
      <c r="B1322" s="2">
        <v>2023</v>
      </c>
      <c r="C1322" s="2" t="s">
        <v>166</v>
      </c>
      <c r="D1322" s="2">
        <v>6908.74</v>
      </c>
      <c r="E1322" s="2">
        <v>3208</v>
      </c>
      <c r="F1322" s="2">
        <v>0.46433937302605105</v>
      </c>
      <c r="G1322" s="2">
        <v>683</v>
      </c>
      <c r="H1322" s="2">
        <v>9.886028421969853E-2</v>
      </c>
      <c r="I1322" s="2">
        <v>158592.63</v>
      </c>
      <c r="J1322" s="2">
        <v>86113</v>
      </c>
      <c r="K1322" s="2">
        <v>311</v>
      </c>
      <c r="L1322" s="2">
        <v>22</v>
      </c>
      <c r="M1322" s="2">
        <v>0</v>
      </c>
      <c r="N1322" s="2">
        <v>32660764</v>
      </c>
      <c r="O1322" s="2" t="s">
        <v>1533</v>
      </c>
    </row>
    <row r="1323" spans="1:15" x14ac:dyDescent="0.15">
      <c r="A1323" s="2">
        <v>2025</v>
      </c>
      <c r="B1323" s="2">
        <v>2023</v>
      </c>
      <c r="C1323" s="2" t="s">
        <v>167</v>
      </c>
      <c r="D1323" s="2">
        <v>1964.23</v>
      </c>
      <c r="E1323" s="2">
        <v>287</v>
      </c>
      <c r="F1323" s="2">
        <v>0.14611323521176237</v>
      </c>
      <c r="G1323" s="2">
        <v>60</v>
      </c>
      <c r="H1323" s="2">
        <v>3.0546320950194224E-2</v>
      </c>
      <c r="I1323" s="2">
        <v>159166.32999999999</v>
      </c>
      <c r="J1323" s="2">
        <v>115965</v>
      </c>
      <c r="K1323" s="2">
        <v>0</v>
      </c>
      <c r="L1323" s="2">
        <v>0</v>
      </c>
      <c r="M1323" s="2">
        <v>0</v>
      </c>
      <c r="N1323" s="2">
        <v>5980271</v>
      </c>
      <c r="O1323" s="2" t="s">
        <v>1534</v>
      </c>
    </row>
    <row r="1324" spans="1:15" x14ac:dyDescent="0.15">
      <c r="A1324" s="2">
        <v>2025</v>
      </c>
      <c r="B1324" s="2">
        <v>2023</v>
      </c>
      <c r="C1324" s="2" t="s">
        <v>168</v>
      </c>
      <c r="D1324" s="2">
        <v>874.18</v>
      </c>
      <c r="E1324" s="2">
        <v>322</v>
      </c>
      <c r="F1324" s="2">
        <v>0.36834519206570732</v>
      </c>
      <c r="G1324" s="2">
        <v>14</v>
      </c>
      <c r="H1324" s="2">
        <v>1.6015008350682928E-2</v>
      </c>
      <c r="I1324" s="2">
        <v>125446.58</v>
      </c>
      <c r="J1324" s="2">
        <v>81013</v>
      </c>
      <c r="K1324" s="2">
        <v>0</v>
      </c>
      <c r="L1324" s="2">
        <v>0</v>
      </c>
      <c r="M1324" s="2">
        <v>0</v>
      </c>
      <c r="N1324" s="2">
        <v>4873405</v>
      </c>
      <c r="O1324" s="2" t="s">
        <v>1535</v>
      </c>
    </row>
    <row r="1325" spans="1:15" x14ac:dyDescent="0.15">
      <c r="A1325" s="2">
        <v>2025</v>
      </c>
      <c r="B1325" s="2">
        <v>2023</v>
      </c>
      <c r="C1325" s="2" t="s">
        <v>169</v>
      </c>
      <c r="D1325" s="2">
        <v>886.78</v>
      </c>
      <c r="E1325" s="2">
        <v>389</v>
      </c>
      <c r="F1325" s="2">
        <v>0.43866573445499446</v>
      </c>
      <c r="G1325" s="2">
        <v>14</v>
      </c>
      <c r="H1325" s="2">
        <v>1.5787455738740162E-2</v>
      </c>
      <c r="I1325" s="2">
        <v>138015.6</v>
      </c>
      <c r="J1325" s="2">
        <v>81649</v>
      </c>
      <c r="K1325" s="2">
        <v>0</v>
      </c>
      <c r="L1325" s="2">
        <v>0</v>
      </c>
      <c r="M1325" s="2">
        <v>0</v>
      </c>
      <c r="N1325" s="2">
        <v>7534704</v>
      </c>
      <c r="O1325" s="2" t="s">
        <v>1536</v>
      </c>
    </row>
    <row r="1326" spans="1:15" x14ac:dyDescent="0.15">
      <c r="A1326" s="2">
        <v>2025</v>
      </c>
      <c r="B1326" s="2">
        <v>2023</v>
      </c>
      <c r="C1326" s="2" t="s">
        <v>170</v>
      </c>
      <c r="D1326" s="2">
        <v>2242.58</v>
      </c>
      <c r="E1326" s="2">
        <v>316</v>
      </c>
      <c r="F1326" s="2">
        <v>0.14090913144681572</v>
      </c>
      <c r="G1326" s="2">
        <v>33</v>
      </c>
      <c r="H1326" s="2">
        <v>1.4715194106787718E-2</v>
      </c>
      <c r="I1326" s="2">
        <v>145785.44</v>
      </c>
      <c r="J1326" s="2">
        <v>121120</v>
      </c>
      <c r="K1326" s="2">
        <v>0</v>
      </c>
      <c r="L1326" s="2">
        <v>0</v>
      </c>
      <c r="M1326" s="2">
        <v>0</v>
      </c>
      <c r="N1326" s="2">
        <v>7556561</v>
      </c>
      <c r="O1326" s="2" t="s">
        <v>1537</v>
      </c>
    </row>
    <row r="1327" spans="1:15" x14ac:dyDescent="0.15">
      <c r="A1327" s="2">
        <v>2025</v>
      </c>
      <c r="B1327" s="2">
        <v>2023</v>
      </c>
      <c r="C1327" s="2" t="s">
        <v>171</v>
      </c>
      <c r="D1327" s="2">
        <v>4249.37</v>
      </c>
      <c r="E1327" s="2">
        <v>2815</v>
      </c>
      <c r="F1327" s="2">
        <v>0.66245113981601977</v>
      </c>
      <c r="G1327" s="2">
        <v>590</v>
      </c>
      <c r="H1327" s="2">
        <v>0.1388441110093967</v>
      </c>
      <c r="I1327" s="2">
        <v>101027.87</v>
      </c>
      <c r="J1327" s="2">
        <v>63135</v>
      </c>
      <c r="K1327" s="2">
        <v>347</v>
      </c>
      <c r="L1327" s="2">
        <v>14</v>
      </c>
      <c r="M1327" s="2">
        <v>265.38000000000011</v>
      </c>
      <c r="N1327" s="2">
        <v>35855499</v>
      </c>
      <c r="O1327" s="2" t="s">
        <v>1538</v>
      </c>
    </row>
    <row r="1328" spans="1:15" x14ac:dyDescent="0.15">
      <c r="A1328" s="2">
        <v>2025</v>
      </c>
      <c r="B1328" s="2">
        <v>2023</v>
      </c>
      <c r="C1328" s="2" t="s">
        <v>172</v>
      </c>
      <c r="D1328" s="2">
        <v>6784.84</v>
      </c>
      <c r="E1328" s="2">
        <v>1167</v>
      </c>
      <c r="F1328" s="2">
        <v>0.17200110835332888</v>
      </c>
      <c r="G1328" s="2">
        <v>276</v>
      </c>
      <c r="H1328" s="2">
        <v>4.0678925368910691E-2</v>
      </c>
      <c r="I1328" s="2">
        <v>207951.45</v>
      </c>
      <c r="J1328" s="2">
        <v>138801</v>
      </c>
      <c r="K1328" s="2">
        <v>0</v>
      </c>
      <c r="L1328" s="2">
        <v>0</v>
      </c>
      <c r="M1328" s="2">
        <v>0</v>
      </c>
      <c r="N1328" s="2">
        <v>4258954</v>
      </c>
      <c r="O1328" s="2" t="s">
        <v>1539</v>
      </c>
    </row>
    <row r="1329" spans="1:15" x14ac:dyDescent="0.15">
      <c r="A1329" s="2">
        <v>2025</v>
      </c>
      <c r="B1329" s="2">
        <v>2023</v>
      </c>
      <c r="C1329" s="2" t="s">
        <v>173</v>
      </c>
      <c r="D1329" s="2">
        <v>71.63</v>
      </c>
      <c r="E1329" s="2">
        <v>8</v>
      </c>
      <c r="F1329" s="2">
        <v>0.11168504816417703</v>
      </c>
      <c r="G1329" s="2">
        <v>0</v>
      </c>
      <c r="H1329" s="2">
        <v>0</v>
      </c>
      <c r="I1329" s="2">
        <v>205896.65</v>
      </c>
      <c r="J1329" s="2">
        <v>89792</v>
      </c>
      <c r="K1329" s="2">
        <v>0</v>
      </c>
      <c r="L1329" s="2">
        <v>0</v>
      </c>
      <c r="M1329" s="2">
        <v>0</v>
      </c>
      <c r="N1329" s="2">
        <v>155488</v>
      </c>
      <c r="O1329" s="2" t="s">
        <v>1540</v>
      </c>
    </row>
    <row r="1330" spans="1:15" x14ac:dyDescent="0.15">
      <c r="A1330" s="2">
        <v>2025</v>
      </c>
      <c r="B1330" s="2">
        <v>2023</v>
      </c>
      <c r="C1330" s="2" t="s">
        <v>174</v>
      </c>
      <c r="D1330" s="2">
        <v>3363.69</v>
      </c>
      <c r="E1330" s="2">
        <v>1862</v>
      </c>
      <c r="F1330" s="2">
        <v>0.5535587405498128</v>
      </c>
      <c r="G1330" s="2">
        <v>130</v>
      </c>
      <c r="H1330" s="2">
        <v>3.8648032369213568E-2</v>
      </c>
      <c r="I1330" s="2">
        <v>101827.59</v>
      </c>
      <c r="J1330" s="2">
        <v>68566</v>
      </c>
      <c r="K1330" s="2">
        <v>318</v>
      </c>
      <c r="L1330" s="2">
        <v>20</v>
      </c>
      <c r="M1330" s="2">
        <v>0</v>
      </c>
      <c r="N1330" s="2">
        <v>24341669</v>
      </c>
      <c r="O1330" s="2" t="s">
        <v>1541</v>
      </c>
    </row>
    <row r="1331" spans="1:15" x14ac:dyDescent="0.15">
      <c r="A1331" s="2">
        <v>2025</v>
      </c>
      <c r="B1331" s="2">
        <v>2023</v>
      </c>
      <c r="C1331" s="2" t="s">
        <v>175</v>
      </c>
      <c r="D1331" s="2">
        <v>288.74</v>
      </c>
      <c r="E1331" s="2">
        <v>91</v>
      </c>
      <c r="F1331" s="2">
        <v>0.31516242986770104</v>
      </c>
      <c r="G1331" s="2">
        <v>2</v>
      </c>
      <c r="H1331" s="2">
        <v>6.926646810279144E-3</v>
      </c>
      <c r="I1331" s="2">
        <v>148778.69</v>
      </c>
      <c r="J1331" s="2">
        <v>84583</v>
      </c>
      <c r="K1331" s="2">
        <v>277</v>
      </c>
      <c r="L1331" s="2">
        <v>41</v>
      </c>
      <c r="M1331" s="2">
        <v>0</v>
      </c>
      <c r="N1331" s="2">
        <v>1311671</v>
      </c>
      <c r="O1331" s="2" t="s">
        <v>1542</v>
      </c>
    </row>
    <row r="1332" spans="1:15" x14ac:dyDescent="0.15">
      <c r="A1332" s="2">
        <v>2025</v>
      </c>
      <c r="B1332" s="2">
        <v>2023</v>
      </c>
      <c r="C1332" s="2" t="s">
        <v>176</v>
      </c>
      <c r="D1332" s="2">
        <v>5311.19</v>
      </c>
      <c r="E1332" s="2">
        <v>1864</v>
      </c>
      <c r="F1332" s="2">
        <v>0.35095713013467794</v>
      </c>
      <c r="G1332" s="2">
        <v>406</v>
      </c>
      <c r="H1332" s="2">
        <v>7.6442379203154096E-2</v>
      </c>
      <c r="I1332" s="2">
        <v>160236.94</v>
      </c>
      <c r="J1332" s="2">
        <v>88573</v>
      </c>
      <c r="K1332" s="2">
        <v>0</v>
      </c>
      <c r="L1332" s="2">
        <v>0</v>
      </c>
      <c r="M1332" s="2">
        <v>0</v>
      </c>
      <c r="N1332" s="2">
        <v>21454657</v>
      </c>
      <c r="O1332" s="2" t="s">
        <v>1543</v>
      </c>
    </row>
    <row r="1333" spans="1:15" x14ac:dyDescent="0.15">
      <c r="A1333" s="2">
        <v>2025</v>
      </c>
      <c r="B1333" s="2">
        <v>2023</v>
      </c>
      <c r="C1333" s="2" t="s">
        <v>177</v>
      </c>
      <c r="D1333" s="2">
        <v>121.65</v>
      </c>
      <c r="E1333" s="2">
        <v>30</v>
      </c>
      <c r="F1333" s="2">
        <v>0.24660912453760789</v>
      </c>
      <c r="G1333" s="2">
        <v>0</v>
      </c>
      <c r="H1333" s="2">
        <v>0</v>
      </c>
      <c r="I1333" s="2">
        <v>553245.87</v>
      </c>
      <c r="J1333" s="2">
        <v>133125</v>
      </c>
      <c r="K1333" s="2">
        <v>0</v>
      </c>
      <c r="L1333" s="2">
        <v>0</v>
      </c>
      <c r="M1333" s="2">
        <v>0</v>
      </c>
      <c r="N1333" s="2">
        <v>172357</v>
      </c>
      <c r="O1333" s="2" t="s">
        <v>1544</v>
      </c>
    </row>
    <row r="1334" spans="1:15" x14ac:dyDescent="0.15">
      <c r="A1334" s="2">
        <v>2025</v>
      </c>
      <c r="B1334" s="2">
        <v>2023</v>
      </c>
      <c r="C1334" s="2" t="s">
        <v>178</v>
      </c>
      <c r="D1334" s="2">
        <v>254.64</v>
      </c>
      <c r="E1334" s="2">
        <v>70</v>
      </c>
      <c r="F1334" s="2">
        <v>0.27489789506754636</v>
      </c>
      <c r="G1334" s="2">
        <v>7</v>
      </c>
      <c r="H1334" s="2">
        <v>2.7489789506754635E-2</v>
      </c>
      <c r="I1334" s="2">
        <v>613952.75</v>
      </c>
      <c r="J1334" s="2">
        <v>109712</v>
      </c>
      <c r="K1334" s="2">
        <v>0</v>
      </c>
      <c r="L1334" s="2">
        <v>0</v>
      </c>
      <c r="M1334" s="2">
        <v>0</v>
      </c>
      <c r="N1334" s="2">
        <v>359569</v>
      </c>
      <c r="O1334" s="2" t="s">
        <v>1545</v>
      </c>
    </row>
    <row r="1335" spans="1:15" x14ac:dyDescent="0.15">
      <c r="A1335" s="2">
        <v>2025</v>
      </c>
      <c r="B1335" s="2">
        <v>2023</v>
      </c>
      <c r="C1335" s="2" t="s">
        <v>179</v>
      </c>
      <c r="D1335" s="2">
        <v>18682.18</v>
      </c>
      <c r="E1335" s="2">
        <v>15089</v>
      </c>
      <c r="F1335" s="2">
        <v>0.80766805586928292</v>
      </c>
      <c r="G1335" s="2">
        <v>3736</v>
      </c>
      <c r="H1335" s="2">
        <v>0.19997666225247804</v>
      </c>
      <c r="I1335" s="2">
        <v>75949.649999999994</v>
      </c>
      <c r="J1335" s="2">
        <v>48787</v>
      </c>
      <c r="K1335" s="2">
        <v>467</v>
      </c>
      <c r="L1335" s="2">
        <v>2</v>
      </c>
      <c r="M1335" s="2">
        <v>3879.6900000000005</v>
      </c>
      <c r="N1335" s="2">
        <v>204580605</v>
      </c>
      <c r="O1335" s="2" t="s">
        <v>1546</v>
      </c>
    </row>
    <row r="1336" spans="1:15" x14ac:dyDescent="0.15">
      <c r="A1336" s="2">
        <v>2025</v>
      </c>
      <c r="B1336" s="2">
        <v>2023</v>
      </c>
      <c r="C1336" s="2" t="s">
        <v>180</v>
      </c>
      <c r="D1336" s="2">
        <v>2496.64</v>
      </c>
      <c r="E1336" s="2">
        <v>752</v>
      </c>
      <c r="F1336" s="2">
        <v>0.30120481927710846</v>
      </c>
      <c r="G1336" s="2">
        <v>133</v>
      </c>
      <c r="H1336" s="2">
        <v>5.3271597026403487E-2</v>
      </c>
      <c r="I1336" s="2">
        <v>279484.09999999998</v>
      </c>
      <c r="J1336" s="2">
        <v>95880</v>
      </c>
      <c r="K1336" s="2">
        <v>0</v>
      </c>
      <c r="L1336" s="2">
        <v>0</v>
      </c>
      <c r="M1336" s="2">
        <v>0</v>
      </c>
      <c r="N1336" s="2">
        <v>317570</v>
      </c>
      <c r="O1336" s="2" t="s">
        <v>1547</v>
      </c>
    </row>
    <row r="1337" spans="1:15" x14ac:dyDescent="0.15">
      <c r="A1337" s="2">
        <v>2025</v>
      </c>
      <c r="B1337" s="2">
        <v>2023</v>
      </c>
      <c r="C1337" s="2" t="s">
        <v>181</v>
      </c>
      <c r="D1337" s="2">
        <v>2700.35</v>
      </c>
      <c r="E1337" s="2">
        <v>1078</v>
      </c>
      <c r="F1337" s="2">
        <v>0.39920751013757477</v>
      </c>
      <c r="G1337" s="2">
        <v>131</v>
      </c>
      <c r="H1337" s="2">
        <v>4.8512229896124581E-2</v>
      </c>
      <c r="I1337" s="2">
        <v>146658.97</v>
      </c>
      <c r="J1337" s="2">
        <v>81357</v>
      </c>
      <c r="K1337" s="2">
        <v>0</v>
      </c>
      <c r="L1337" s="2">
        <v>0</v>
      </c>
      <c r="M1337" s="2">
        <v>0</v>
      </c>
      <c r="N1337" s="2">
        <v>13011558</v>
      </c>
      <c r="O1337" s="2" t="s">
        <v>1548</v>
      </c>
    </row>
    <row r="1338" spans="1:15" x14ac:dyDescent="0.15">
      <c r="A1338" s="2">
        <v>2025</v>
      </c>
      <c r="B1338" s="2">
        <v>2023</v>
      </c>
      <c r="C1338" s="2" t="s">
        <v>182</v>
      </c>
      <c r="D1338" s="2">
        <v>603.19000000000005</v>
      </c>
      <c r="E1338" s="2">
        <v>208</v>
      </c>
      <c r="F1338" s="2">
        <v>0.34483330293937231</v>
      </c>
      <c r="G1338" s="2">
        <v>91</v>
      </c>
      <c r="H1338" s="2">
        <v>0.15086457003597539</v>
      </c>
      <c r="I1338" s="2">
        <v>293336.33</v>
      </c>
      <c r="J1338" s="2">
        <v>64695</v>
      </c>
      <c r="K1338" s="2">
        <v>0</v>
      </c>
      <c r="L1338" s="2">
        <v>0</v>
      </c>
      <c r="M1338" s="2">
        <v>0</v>
      </c>
      <c r="N1338" s="2">
        <v>79331</v>
      </c>
      <c r="O1338" s="2" t="s">
        <v>1549</v>
      </c>
    </row>
    <row r="1339" spans="1:15" x14ac:dyDescent="0.15">
      <c r="A1339" s="2">
        <v>2025</v>
      </c>
      <c r="B1339" s="2">
        <v>2023</v>
      </c>
      <c r="C1339" s="2" t="s">
        <v>183</v>
      </c>
      <c r="D1339" s="2">
        <v>9522.48</v>
      </c>
      <c r="E1339" s="2">
        <v>2485</v>
      </c>
      <c r="F1339" s="2">
        <v>0.2609614302156581</v>
      </c>
      <c r="G1339" s="2">
        <v>795</v>
      </c>
      <c r="H1339" s="2">
        <v>8.3486654737001287E-2</v>
      </c>
      <c r="I1339" s="2">
        <v>172274.24</v>
      </c>
      <c r="J1339" s="2">
        <v>111997</v>
      </c>
      <c r="K1339" s="2">
        <v>0</v>
      </c>
      <c r="L1339" s="2">
        <v>0</v>
      </c>
      <c r="M1339" s="2">
        <v>0</v>
      </c>
      <c r="N1339" s="2">
        <v>26660953</v>
      </c>
      <c r="O1339" s="2" t="s">
        <v>1550</v>
      </c>
    </row>
    <row r="1340" spans="1:15" x14ac:dyDescent="0.15">
      <c r="A1340" s="2">
        <v>2025</v>
      </c>
      <c r="B1340" s="2">
        <v>2023</v>
      </c>
      <c r="C1340" s="2" t="s">
        <v>184</v>
      </c>
      <c r="D1340" s="2">
        <v>6869.62</v>
      </c>
      <c r="E1340" s="2">
        <v>3968</v>
      </c>
      <c r="F1340" s="2">
        <v>0.57761564686256306</v>
      </c>
      <c r="G1340" s="2">
        <v>1352</v>
      </c>
      <c r="H1340" s="2">
        <v>0.19680855709631684</v>
      </c>
      <c r="I1340" s="2">
        <v>89632.639999999999</v>
      </c>
      <c r="J1340" s="2">
        <v>66868</v>
      </c>
      <c r="K1340" s="2">
        <v>335</v>
      </c>
      <c r="L1340" s="2">
        <v>16</v>
      </c>
      <c r="M1340" s="2">
        <v>0</v>
      </c>
      <c r="N1340" s="2">
        <v>58528079</v>
      </c>
      <c r="O1340" s="2" t="s">
        <v>1551</v>
      </c>
    </row>
    <row r="1341" spans="1:15" x14ac:dyDescent="0.15">
      <c r="A1341" s="2">
        <v>2025</v>
      </c>
      <c r="B1341" s="2">
        <v>2023</v>
      </c>
      <c r="C1341" s="2" t="s">
        <v>185</v>
      </c>
      <c r="D1341" s="2">
        <v>2127.02</v>
      </c>
      <c r="E1341" s="2">
        <v>24</v>
      </c>
      <c r="F1341" s="2">
        <v>1.1283391787571343E-2</v>
      </c>
      <c r="G1341" s="2">
        <v>27</v>
      </c>
      <c r="H1341" s="2">
        <v>1.2693815761017762E-2</v>
      </c>
      <c r="I1341" s="2">
        <v>377737.5</v>
      </c>
      <c r="J1341" s="2">
        <v>204792</v>
      </c>
      <c r="K1341" s="2">
        <v>0</v>
      </c>
      <c r="L1341" s="2">
        <v>0</v>
      </c>
      <c r="M1341" s="2">
        <v>0</v>
      </c>
      <c r="N1341" s="2">
        <v>246747</v>
      </c>
      <c r="O1341" s="2" t="s">
        <v>1552</v>
      </c>
    </row>
    <row r="1342" spans="1:15" x14ac:dyDescent="0.15">
      <c r="A1342" s="2">
        <v>2025</v>
      </c>
      <c r="B1342" s="2">
        <v>2023</v>
      </c>
      <c r="C1342" s="2" t="s">
        <v>186</v>
      </c>
      <c r="D1342" s="2">
        <v>5303.47</v>
      </c>
      <c r="E1342" s="2">
        <v>129</v>
      </c>
      <c r="F1342" s="2">
        <v>2.4323697503709833E-2</v>
      </c>
      <c r="G1342" s="2">
        <v>48</v>
      </c>
      <c r="H1342" s="2">
        <v>9.0506781409152876E-3</v>
      </c>
      <c r="I1342" s="2">
        <v>640810.92000000004</v>
      </c>
      <c r="J1342" s="2">
        <v>236892</v>
      </c>
      <c r="K1342" s="2">
        <v>0</v>
      </c>
      <c r="L1342" s="2">
        <v>0</v>
      </c>
      <c r="M1342" s="2">
        <v>0</v>
      </c>
      <c r="N1342" s="2">
        <v>617068</v>
      </c>
      <c r="O1342" s="2" t="s">
        <v>1553</v>
      </c>
    </row>
    <row r="1343" spans="1:15" x14ac:dyDescent="0.15">
      <c r="A1343" s="2">
        <v>2025</v>
      </c>
      <c r="B1343" s="2">
        <v>2023</v>
      </c>
      <c r="C1343" s="2" t="s">
        <v>187</v>
      </c>
      <c r="D1343" s="2">
        <v>3807.54</v>
      </c>
      <c r="E1343" s="2">
        <v>1070</v>
      </c>
      <c r="F1343" s="2">
        <v>0.28102134186377559</v>
      </c>
      <c r="G1343" s="2">
        <v>366</v>
      </c>
      <c r="H1343" s="2">
        <v>9.612505712349706E-2</v>
      </c>
      <c r="I1343" s="2">
        <v>146502.81</v>
      </c>
      <c r="J1343" s="2">
        <v>100557</v>
      </c>
      <c r="K1343" s="2">
        <v>282</v>
      </c>
      <c r="L1343" s="2">
        <v>38</v>
      </c>
      <c r="M1343" s="2">
        <v>0</v>
      </c>
      <c r="N1343" s="2">
        <v>15815928</v>
      </c>
      <c r="O1343" s="2" t="s">
        <v>1554</v>
      </c>
    </row>
    <row r="1344" spans="1:15" x14ac:dyDescent="0.15">
      <c r="A1344" s="2">
        <v>2025</v>
      </c>
      <c r="B1344" s="2">
        <v>2023</v>
      </c>
      <c r="C1344" s="2" t="s">
        <v>188</v>
      </c>
      <c r="D1344" s="2">
        <v>590.41</v>
      </c>
      <c r="E1344" s="2">
        <v>198</v>
      </c>
      <c r="F1344" s="2">
        <v>0.33536017343879676</v>
      </c>
      <c r="G1344" s="2">
        <v>9</v>
      </c>
      <c r="H1344" s="2">
        <v>1.5243644247218037E-2</v>
      </c>
      <c r="I1344" s="2">
        <v>137265.48000000001</v>
      </c>
      <c r="J1344" s="2">
        <v>78351</v>
      </c>
      <c r="K1344" s="2">
        <v>0</v>
      </c>
      <c r="L1344" s="2">
        <v>0</v>
      </c>
      <c r="M1344" s="2">
        <v>0</v>
      </c>
      <c r="N1344" s="2">
        <v>3115636</v>
      </c>
      <c r="O1344" s="2" t="s">
        <v>1555</v>
      </c>
    </row>
    <row r="1345" spans="1:15" x14ac:dyDescent="0.15">
      <c r="A1345" s="2">
        <v>2025</v>
      </c>
      <c r="B1345" s="2">
        <v>2023</v>
      </c>
      <c r="C1345" s="2" t="s">
        <v>189</v>
      </c>
      <c r="D1345" s="2">
        <v>3751.16</v>
      </c>
      <c r="E1345" s="2">
        <v>230</v>
      </c>
      <c r="F1345" s="2">
        <v>6.1314366755883518E-2</v>
      </c>
      <c r="G1345" s="2">
        <v>71</v>
      </c>
      <c r="H1345" s="2">
        <v>1.8927478433337953E-2</v>
      </c>
      <c r="I1345" s="2">
        <v>371075.66</v>
      </c>
      <c r="J1345" s="2">
        <v>209635</v>
      </c>
      <c r="K1345" s="2">
        <v>0</v>
      </c>
      <c r="L1345" s="2">
        <v>0</v>
      </c>
      <c r="M1345" s="2">
        <v>0</v>
      </c>
      <c r="N1345" s="2">
        <v>442319</v>
      </c>
      <c r="O1345" s="2" t="s">
        <v>1556</v>
      </c>
    </row>
    <row r="1346" spans="1:15" x14ac:dyDescent="0.15">
      <c r="A1346" s="2">
        <v>2025</v>
      </c>
      <c r="B1346" s="2">
        <v>2023</v>
      </c>
      <c r="C1346" s="2" t="s">
        <v>190</v>
      </c>
      <c r="D1346" s="2">
        <v>1111.8800000000001</v>
      </c>
      <c r="E1346" s="2">
        <v>661</v>
      </c>
      <c r="F1346" s="2">
        <v>0.59448861387919549</v>
      </c>
      <c r="G1346" s="2">
        <v>45</v>
      </c>
      <c r="H1346" s="2">
        <v>4.0471993380580634E-2</v>
      </c>
      <c r="I1346" s="2">
        <v>129739.49</v>
      </c>
      <c r="J1346" s="2">
        <v>65537</v>
      </c>
      <c r="K1346" s="2">
        <v>286</v>
      </c>
      <c r="L1346" s="2">
        <v>36</v>
      </c>
      <c r="M1346" s="2">
        <v>0</v>
      </c>
      <c r="N1346" s="2">
        <v>8024957</v>
      </c>
      <c r="O1346" s="2" t="s">
        <v>1557</v>
      </c>
    </row>
    <row r="1347" spans="1:15" x14ac:dyDescent="0.15">
      <c r="A1347" s="2">
        <v>2025</v>
      </c>
      <c r="B1347" s="2">
        <v>2023</v>
      </c>
      <c r="C1347" s="2" t="s">
        <v>191</v>
      </c>
      <c r="D1347" s="2">
        <v>3194.28</v>
      </c>
      <c r="E1347" s="2">
        <v>2359</v>
      </c>
      <c r="F1347" s="2">
        <v>0.73850758230336722</v>
      </c>
      <c r="G1347" s="2">
        <v>1033</v>
      </c>
      <c r="H1347" s="2">
        <v>0.32339056062712096</v>
      </c>
      <c r="I1347" s="2">
        <v>69540.3</v>
      </c>
      <c r="J1347" s="2">
        <v>49528</v>
      </c>
      <c r="K1347" s="2">
        <v>396</v>
      </c>
      <c r="L1347" s="2">
        <v>7</v>
      </c>
      <c r="M1347" s="2">
        <v>442.43000000000006</v>
      </c>
      <c r="N1347" s="2">
        <v>35340644</v>
      </c>
      <c r="O1347" s="2" t="s">
        <v>1558</v>
      </c>
    </row>
    <row r="1348" spans="1:15" x14ac:dyDescent="0.15">
      <c r="A1348" s="2">
        <v>2025</v>
      </c>
      <c r="B1348" s="2">
        <v>2023</v>
      </c>
      <c r="C1348" s="2" t="s">
        <v>192</v>
      </c>
      <c r="D1348" s="2">
        <v>3912.03</v>
      </c>
      <c r="E1348" s="2">
        <v>1824</v>
      </c>
      <c r="F1348" s="2">
        <v>0.46625409314345745</v>
      </c>
      <c r="G1348" s="2">
        <v>118</v>
      </c>
      <c r="H1348" s="2">
        <v>3.0163367867833323E-2</v>
      </c>
      <c r="I1348" s="2">
        <v>189198.28</v>
      </c>
      <c r="J1348" s="2">
        <v>96080</v>
      </c>
      <c r="K1348" s="2">
        <v>281</v>
      </c>
      <c r="L1348" s="2">
        <v>39</v>
      </c>
      <c r="M1348" s="2">
        <v>0</v>
      </c>
      <c r="N1348" s="2">
        <v>12130392</v>
      </c>
      <c r="O1348" s="2" t="s">
        <v>1559</v>
      </c>
    </row>
    <row r="1349" spans="1:15" x14ac:dyDescent="0.15">
      <c r="A1349" s="2">
        <v>2025</v>
      </c>
      <c r="B1349" s="2">
        <v>2023</v>
      </c>
      <c r="C1349" s="2" t="s">
        <v>193</v>
      </c>
      <c r="D1349" s="2">
        <v>1540.13</v>
      </c>
      <c r="E1349" s="2">
        <v>619</v>
      </c>
      <c r="F1349" s="2">
        <v>0.40191412413237843</v>
      </c>
      <c r="G1349" s="2">
        <v>100</v>
      </c>
      <c r="H1349" s="2">
        <v>6.4929583866296992E-2</v>
      </c>
      <c r="I1349" s="2">
        <v>191956.9</v>
      </c>
      <c r="J1349" s="2">
        <v>79678</v>
      </c>
      <c r="K1349" s="2">
        <v>0</v>
      </c>
      <c r="L1349" s="2">
        <v>0</v>
      </c>
      <c r="M1349" s="2">
        <v>0</v>
      </c>
      <c r="N1349" s="2">
        <v>5225299</v>
      </c>
      <c r="O1349" s="2" t="s">
        <v>1560</v>
      </c>
    </row>
    <row r="1350" spans="1:15" x14ac:dyDescent="0.15">
      <c r="A1350" s="2">
        <v>2025</v>
      </c>
      <c r="B1350" s="2">
        <v>2023</v>
      </c>
      <c r="C1350" s="2" t="s">
        <v>194</v>
      </c>
      <c r="D1350" s="2">
        <v>2281.8000000000002</v>
      </c>
      <c r="E1350" s="2">
        <v>796</v>
      </c>
      <c r="F1350" s="2">
        <v>0.3488474011745113</v>
      </c>
      <c r="G1350" s="2">
        <v>115</v>
      </c>
      <c r="H1350" s="2">
        <v>5.0398807958629145E-2</v>
      </c>
      <c r="I1350" s="2">
        <v>126003.13</v>
      </c>
      <c r="J1350" s="2">
        <v>103523</v>
      </c>
      <c r="K1350" s="2">
        <v>0</v>
      </c>
      <c r="L1350" s="2">
        <v>0</v>
      </c>
      <c r="M1350" s="2">
        <v>0</v>
      </c>
      <c r="N1350" s="2">
        <v>11164673</v>
      </c>
      <c r="O1350" s="2" t="s">
        <v>1561</v>
      </c>
    </row>
    <row r="1351" spans="1:15" x14ac:dyDescent="0.15">
      <c r="A1351" s="2">
        <v>2025</v>
      </c>
      <c r="B1351" s="2">
        <v>2023</v>
      </c>
      <c r="C1351" s="2" t="s">
        <v>195</v>
      </c>
      <c r="D1351" s="2">
        <v>1613.2</v>
      </c>
      <c r="E1351" s="2">
        <v>212</v>
      </c>
      <c r="F1351" s="2">
        <v>0.13141581948921399</v>
      </c>
      <c r="G1351" s="2">
        <v>56</v>
      </c>
      <c r="H1351" s="2">
        <v>3.4713612695264073E-2</v>
      </c>
      <c r="I1351" s="2">
        <v>209100.52</v>
      </c>
      <c r="J1351" s="2">
        <v>171652</v>
      </c>
      <c r="K1351" s="2">
        <v>0</v>
      </c>
      <c r="L1351" s="2">
        <v>0</v>
      </c>
      <c r="M1351" s="2">
        <v>0</v>
      </c>
      <c r="N1351" s="2">
        <v>625065</v>
      </c>
      <c r="O1351" s="2" t="s">
        <v>1562</v>
      </c>
    </row>
    <row r="1352" spans="1:15" x14ac:dyDescent="0.15">
      <c r="A1352" s="2">
        <v>2025</v>
      </c>
      <c r="B1352" s="2">
        <v>2023</v>
      </c>
      <c r="C1352" s="2" t="s">
        <v>196</v>
      </c>
      <c r="D1352" s="2">
        <v>970.66</v>
      </c>
      <c r="E1352" s="2">
        <v>220</v>
      </c>
      <c r="F1352" s="2">
        <v>0.22664990830980983</v>
      </c>
      <c r="G1352" s="2">
        <v>20</v>
      </c>
      <c r="H1352" s="2">
        <v>2.0604537119073622E-2</v>
      </c>
      <c r="I1352" s="2">
        <v>195627.58</v>
      </c>
      <c r="J1352" s="2">
        <v>104081</v>
      </c>
      <c r="K1352" s="2">
        <v>0</v>
      </c>
      <c r="L1352" s="2">
        <v>0</v>
      </c>
      <c r="M1352" s="2">
        <v>0</v>
      </c>
      <c r="N1352" s="2">
        <v>3291500</v>
      </c>
      <c r="O1352" s="2" t="s">
        <v>1563</v>
      </c>
    </row>
    <row r="1353" spans="1:15" x14ac:dyDescent="0.15">
      <c r="A1353" s="2">
        <v>2025</v>
      </c>
      <c r="B1353" s="2">
        <v>2023</v>
      </c>
      <c r="C1353" s="2" t="s">
        <v>197</v>
      </c>
      <c r="D1353" s="2">
        <v>1158.31</v>
      </c>
      <c r="E1353" s="2">
        <v>200</v>
      </c>
      <c r="F1353" s="2">
        <v>0.17266534865450528</v>
      </c>
      <c r="G1353" s="2">
        <v>11</v>
      </c>
      <c r="H1353" s="2">
        <v>9.4965941759977898E-3</v>
      </c>
      <c r="I1353" s="2">
        <v>160597.51</v>
      </c>
      <c r="J1353" s="2">
        <v>94451</v>
      </c>
      <c r="K1353" s="2">
        <v>0</v>
      </c>
      <c r="L1353" s="2">
        <v>0</v>
      </c>
      <c r="M1353" s="2">
        <v>0</v>
      </c>
      <c r="N1353" s="2">
        <v>4327546</v>
      </c>
      <c r="O1353" s="2" t="s">
        <v>1564</v>
      </c>
    </row>
    <row r="1354" spans="1:15" x14ac:dyDescent="0.15">
      <c r="A1354" s="2">
        <v>2026</v>
      </c>
      <c r="B1354" s="2">
        <v>2024</v>
      </c>
      <c r="C1354" s="2" t="s">
        <v>28</v>
      </c>
      <c r="D1354" s="2">
        <v>332.06</v>
      </c>
      <c r="E1354" s="2">
        <v>93</v>
      </c>
      <c r="F1354" s="2">
        <v>0.28006986689152563</v>
      </c>
      <c r="G1354" s="2">
        <v>8</v>
      </c>
      <c r="H1354" s="2">
        <v>2.4092031560561344E-2</v>
      </c>
      <c r="I1354" s="2">
        <v>153860.76999999999</v>
      </c>
      <c r="J1354" s="2">
        <v>124167</v>
      </c>
      <c r="K1354" s="2">
        <f>IFERROR(INDEX('PIC FY 25'!D:D, MATCH(backend_data!C1354,'PIC FY 25'!C:C,0)),0)</f>
        <v>0</v>
      </c>
      <c r="L1354" s="2">
        <v>0</v>
      </c>
      <c r="M1354" s="2">
        <v>0</v>
      </c>
      <c r="N1354" s="2">
        <v>1381689</v>
      </c>
      <c r="O1354" s="2" t="s">
        <v>1565</v>
      </c>
    </row>
    <row r="1355" spans="1:15" x14ac:dyDescent="0.15">
      <c r="A1355" s="2">
        <v>2026</v>
      </c>
      <c r="B1355" s="2">
        <v>2024</v>
      </c>
      <c r="C1355" s="2" t="s">
        <v>30</v>
      </c>
      <c r="D1355" s="2">
        <v>2490.13</v>
      </c>
      <c r="E1355" s="2">
        <v>1586</v>
      </c>
      <c r="F1355" s="2">
        <v>0.63691453859838643</v>
      </c>
      <c r="G1355" s="2">
        <v>190</v>
      </c>
      <c r="H1355" s="2">
        <v>7.6301237284800386E-2</v>
      </c>
      <c r="I1355" s="2">
        <v>106931.62</v>
      </c>
      <c r="J1355" s="37">
        <v>67474</v>
      </c>
      <c r="K1355" s="2">
        <f>IFERROR(INDEX('PIC FY 25'!D:D, MATCH(backend_data!C1355,'PIC FY 25'!C:C,0)),0)</f>
        <v>349</v>
      </c>
      <c r="L1355" s="2">
        <v>10</v>
      </c>
      <c r="M1355" s="2">
        <v>91.920000000000073</v>
      </c>
      <c r="N1355" s="2">
        <v>21332388</v>
      </c>
      <c r="O1355" s="2" t="s">
        <v>1566</v>
      </c>
    </row>
    <row r="1356" spans="1:15" x14ac:dyDescent="0.15">
      <c r="A1356" s="2">
        <v>2026</v>
      </c>
      <c r="B1356" s="2">
        <v>2024</v>
      </c>
      <c r="C1356" s="2" t="s">
        <v>32</v>
      </c>
      <c r="D1356" s="2">
        <v>483.88</v>
      </c>
      <c r="E1356" s="2">
        <v>186</v>
      </c>
      <c r="F1356" s="2">
        <v>0.38439282466727287</v>
      </c>
      <c r="G1356" s="2">
        <v>4</v>
      </c>
      <c r="H1356" s="2">
        <v>8.2665123584359755E-3</v>
      </c>
      <c r="I1356" s="2">
        <v>136567.14000000001</v>
      </c>
      <c r="J1356" s="37">
        <v>94778</v>
      </c>
      <c r="K1356" s="2">
        <f>IFERROR(INDEX('PIC FY 25'!D:D, MATCH(backend_data!C1356,'PIC FY 25'!C:C,0)),0)</f>
        <v>0</v>
      </c>
      <c r="L1356" s="2">
        <v>0</v>
      </c>
      <c r="M1356" s="2">
        <v>0</v>
      </c>
      <c r="N1356" s="2">
        <v>2685739</v>
      </c>
      <c r="O1356" s="2" t="s">
        <v>1567</v>
      </c>
    </row>
    <row r="1357" spans="1:15" x14ac:dyDescent="0.15">
      <c r="A1357" s="2">
        <v>2026</v>
      </c>
      <c r="B1357" s="2">
        <v>2024</v>
      </c>
      <c r="C1357" s="2" t="s">
        <v>33</v>
      </c>
      <c r="D1357" s="2">
        <v>3059.62</v>
      </c>
      <c r="E1357" s="2">
        <v>331</v>
      </c>
      <c r="F1357" s="2">
        <v>0.10818336917656442</v>
      </c>
      <c r="G1357" s="2">
        <v>94</v>
      </c>
      <c r="H1357" s="2">
        <v>3.0722769494250922E-2</v>
      </c>
      <c r="I1357" s="2">
        <v>248108.99</v>
      </c>
      <c r="J1357" s="37">
        <v>146153</v>
      </c>
      <c r="K1357" s="2">
        <f>IFERROR(INDEX('PIC FY 25'!D:D, MATCH(backend_data!C1357,'PIC FY 25'!C:C,0)),0)</f>
        <v>0</v>
      </c>
      <c r="L1357" s="2">
        <v>0</v>
      </c>
      <c r="M1357" s="2">
        <v>0</v>
      </c>
      <c r="N1357" s="2">
        <v>366774</v>
      </c>
      <c r="O1357" s="2" t="s">
        <v>1568</v>
      </c>
    </row>
    <row r="1358" spans="1:15" x14ac:dyDescent="0.15">
      <c r="A1358" s="2">
        <v>2026</v>
      </c>
      <c r="B1358" s="2">
        <v>2024</v>
      </c>
      <c r="C1358" s="2" t="s">
        <v>34</v>
      </c>
      <c r="D1358" s="2">
        <v>420.32</v>
      </c>
      <c r="E1358" s="2">
        <v>106</v>
      </c>
      <c r="F1358" s="2">
        <v>0.25218880852683673</v>
      </c>
      <c r="G1358" s="2">
        <v>7</v>
      </c>
      <c r="H1358" s="2">
        <v>1.6653977921583556E-2</v>
      </c>
      <c r="I1358" s="2">
        <v>190476.12</v>
      </c>
      <c r="J1358" s="37">
        <v>120125</v>
      </c>
      <c r="K1358" s="2">
        <f>IFERROR(INDEX('PIC FY 25'!D:D, MATCH(backend_data!C1358,'PIC FY 25'!C:C,0)),0)</f>
        <v>0</v>
      </c>
      <c r="L1358" s="2">
        <v>0</v>
      </c>
      <c r="M1358" s="2">
        <v>0</v>
      </c>
      <c r="N1358" s="2">
        <v>1263453</v>
      </c>
      <c r="O1358" s="2" t="s">
        <v>1573</v>
      </c>
    </row>
    <row r="1359" spans="1:15" x14ac:dyDescent="0.15">
      <c r="A1359" s="2">
        <v>2026</v>
      </c>
      <c r="B1359" s="2">
        <v>2024</v>
      </c>
      <c r="C1359" s="2" t="s">
        <v>35</v>
      </c>
      <c r="D1359" s="2">
        <v>687.14</v>
      </c>
      <c r="E1359" s="2">
        <v>225</v>
      </c>
      <c r="F1359" s="2">
        <v>0.32744418895712663</v>
      </c>
      <c r="G1359" s="2">
        <v>18</v>
      </c>
      <c r="H1359" s="2">
        <v>2.6195535116570131E-2</v>
      </c>
      <c r="I1359" s="2">
        <v>162275.18</v>
      </c>
      <c r="J1359" s="37">
        <v>98042</v>
      </c>
      <c r="K1359" s="2">
        <f>IFERROR(INDEX('PIC FY 25'!D:D, MATCH(backend_data!C1359,'PIC FY 25'!C:C,0)),0)</f>
        <v>0</v>
      </c>
      <c r="L1359" s="2">
        <v>0</v>
      </c>
      <c r="M1359" s="2">
        <v>0</v>
      </c>
      <c r="N1359" s="2">
        <v>3900865</v>
      </c>
      <c r="O1359" s="2" t="s">
        <v>1574</v>
      </c>
    </row>
    <row r="1360" spans="1:15" x14ac:dyDescent="0.15">
      <c r="A1360" s="2">
        <v>2026</v>
      </c>
      <c r="B1360" s="2">
        <v>2024</v>
      </c>
      <c r="C1360" s="2" t="s">
        <v>36</v>
      </c>
      <c r="D1360" s="2">
        <v>2623.08</v>
      </c>
      <c r="E1360" s="2">
        <v>583</v>
      </c>
      <c r="F1360" s="2">
        <v>0.22225780380316271</v>
      </c>
      <c r="G1360" s="2">
        <v>104</v>
      </c>
      <c r="H1360" s="2">
        <v>3.9648047333668821E-2</v>
      </c>
      <c r="I1360" s="2">
        <v>200257.15</v>
      </c>
      <c r="J1360" s="37">
        <v>106272</v>
      </c>
      <c r="K1360" s="2">
        <f>IFERROR(INDEX('PIC FY 25'!D:D, MATCH(backend_data!C1360,'PIC FY 25'!C:C,0)),0)</f>
        <v>0</v>
      </c>
      <c r="L1360" s="2">
        <v>0</v>
      </c>
      <c r="M1360" s="2">
        <v>0</v>
      </c>
      <c r="N1360" s="2">
        <v>7237662</v>
      </c>
      <c r="O1360" s="2" t="s">
        <v>1575</v>
      </c>
    </row>
    <row r="1361" spans="1:15" x14ac:dyDescent="0.15">
      <c r="A1361" s="2">
        <v>2026</v>
      </c>
      <c r="B1361" s="2">
        <v>2024</v>
      </c>
      <c r="C1361" s="2" t="s">
        <v>37</v>
      </c>
      <c r="D1361" s="2">
        <v>772.91</v>
      </c>
      <c r="E1361" s="2">
        <v>111</v>
      </c>
      <c r="F1361" s="2">
        <v>0.14361309854963708</v>
      </c>
      <c r="G1361" s="2">
        <v>27</v>
      </c>
      <c r="H1361" s="2">
        <v>3.4932915863425236E-2</v>
      </c>
      <c r="I1361" s="2">
        <v>219468.38</v>
      </c>
      <c r="J1361" s="37">
        <v>141000</v>
      </c>
      <c r="K1361" s="2">
        <f>IFERROR(INDEX('PIC FY 25'!D:D, MATCH(backend_data!C1361,'PIC FY 25'!C:C,0)),0)</f>
        <v>0</v>
      </c>
      <c r="L1361" s="2">
        <v>0</v>
      </c>
      <c r="M1361" s="2">
        <v>0</v>
      </c>
      <c r="N1361" s="2">
        <v>1089883</v>
      </c>
      <c r="O1361" s="2" t="s">
        <v>1576</v>
      </c>
    </row>
    <row r="1362" spans="1:15" x14ac:dyDescent="0.15">
      <c r="A1362" s="2">
        <v>2026</v>
      </c>
      <c r="B1362" s="2">
        <v>2024</v>
      </c>
      <c r="C1362" s="2" t="s">
        <v>38</v>
      </c>
      <c r="D1362" s="2">
        <v>3189.66</v>
      </c>
      <c r="E1362" s="2">
        <v>1077</v>
      </c>
      <c r="F1362" s="2">
        <v>0.33765354301085382</v>
      </c>
      <c r="G1362" s="2">
        <v>265</v>
      </c>
      <c r="H1362" s="2">
        <v>8.3080955336932466E-2</v>
      </c>
      <c r="I1362" s="2">
        <v>190802.8</v>
      </c>
      <c r="J1362" s="37">
        <v>108382</v>
      </c>
      <c r="K1362" s="2">
        <f>IFERROR(INDEX('PIC FY 25'!D:D, MATCH(backend_data!C1362,'PIC FY 25'!C:C,0)),0)</f>
        <v>0</v>
      </c>
      <c r="L1362" s="2">
        <v>0</v>
      </c>
      <c r="M1362" s="2">
        <v>0</v>
      </c>
      <c r="N1362" s="2">
        <v>10047664</v>
      </c>
      <c r="O1362" s="2" t="s">
        <v>1577</v>
      </c>
    </row>
    <row r="1363" spans="1:15" x14ac:dyDescent="0.15">
      <c r="A1363" s="2">
        <v>2026</v>
      </c>
      <c r="B1363" s="2">
        <v>2024</v>
      </c>
      <c r="C1363" s="2" t="s">
        <v>39</v>
      </c>
      <c r="D1363" s="2">
        <v>347.88</v>
      </c>
      <c r="E1363" s="2">
        <v>82</v>
      </c>
      <c r="F1363" s="2">
        <v>0.23571346441301599</v>
      </c>
      <c r="G1363" s="2">
        <v>5</v>
      </c>
      <c r="H1363" s="2">
        <v>1.4372772220305852E-2</v>
      </c>
      <c r="I1363" s="2">
        <v>227023.99</v>
      </c>
      <c r="J1363" s="37">
        <v>113650</v>
      </c>
      <c r="K1363" s="2">
        <f>IFERROR(INDEX('PIC FY 25'!D:D, MATCH(backend_data!C1363,'PIC FY 25'!C:C,0)),0)</f>
        <v>0</v>
      </c>
      <c r="L1363" s="2">
        <v>0</v>
      </c>
      <c r="M1363" s="2">
        <v>0</v>
      </c>
      <c r="N1363" s="2">
        <v>1026507</v>
      </c>
      <c r="O1363" s="2" t="s">
        <v>1578</v>
      </c>
    </row>
    <row r="1364" spans="1:15" x14ac:dyDescent="0.15">
      <c r="A1364" s="2">
        <v>2026</v>
      </c>
      <c r="B1364" s="2">
        <v>2024</v>
      </c>
      <c r="C1364" s="2" t="s">
        <v>40</v>
      </c>
      <c r="D1364" s="2">
        <v>2273.58</v>
      </c>
      <c r="E1364" s="2">
        <v>1222</v>
      </c>
      <c r="F1364" s="2">
        <v>0.53747833812753454</v>
      </c>
      <c r="G1364" s="2">
        <v>98</v>
      </c>
      <c r="H1364" s="2">
        <v>4.3103827443943032E-2</v>
      </c>
      <c r="I1364" s="2">
        <v>202217.97</v>
      </c>
      <c r="J1364" s="37">
        <v>90061</v>
      </c>
      <c r="K1364" s="2">
        <f>IFERROR(INDEX('PIC FY 25'!D:D, MATCH(backend_data!C1364,'PIC FY 25'!C:C,0)),0)</f>
        <v>288</v>
      </c>
      <c r="L1364" s="2">
        <v>27</v>
      </c>
      <c r="M1364" s="2">
        <v>0</v>
      </c>
      <c r="N1364" s="2">
        <v>8047852</v>
      </c>
      <c r="O1364" s="2" t="s">
        <v>1579</v>
      </c>
    </row>
    <row r="1365" spans="1:15" x14ac:dyDescent="0.15">
      <c r="A1365" s="2">
        <v>2026</v>
      </c>
      <c r="B1365" s="2">
        <v>2024</v>
      </c>
      <c r="C1365" s="2" t="s">
        <v>41</v>
      </c>
      <c r="D1365" s="2">
        <v>679.37</v>
      </c>
      <c r="E1365" s="2">
        <v>132</v>
      </c>
      <c r="F1365" s="2">
        <v>0.1942976581244388</v>
      </c>
      <c r="G1365" s="2">
        <v>4</v>
      </c>
      <c r="H1365" s="2">
        <v>5.8878078219526918E-3</v>
      </c>
      <c r="I1365" s="2">
        <v>170371.51</v>
      </c>
      <c r="J1365" s="37">
        <v>114948</v>
      </c>
      <c r="K1365" s="2">
        <f>IFERROR(INDEX('PIC FY 25'!D:D, MATCH(backend_data!C1365,'PIC FY 25'!C:C,0)),0)</f>
        <v>0</v>
      </c>
      <c r="L1365" s="2">
        <v>0</v>
      </c>
      <c r="M1365" s="2">
        <v>0</v>
      </c>
      <c r="N1365" s="2">
        <v>2365379</v>
      </c>
      <c r="O1365" s="2" t="s">
        <v>1580</v>
      </c>
    </row>
    <row r="1366" spans="1:15" x14ac:dyDescent="0.15">
      <c r="A1366" s="2">
        <v>2026</v>
      </c>
      <c r="B1366" s="2">
        <v>2024</v>
      </c>
      <c r="C1366" s="2" t="s">
        <v>42</v>
      </c>
      <c r="D1366" s="2">
        <v>254.33</v>
      </c>
      <c r="E1366" s="2">
        <v>83</v>
      </c>
      <c r="F1366" s="2">
        <v>0.32634765855384734</v>
      </c>
      <c r="G1366" s="2">
        <v>3</v>
      </c>
      <c r="H1366" s="2">
        <v>1.179569850194629E-2</v>
      </c>
      <c r="I1366" s="2">
        <v>200162.39</v>
      </c>
      <c r="J1366" s="37">
        <v>102440</v>
      </c>
      <c r="K1366" s="2">
        <f>IFERROR(INDEX('PIC FY 25'!D:D, MATCH(backend_data!C1366,'PIC FY 25'!C:C,0)),0)</f>
        <v>0</v>
      </c>
      <c r="L1366" s="2">
        <v>0</v>
      </c>
      <c r="M1366" s="2">
        <v>0</v>
      </c>
      <c r="N1366" s="2">
        <v>762097</v>
      </c>
      <c r="O1366" s="2" t="s">
        <v>1581</v>
      </c>
    </row>
    <row r="1367" spans="1:15" x14ac:dyDescent="0.15">
      <c r="A1367" s="2">
        <v>2026</v>
      </c>
      <c r="B1367" s="2">
        <v>2024</v>
      </c>
      <c r="C1367" s="2" t="s">
        <v>43</v>
      </c>
      <c r="D1367" s="2">
        <v>2591.44</v>
      </c>
      <c r="E1367" s="2">
        <v>940</v>
      </c>
      <c r="F1367" s="2">
        <v>0.36273268916123852</v>
      </c>
      <c r="G1367" s="2">
        <v>191</v>
      </c>
      <c r="H1367" s="2">
        <v>7.3704195350847407E-2</v>
      </c>
      <c r="I1367" s="2">
        <v>259856.11</v>
      </c>
      <c r="J1367" s="37">
        <v>94750</v>
      </c>
      <c r="K1367" s="2">
        <f>IFERROR(INDEX('PIC FY 25'!D:D, MATCH(backend_data!C1367,'PIC FY 25'!C:C,0)),0)</f>
        <v>0</v>
      </c>
      <c r="L1367" s="2">
        <v>0</v>
      </c>
      <c r="M1367" s="2">
        <v>0</v>
      </c>
      <c r="N1367" s="2">
        <v>2854904</v>
      </c>
      <c r="O1367" s="2" t="s">
        <v>1582</v>
      </c>
    </row>
    <row r="1368" spans="1:15" x14ac:dyDescent="0.15">
      <c r="A1368" s="2">
        <v>2026</v>
      </c>
      <c r="B1368" s="2">
        <v>2024</v>
      </c>
      <c r="C1368" s="2" t="s">
        <v>1</v>
      </c>
      <c r="D1368" s="2">
        <v>19751.77</v>
      </c>
      <c r="E1368" s="2">
        <v>17254</v>
      </c>
      <c r="F1368" s="2">
        <v>0.87354196611240409</v>
      </c>
      <c r="G1368" s="2">
        <v>6263</v>
      </c>
      <c r="H1368" s="2">
        <v>0.31708550676724162</v>
      </c>
      <c r="I1368" s="2">
        <v>97242.3</v>
      </c>
      <c r="J1368" s="37">
        <v>54440</v>
      </c>
      <c r="K1368" s="2">
        <f>IFERROR(INDEX('PIC FY 25'!D:D, MATCH(backend_data!C1368,'PIC FY 25'!C:C,0)),0)</f>
        <v>403</v>
      </c>
      <c r="L1368" s="2">
        <v>4</v>
      </c>
      <c r="M1368" s="2">
        <v>5402.9400000000005</v>
      </c>
      <c r="N1368" s="2">
        <v>212796671</v>
      </c>
      <c r="O1368" s="2" t="s">
        <v>1583</v>
      </c>
    </row>
    <row r="1369" spans="1:15" x14ac:dyDescent="0.15">
      <c r="A1369" s="2">
        <v>2026</v>
      </c>
      <c r="B1369" s="2">
        <v>2024</v>
      </c>
      <c r="C1369" s="2" t="s">
        <v>44</v>
      </c>
      <c r="D1369" s="2">
        <v>133.88</v>
      </c>
      <c r="E1369" s="2">
        <v>19</v>
      </c>
      <c r="F1369" s="2">
        <v>0.14191813564386019</v>
      </c>
      <c r="G1369" s="2">
        <v>1</v>
      </c>
      <c r="H1369" s="2">
        <v>7.4693755602031672E-3</v>
      </c>
      <c r="I1369" s="2">
        <v>420367.3</v>
      </c>
      <c r="J1369" s="37">
        <v>149643</v>
      </c>
      <c r="K1369" s="2">
        <f>IFERROR(INDEX('PIC FY 25'!D:D, MATCH(backend_data!C1369,'PIC FY 25'!C:C,0)),0)</f>
        <v>0</v>
      </c>
      <c r="L1369" s="2">
        <v>0</v>
      </c>
      <c r="M1369" s="2">
        <v>0</v>
      </c>
      <c r="N1369" s="2">
        <v>187715</v>
      </c>
      <c r="O1369" s="2" t="s">
        <v>1584</v>
      </c>
    </row>
    <row r="1370" spans="1:15" x14ac:dyDescent="0.15">
      <c r="A1370" s="2">
        <v>2026</v>
      </c>
      <c r="B1370" s="2">
        <v>2024</v>
      </c>
      <c r="C1370" s="2" t="s">
        <v>45</v>
      </c>
      <c r="D1370" s="2">
        <v>7903.53</v>
      </c>
      <c r="E1370" s="2">
        <v>4390</v>
      </c>
      <c r="F1370" s="2">
        <v>0.55544800867460487</v>
      </c>
      <c r="G1370" s="2">
        <v>578</v>
      </c>
      <c r="H1370" s="2">
        <v>7.3131879046451395E-2</v>
      </c>
      <c r="I1370" s="2">
        <v>124927.48</v>
      </c>
      <c r="J1370" s="37">
        <v>82094</v>
      </c>
      <c r="K1370" s="2">
        <f>IFERROR(INDEX('PIC FY 25'!D:D, MATCH(backend_data!C1370,'PIC FY 25'!C:C,0)),0)</f>
        <v>318</v>
      </c>
      <c r="L1370" s="2">
        <v>17</v>
      </c>
      <c r="M1370" s="2">
        <v>0</v>
      </c>
      <c r="N1370" s="2">
        <v>55102941</v>
      </c>
      <c r="O1370" s="2" t="s">
        <v>1585</v>
      </c>
    </row>
    <row r="1371" spans="1:15" x14ac:dyDescent="0.15">
      <c r="A1371" s="2">
        <v>2026</v>
      </c>
      <c r="B1371" s="2">
        <v>2024</v>
      </c>
      <c r="C1371" s="2" t="s">
        <v>46</v>
      </c>
      <c r="D1371" s="2">
        <v>2586.67</v>
      </c>
      <c r="E1371" s="2">
        <v>620</v>
      </c>
      <c r="F1371" s="2">
        <v>0.23969041277008662</v>
      </c>
      <c r="G1371" s="2">
        <v>120</v>
      </c>
      <c r="H1371" s="2">
        <v>4.6391692794210314E-2</v>
      </c>
      <c r="I1371" s="2">
        <v>244838.85</v>
      </c>
      <c r="J1371" s="37">
        <v>132950</v>
      </c>
      <c r="K1371" s="2">
        <f>IFERROR(INDEX('PIC FY 25'!D:D, MATCH(backend_data!C1371,'PIC FY 25'!C:C,0)),0)</f>
        <v>0</v>
      </c>
      <c r="L1371" s="2">
        <v>0</v>
      </c>
      <c r="M1371" s="2">
        <v>0</v>
      </c>
      <c r="N1371" s="2">
        <v>1379178</v>
      </c>
      <c r="O1371" s="2" t="s">
        <v>1586</v>
      </c>
    </row>
    <row r="1372" spans="1:15" x14ac:dyDescent="0.15">
      <c r="A1372" s="2">
        <v>2026</v>
      </c>
      <c r="B1372" s="2">
        <v>2024</v>
      </c>
      <c r="C1372" s="2" t="s">
        <v>47</v>
      </c>
      <c r="D1372" s="2">
        <v>1136.3</v>
      </c>
      <c r="E1372" s="2">
        <v>378</v>
      </c>
      <c r="F1372" s="2">
        <v>0.33265862888321746</v>
      </c>
      <c r="G1372" s="2">
        <v>18</v>
      </c>
      <c r="H1372" s="2">
        <v>1.5840887089677024E-2</v>
      </c>
      <c r="I1372" s="2">
        <v>137700.62</v>
      </c>
      <c r="J1372" s="37">
        <v>84816</v>
      </c>
      <c r="K1372" s="2">
        <f>IFERROR(INDEX('PIC FY 25'!D:D, MATCH(backend_data!C1372,'PIC FY 25'!C:C,0)),0)</f>
        <v>276</v>
      </c>
      <c r="L1372" s="2">
        <v>37</v>
      </c>
      <c r="M1372" s="2">
        <v>0</v>
      </c>
      <c r="N1372" s="2">
        <v>6445336</v>
      </c>
      <c r="O1372" s="2" t="s">
        <v>1587</v>
      </c>
    </row>
    <row r="1373" spans="1:15" x14ac:dyDescent="0.15">
      <c r="A1373" s="2">
        <v>2026</v>
      </c>
      <c r="B1373" s="2">
        <v>2024</v>
      </c>
      <c r="C1373" s="2" t="s">
        <v>48</v>
      </c>
      <c r="D1373" s="2">
        <v>1456.6</v>
      </c>
      <c r="E1373" s="2">
        <v>199</v>
      </c>
      <c r="F1373" s="2">
        <v>0.13661952492104903</v>
      </c>
      <c r="G1373" s="2">
        <v>28</v>
      </c>
      <c r="H1373" s="2">
        <v>1.9222847727584789E-2</v>
      </c>
      <c r="I1373" s="2">
        <v>189384.87</v>
      </c>
      <c r="J1373" s="37">
        <v>148696</v>
      </c>
      <c r="K1373" s="2">
        <f>IFERROR(INDEX('PIC FY 25'!D:D, MATCH(backend_data!C1373,'PIC FY 25'!C:C,0)),0)</f>
        <v>0</v>
      </c>
      <c r="L1373" s="2">
        <v>0</v>
      </c>
      <c r="M1373" s="2">
        <v>0</v>
      </c>
      <c r="N1373" s="2">
        <v>4699203</v>
      </c>
      <c r="O1373" s="2" t="s">
        <v>1588</v>
      </c>
    </row>
    <row r="1374" spans="1:15" x14ac:dyDescent="0.15">
      <c r="A1374" s="2">
        <v>2026</v>
      </c>
      <c r="B1374" s="2">
        <v>2024</v>
      </c>
      <c r="C1374" s="2" t="s">
        <v>49</v>
      </c>
      <c r="D1374" s="2">
        <v>92.6</v>
      </c>
      <c r="E1374" s="2">
        <v>31</v>
      </c>
      <c r="F1374" s="2">
        <v>0.33477321814254862</v>
      </c>
      <c r="G1374" s="2">
        <v>2</v>
      </c>
      <c r="H1374" s="2">
        <v>2.1598272138228944E-2</v>
      </c>
      <c r="I1374" s="2">
        <v>308032.65999999997</v>
      </c>
      <c r="J1374" s="37">
        <v>89318</v>
      </c>
      <c r="K1374" s="2">
        <f>IFERROR(INDEX('PIC FY 25'!D:D, MATCH(backend_data!C1374,'PIC FY 25'!C:C,0)),0)</f>
        <v>0</v>
      </c>
      <c r="L1374" s="2">
        <v>0</v>
      </c>
      <c r="M1374" s="2">
        <v>0</v>
      </c>
      <c r="N1374" s="2">
        <v>23402</v>
      </c>
      <c r="O1374" s="2" t="s">
        <v>1589</v>
      </c>
    </row>
    <row r="1375" spans="1:15" x14ac:dyDescent="0.15">
      <c r="A1375" s="2">
        <v>2026</v>
      </c>
      <c r="B1375" s="2">
        <v>2024</v>
      </c>
      <c r="C1375" s="2" t="s">
        <v>50</v>
      </c>
      <c r="D1375" s="2">
        <v>636.36</v>
      </c>
      <c r="E1375" s="2">
        <v>199</v>
      </c>
      <c r="F1375" s="2">
        <v>0.31271607266327234</v>
      </c>
      <c r="G1375" s="2">
        <v>13</v>
      </c>
      <c r="H1375" s="2">
        <v>2.0428688163932365E-2</v>
      </c>
      <c r="I1375" s="2">
        <v>149984.65</v>
      </c>
      <c r="J1375" s="37">
        <v>96121</v>
      </c>
      <c r="K1375" s="2">
        <f>IFERROR(INDEX('PIC FY 25'!D:D, MATCH(backend_data!C1375,'PIC FY 25'!C:C,0)),0)</f>
        <v>0</v>
      </c>
      <c r="L1375" s="2">
        <v>0</v>
      </c>
      <c r="M1375" s="2">
        <v>0</v>
      </c>
      <c r="N1375" s="2">
        <v>3124702</v>
      </c>
      <c r="O1375" s="2" t="s">
        <v>1590</v>
      </c>
    </row>
    <row r="1376" spans="1:15" x14ac:dyDescent="0.15">
      <c r="A1376" s="2">
        <v>2026</v>
      </c>
      <c r="B1376" s="2">
        <v>2024</v>
      </c>
      <c r="C1376" s="2" t="s">
        <v>51</v>
      </c>
      <c r="D1376" s="2">
        <v>1445.61</v>
      </c>
      <c r="E1376" s="2">
        <v>224</v>
      </c>
      <c r="F1376" s="2">
        <v>0.15495188882201977</v>
      </c>
      <c r="G1376" s="2">
        <v>10</v>
      </c>
      <c r="H1376" s="2">
        <v>6.9174950366973119E-3</v>
      </c>
      <c r="I1376" s="2">
        <v>198635.96</v>
      </c>
      <c r="J1376" s="37">
        <v>108059</v>
      </c>
      <c r="K1376" s="2">
        <f>IFERROR(INDEX('PIC FY 25'!D:D, MATCH(backend_data!C1376,'PIC FY 25'!C:C,0)),0)</f>
        <v>0</v>
      </c>
      <c r="L1376" s="2">
        <v>0</v>
      </c>
      <c r="M1376" s="2">
        <v>0</v>
      </c>
      <c r="N1376" s="2">
        <v>3893028</v>
      </c>
      <c r="O1376" s="2" t="s">
        <v>1591</v>
      </c>
    </row>
    <row r="1377" spans="1:15" x14ac:dyDescent="0.15">
      <c r="A1377" s="2">
        <v>2026</v>
      </c>
      <c r="B1377" s="2">
        <v>2024</v>
      </c>
      <c r="C1377" s="2" t="s">
        <v>52</v>
      </c>
      <c r="D1377" s="2">
        <v>253.83</v>
      </c>
      <c r="E1377" s="2">
        <v>114</v>
      </c>
      <c r="F1377" s="2">
        <v>0.4491194894220541</v>
      </c>
      <c r="G1377" s="2">
        <v>2</v>
      </c>
      <c r="H1377" s="2">
        <v>7.8792892881062119E-3</v>
      </c>
      <c r="I1377" s="2">
        <v>167168.37</v>
      </c>
      <c r="J1377" s="37">
        <v>83750</v>
      </c>
      <c r="K1377" s="2">
        <f>IFERROR(INDEX('PIC FY 25'!D:D, MATCH(backend_data!C1377,'PIC FY 25'!C:C,0)),0)</f>
        <v>286</v>
      </c>
      <c r="L1377" s="2">
        <v>30</v>
      </c>
      <c r="M1377" s="2">
        <v>0</v>
      </c>
      <c r="N1377" s="2">
        <v>1266831</v>
      </c>
      <c r="O1377" s="2" t="s">
        <v>1592</v>
      </c>
    </row>
    <row r="1378" spans="1:15" x14ac:dyDescent="0.15">
      <c r="A1378" s="2">
        <v>2026</v>
      </c>
      <c r="B1378" s="2">
        <v>2024</v>
      </c>
      <c r="C1378" s="2" t="s">
        <v>53</v>
      </c>
      <c r="D1378" s="2">
        <v>4238.7299999999996</v>
      </c>
      <c r="E1378" s="2">
        <v>737</v>
      </c>
      <c r="F1378" s="2">
        <v>0.1738728345518587</v>
      </c>
      <c r="G1378" s="2">
        <v>158</v>
      </c>
      <c r="H1378" s="2">
        <v>3.7275315955486672E-2</v>
      </c>
      <c r="I1378" s="2">
        <v>194251.96</v>
      </c>
      <c r="J1378" s="37">
        <v>147969</v>
      </c>
      <c r="K1378" s="2">
        <f>IFERROR(INDEX('PIC FY 25'!D:D, MATCH(backend_data!C1378,'PIC FY 25'!C:C,0)),0)</f>
        <v>0</v>
      </c>
      <c r="L1378" s="2">
        <v>0</v>
      </c>
      <c r="M1378" s="2">
        <v>0</v>
      </c>
      <c r="N1378" s="2">
        <v>7678604</v>
      </c>
      <c r="O1378" s="2" t="s">
        <v>1593</v>
      </c>
    </row>
    <row r="1379" spans="1:15" x14ac:dyDescent="0.15">
      <c r="A1379" s="2">
        <v>2026</v>
      </c>
      <c r="B1379" s="2">
        <v>2024</v>
      </c>
      <c r="C1379" s="2" t="s">
        <v>54</v>
      </c>
      <c r="D1379" s="2">
        <v>387.43</v>
      </c>
      <c r="E1379" s="2">
        <v>105</v>
      </c>
      <c r="F1379" s="2">
        <v>0.27101669979092996</v>
      </c>
      <c r="G1379" s="2">
        <v>6</v>
      </c>
      <c r="H1379" s="2">
        <v>1.5486668559481713E-2</v>
      </c>
      <c r="I1379" s="2">
        <v>226945.98</v>
      </c>
      <c r="J1379" s="37">
        <v>90929</v>
      </c>
      <c r="K1379" s="2">
        <f>IFERROR(INDEX('PIC FY 25'!D:D, MATCH(backend_data!C1379,'PIC FY 25'!C:C,0)),0)</f>
        <v>0</v>
      </c>
      <c r="L1379" s="2">
        <v>0</v>
      </c>
      <c r="M1379" s="2">
        <v>0</v>
      </c>
      <c r="N1379" s="2">
        <v>991921</v>
      </c>
      <c r="O1379" s="2" t="s">
        <v>1594</v>
      </c>
    </row>
    <row r="1380" spans="1:15" x14ac:dyDescent="0.15">
      <c r="A1380" s="2">
        <v>2026</v>
      </c>
      <c r="B1380" s="2">
        <v>2024</v>
      </c>
      <c r="C1380" s="2" t="s">
        <v>55</v>
      </c>
      <c r="D1380" s="2">
        <v>1416.62</v>
      </c>
      <c r="E1380" s="2">
        <v>591</v>
      </c>
      <c r="F1380" s="2">
        <v>0.41719021332467426</v>
      </c>
      <c r="G1380" s="2">
        <v>176</v>
      </c>
      <c r="H1380" s="2">
        <v>0.12423938670920925</v>
      </c>
      <c r="I1380" s="2">
        <v>228813.16</v>
      </c>
      <c r="J1380" s="37">
        <v>110556</v>
      </c>
      <c r="K1380" s="2">
        <f>IFERROR(INDEX('PIC FY 25'!D:D, MATCH(backend_data!C1380,'PIC FY 25'!C:C,0)),0)</f>
        <v>0</v>
      </c>
      <c r="L1380" s="2">
        <v>0</v>
      </c>
      <c r="M1380" s="2">
        <v>0</v>
      </c>
      <c r="N1380" s="2">
        <v>2550947</v>
      </c>
      <c r="O1380" s="2" t="s">
        <v>1595</v>
      </c>
    </row>
    <row r="1381" spans="1:15" x14ac:dyDescent="0.15">
      <c r="A1381" s="2">
        <v>2026</v>
      </c>
      <c r="B1381" s="2">
        <v>2024</v>
      </c>
      <c r="C1381" s="2" t="s">
        <v>56</v>
      </c>
      <c r="D1381" s="2">
        <v>2059.41</v>
      </c>
      <c r="E1381" s="2">
        <v>515</v>
      </c>
      <c r="F1381" s="2">
        <v>0.250071622454975</v>
      </c>
      <c r="G1381" s="2">
        <v>43</v>
      </c>
      <c r="H1381" s="2">
        <v>2.0879766535075582E-2</v>
      </c>
      <c r="I1381" s="2">
        <v>154910.9</v>
      </c>
      <c r="J1381" s="37">
        <v>114505</v>
      </c>
      <c r="K1381" s="2">
        <f>IFERROR(INDEX('PIC FY 25'!D:D, MATCH(backend_data!C1381,'PIC FY 25'!C:C,0)),0)</f>
        <v>0</v>
      </c>
      <c r="L1381" s="2">
        <v>0</v>
      </c>
      <c r="M1381" s="2">
        <v>0</v>
      </c>
      <c r="N1381" s="2">
        <v>8415300</v>
      </c>
      <c r="O1381" s="2" t="s">
        <v>1596</v>
      </c>
    </row>
    <row r="1382" spans="1:15" x14ac:dyDescent="0.15">
      <c r="A1382" s="2">
        <v>2026</v>
      </c>
      <c r="B1382" s="2">
        <v>2024</v>
      </c>
      <c r="C1382" s="2" t="s">
        <v>57</v>
      </c>
      <c r="D1382" s="2">
        <v>144.68</v>
      </c>
      <c r="E1382" s="2">
        <v>42</v>
      </c>
      <c r="F1382" s="2">
        <v>0.29029582526956038</v>
      </c>
      <c r="G1382" s="2">
        <v>0</v>
      </c>
      <c r="H1382" s="2">
        <v>0</v>
      </c>
      <c r="I1382" s="2">
        <v>254416.87</v>
      </c>
      <c r="J1382" s="37">
        <v>120625</v>
      </c>
      <c r="K1382" s="2">
        <f>IFERROR(INDEX('PIC FY 25'!D:D, MATCH(backend_data!C1382,'PIC FY 25'!C:C,0)),0)</f>
        <v>0</v>
      </c>
      <c r="L1382" s="2">
        <v>0</v>
      </c>
      <c r="M1382" s="2">
        <v>0</v>
      </c>
      <c r="N1382" s="2">
        <v>126007</v>
      </c>
      <c r="O1382" s="2" t="s">
        <v>1597</v>
      </c>
    </row>
    <row r="1383" spans="1:15" x14ac:dyDescent="0.15">
      <c r="A1383" s="2">
        <v>2026</v>
      </c>
      <c r="B1383" s="2">
        <v>2024</v>
      </c>
      <c r="C1383" s="2" t="s">
        <v>58</v>
      </c>
      <c r="D1383" s="2">
        <v>594.46</v>
      </c>
      <c r="E1383" s="2">
        <v>136</v>
      </c>
      <c r="F1383" s="2">
        <v>0.22877905998721526</v>
      </c>
      <c r="G1383" s="2">
        <v>4</v>
      </c>
      <c r="H1383" s="2">
        <v>6.7287958819769195E-3</v>
      </c>
      <c r="I1383" s="2">
        <v>177813.8</v>
      </c>
      <c r="J1383" s="37">
        <v>124311</v>
      </c>
      <c r="K1383" s="2">
        <f>IFERROR(INDEX('PIC FY 25'!D:D, MATCH(backend_data!C1383,'PIC FY 25'!C:C,0)),0)</f>
        <v>0</v>
      </c>
      <c r="L1383" s="2">
        <v>0</v>
      </c>
      <c r="M1383" s="2">
        <v>0</v>
      </c>
      <c r="N1383" s="2">
        <v>1792109</v>
      </c>
      <c r="O1383" s="2" t="s">
        <v>1598</v>
      </c>
    </row>
    <row r="1384" spans="1:15" x14ac:dyDescent="0.15">
      <c r="A1384" s="2">
        <v>2026</v>
      </c>
      <c r="B1384" s="2">
        <v>2024</v>
      </c>
      <c r="C1384" s="2" t="s">
        <v>59</v>
      </c>
      <c r="D1384" s="2">
        <v>118.04</v>
      </c>
      <c r="E1384" s="2">
        <v>50</v>
      </c>
      <c r="F1384" s="2">
        <v>0.42358522534733989</v>
      </c>
      <c r="G1384" s="2">
        <v>2</v>
      </c>
      <c r="H1384" s="2">
        <v>1.6943409013893594E-2</v>
      </c>
      <c r="I1384" s="2">
        <v>439142.56</v>
      </c>
      <c r="J1384" s="37">
        <v>99922</v>
      </c>
      <c r="K1384" s="2">
        <f>IFERROR(INDEX('PIC FY 25'!D:D, MATCH(backend_data!C1384,'PIC FY 25'!C:C,0)),0)</f>
        <v>0</v>
      </c>
      <c r="L1384" s="2">
        <v>0</v>
      </c>
      <c r="M1384" s="2">
        <v>0</v>
      </c>
      <c r="N1384" s="2">
        <v>32190</v>
      </c>
      <c r="O1384" s="2" t="s">
        <v>1599</v>
      </c>
    </row>
    <row r="1385" spans="1:15" x14ac:dyDescent="0.15">
      <c r="A1385" s="2">
        <v>2026</v>
      </c>
      <c r="B1385" s="2">
        <v>2024</v>
      </c>
      <c r="C1385" s="2" t="s">
        <v>60</v>
      </c>
      <c r="D1385" s="2">
        <v>1586.87</v>
      </c>
      <c r="E1385" s="2">
        <v>429</v>
      </c>
      <c r="F1385" s="2">
        <v>0.27034350639939003</v>
      </c>
      <c r="G1385" s="2">
        <v>20</v>
      </c>
      <c r="H1385" s="2">
        <v>1.2603426871766434E-2</v>
      </c>
      <c r="I1385" s="2">
        <v>160034.71</v>
      </c>
      <c r="J1385" s="37">
        <v>101916</v>
      </c>
      <c r="K1385" s="2">
        <f>IFERROR(INDEX('PIC FY 25'!D:D, MATCH(backend_data!C1385,'PIC FY 25'!C:C,0)),0)</f>
        <v>0</v>
      </c>
      <c r="L1385" s="2">
        <v>0</v>
      </c>
      <c r="M1385" s="2">
        <v>0</v>
      </c>
      <c r="N1385" s="2">
        <v>6774138</v>
      </c>
      <c r="O1385" s="2" t="s">
        <v>1600</v>
      </c>
    </row>
    <row r="1386" spans="1:15" x14ac:dyDescent="0.15">
      <c r="A1386" s="2">
        <v>2026</v>
      </c>
      <c r="B1386" s="2">
        <v>2024</v>
      </c>
      <c r="C1386" s="2" t="s">
        <v>61</v>
      </c>
      <c r="D1386" s="2">
        <v>1879.61</v>
      </c>
      <c r="E1386" s="2">
        <v>494</v>
      </c>
      <c r="F1386" s="2">
        <v>0.26282047871632946</v>
      </c>
      <c r="G1386" s="2">
        <v>107</v>
      </c>
      <c r="H1386" s="2">
        <v>5.6926702879852735E-2</v>
      </c>
      <c r="I1386" s="2">
        <v>190009.01</v>
      </c>
      <c r="J1386" s="37">
        <v>101424</v>
      </c>
      <c r="K1386" s="2">
        <f>IFERROR(INDEX('PIC FY 25'!D:D, MATCH(backend_data!C1386,'PIC FY 25'!C:C,0)),0)</f>
        <v>0</v>
      </c>
      <c r="L1386" s="2">
        <v>0</v>
      </c>
      <c r="M1386" s="2">
        <v>0</v>
      </c>
      <c r="N1386" s="2">
        <v>6177563</v>
      </c>
      <c r="O1386" s="2" t="s">
        <v>1601</v>
      </c>
    </row>
    <row r="1387" spans="1:15" x14ac:dyDescent="0.15">
      <c r="A1387" s="2">
        <v>2026</v>
      </c>
      <c r="B1387" s="2">
        <v>2024</v>
      </c>
      <c r="C1387" s="2" t="s">
        <v>62</v>
      </c>
      <c r="D1387" s="2">
        <v>11855.68</v>
      </c>
      <c r="E1387" s="2">
        <v>6695</v>
      </c>
      <c r="F1387" s="2">
        <v>0.56470822424356937</v>
      </c>
      <c r="G1387" s="2">
        <v>4492</v>
      </c>
      <c r="H1387" s="2">
        <v>0.37889011849172716</v>
      </c>
      <c r="I1387" s="2">
        <v>170449.96</v>
      </c>
      <c r="J1387" s="37">
        <v>79983</v>
      </c>
      <c r="K1387" s="2">
        <f>IFERROR(INDEX('PIC FY 25'!D:D, MATCH(backend_data!C1387,'PIC FY 25'!C:C,0)),0)</f>
        <v>0</v>
      </c>
      <c r="L1387" s="2">
        <v>0</v>
      </c>
      <c r="M1387" s="2">
        <v>0</v>
      </c>
      <c r="N1387" s="2">
        <v>62336919</v>
      </c>
      <c r="O1387" s="2" t="s">
        <v>1602</v>
      </c>
    </row>
    <row r="1388" spans="1:15" x14ac:dyDescent="0.15">
      <c r="A1388" s="2">
        <v>2026</v>
      </c>
      <c r="B1388" s="2">
        <v>2024</v>
      </c>
      <c r="C1388" s="2" t="s">
        <v>63</v>
      </c>
      <c r="D1388" s="2">
        <v>4642.8900000000003</v>
      </c>
      <c r="E1388" s="2">
        <v>111</v>
      </c>
      <c r="F1388" s="2">
        <v>2.3907523115990256E-2</v>
      </c>
      <c r="G1388" s="2">
        <v>66</v>
      </c>
      <c r="H1388" s="2">
        <v>1.4215284014913124E-2</v>
      </c>
      <c r="I1388" s="2">
        <v>730638.69</v>
      </c>
      <c r="J1388" s="37">
        <v>250000</v>
      </c>
      <c r="K1388" s="2">
        <f>IFERROR(INDEX('PIC FY 25'!D:D, MATCH(backend_data!C1388,'PIC FY 25'!C:C,0)),0)</f>
        <v>0</v>
      </c>
      <c r="L1388" s="2">
        <v>0</v>
      </c>
      <c r="M1388" s="2">
        <v>0</v>
      </c>
      <c r="N1388" s="2">
        <v>540833</v>
      </c>
      <c r="O1388" s="2" t="s">
        <v>1603</v>
      </c>
    </row>
    <row r="1389" spans="1:15" x14ac:dyDescent="0.15">
      <c r="A1389" s="2">
        <v>2026</v>
      </c>
      <c r="B1389" s="2">
        <v>2024</v>
      </c>
      <c r="C1389" s="2" t="s">
        <v>64</v>
      </c>
      <c r="D1389" s="2">
        <v>442.53</v>
      </c>
      <c r="E1389" s="2">
        <v>141</v>
      </c>
      <c r="F1389" s="2">
        <v>0.31862246627347302</v>
      </c>
      <c r="G1389" s="2">
        <v>17</v>
      </c>
      <c r="H1389" s="2">
        <v>3.8415474657085398E-2</v>
      </c>
      <c r="I1389" s="2">
        <v>207738.52</v>
      </c>
      <c r="J1389" s="37">
        <v>85859</v>
      </c>
      <c r="K1389" s="2">
        <f>IFERROR(INDEX('PIC FY 25'!D:D, MATCH(backend_data!C1389,'PIC FY 25'!C:C,0)),0)</f>
        <v>0</v>
      </c>
      <c r="L1389" s="2">
        <v>0</v>
      </c>
      <c r="M1389" s="2">
        <v>0</v>
      </c>
      <c r="N1389" s="2">
        <v>1524250</v>
      </c>
      <c r="O1389" s="2" t="s">
        <v>1604</v>
      </c>
    </row>
    <row r="1390" spans="1:15" x14ac:dyDescent="0.15">
      <c r="A1390" s="2">
        <v>2026</v>
      </c>
      <c r="B1390" s="2">
        <v>2024</v>
      </c>
      <c r="C1390" s="2" t="s">
        <v>65</v>
      </c>
      <c r="D1390" s="2">
        <v>1419.56</v>
      </c>
      <c r="E1390" s="2">
        <v>781</v>
      </c>
      <c r="F1390" s="2">
        <v>0.55017047535856178</v>
      </c>
      <c r="G1390" s="2">
        <v>92</v>
      </c>
      <c r="H1390" s="2">
        <v>6.4808813998703821E-2</v>
      </c>
      <c r="I1390" s="2">
        <v>120714.73</v>
      </c>
      <c r="J1390" s="37">
        <v>69835</v>
      </c>
      <c r="K1390" s="2">
        <f>IFERROR(INDEX('PIC FY 25'!D:D, MATCH(backend_data!C1390,'PIC FY 25'!C:C,0)),0)</f>
        <v>358</v>
      </c>
      <c r="L1390" s="2">
        <v>9</v>
      </c>
      <c r="M1390" s="2">
        <v>0</v>
      </c>
      <c r="N1390" s="2">
        <v>10990454</v>
      </c>
      <c r="O1390" s="2" t="s">
        <v>1605</v>
      </c>
    </row>
    <row r="1391" spans="1:15" x14ac:dyDescent="0.15">
      <c r="A1391" s="2">
        <v>2026</v>
      </c>
      <c r="B1391" s="2">
        <v>2024</v>
      </c>
      <c r="C1391" s="2" t="s">
        <v>66</v>
      </c>
      <c r="D1391" s="2">
        <v>879.09</v>
      </c>
      <c r="E1391" s="2">
        <v>138</v>
      </c>
      <c r="F1391" s="2">
        <v>0.15698051394055215</v>
      </c>
      <c r="G1391" s="2">
        <v>14</v>
      </c>
      <c r="H1391" s="2">
        <v>1.5925559385273406E-2</v>
      </c>
      <c r="I1391" s="2">
        <v>180257.69</v>
      </c>
      <c r="J1391" s="37">
        <v>148095</v>
      </c>
      <c r="K1391" s="2">
        <f>IFERROR(INDEX('PIC FY 25'!D:D, MATCH(backend_data!C1391,'PIC FY 25'!C:C,0)),0)</f>
        <v>0</v>
      </c>
      <c r="L1391" s="2">
        <v>0</v>
      </c>
      <c r="M1391" s="2">
        <v>0</v>
      </c>
      <c r="N1391" s="2">
        <v>3132447</v>
      </c>
      <c r="O1391" s="2" t="s">
        <v>1606</v>
      </c>
    </row>
    <row r="1392" spans="1:15" x14ac:dyDescent="0.15">
      <c r="A1392" s="2">
        <v>2026</v>
      </c>
      <c r="B1392" s="2">
        <v>2024</v>
      </c>
      <c r="C1392" s="2" t="s">
        <v>67</v>
      </c>
      <c r="D1392" s="2">
        <v>205.07</v>
      </c>
      <c r="E1392" s="2">
        <v>47</v>
      </c>
      <c r="F1392" s="2">
        <v>0.22919003267177063</v>
      </c>
      <c r="G1392" s="2">
        <v>5</v>
      </c>
      <c r="H1392" s="2">
        <v>2.4381918369337299E-2</v>
      </c>
      <c r="I1392" s="2">
        <v>184424.75</v>
      </c>
      <c r="J1392" s="37">
        <v>100673</v>
      </c>
      <c r="K1392" s="2">
        <f>IFERROR(INDEX('PIC FY 25'!D:D, MATCH(backend_data!C1392,'PIC FY 25'!C:C,0)),0)</f>
        <v>0</v>
      </c>
      <c r="L1392" s="2">
        <v>0</v>
      </c>
      <c r="M1392" s="2">
        <v>0</v>
      </c>
      <c r="N1392" s="2">
        <v>722413</v>
      </c>
      <c r="O1392" s="2" t="s">
        <v>1607</v>
      </c>
    </row>
    <row r="1393" spans="1:15" x14ac:dyDescent="0.15">
      <c r="A1393" s="2">
        <v>2026</v>
      </c>
      <c r="B1393" s="2">
        <v>2024</v>
      </c>
      <c r="C1393" s="2" t="s">
        <v>68</v>
      </c>
      <c r="D1393" s="2">
        <v>880.21</v>
      </c>
      <c r="E1393" s="2">
        <v>143</v>
      </c>
      <c r="F1393" s="2">
        <v>0.16246123084263983</v>
      </c>
      <c r="G1393" s="2">
        <v>20</v>
      </c>
      <c r="H1393" s="2">
        <v>2.2721850467502074E-2</v>
      </c>
      <c r="I1393" s="2">
        <v>210755.91</v>
      </c>
      <c r="J1393" s="37">
        <v>107478</v>
      </c>
      <c r="K1393" s="2">
        <f>IFERROR(INDEX('PIC FY 25'!D:D, MATCH(backend_data!C1393,'PIC FY 25'!C:C,0)),0)</f>
        <v>0</v>
      </c>
      <c r="L1393" s="2">
        <v>0</v>
      </c>
      <c r="M1393" s="2">
        <v>0</v>
      </c>
      <c r="N1393" s="2">
        <v>2044159</v>
      </c>
      <c r="O1393" s="2" t="s">
        <v>1608</v>
      </c>
    </row>
    <row r="1394" spans="1:15" x14ac:dyDescent="0.15">
      <c r="A1394" s="2">
        <v>2026</v>
      </c>
      <c r="B1394" s="2">
        <v>2024</v>
      </c>
      <c r="C1394" s="2" t="s">
        <v>69</v>
      </c>
      <c r="D1394" s="2">
        <v>947.11</v>
      </c>
      <c r="E1394" s="2">
        <v>254</v>
      </c>
      <c r="F1394" s="2">
        <v>0.2681842658191762</v>
      </c>
      <c r="G1394" s="2">
        <v>6</v>
      </c>
      <c r="H1394" s="2">
        <v>6.3350613973033754E-3</v>
      </c>
      <c r="I1394" s="2">
        <v>186818.67</v>
      </c>
      <c r="J1394" s="37">
        <v>107096</v>
      </c>
      <c r="K1394" s="2">
        <f>IFERROR(INDEX('PIC FY 25'!D:D, MATCH(backend_data!C1394,'PIC FY 25'!C:C,0)),0)</f>
        <v>0</v>
      </c>
      <c r="L1394" s="2">
        <v>0</v>
      </c>
      <c r="M1394" s="2">
        <v>0</v>
      </c>
      <c r="N1394" s="2">
        <v>3038493</v>
      </c>
      <c r="O1394" s="2" t="s">
        <v>1609</v>
      </c>
    </row>
    <row r="1395" spans="1:15" x14ac:dyDescent="0.15">
      <c r="A1395" s="2">
        <v>2026</v>
      </c>
      <c r="B1395" s="2">
        <v>2024</v>
      </c>
      <c r="C1395" s="2" t="s">
        <v>70</v>
      </c>
      <c r="D1395" s="2">
        <v>1703.03</v>
      </c>
      <c r="E1395" s="2">
        <v>398</v>
      </c>
      <c r="F1395" s="2">
        <v>0.23370110919948561</v>
      </c>
      <c r="G1395" s="2">
        <v>17</v>
      </c>
      <c r="H1395" s="2">
        <v>9.9822081818875773E-3</v>
      </c>
      <c r="I1395" s="2">
        <v>164525.56</v>
      </c>
      <c r="J1395" s="37">
        <v>116163</v>
      </c>
      <c r="K1395" s="2">
        <f>IFERROR(INDEX('PIC FY 25'!D:D, MATCH(backend_data!C1395,'PIC FY 25'!C:C,0)),0)</f>
        <v>0</v>
      </c>
      <c r="L1395" s="2">
        <v>0</v>
      </c>
      <c r="M1395" s="2">
        <v>0</v>
      </c>
      <c r="N1395" s="2">
        <v>6281557</v>
      </c>
      <c r="O1395" s="2" t="s">
        <v>1610</v>
      </c>
    </row>
    <row r="1396" spans="1:15" x14ac:dyDescent="0.15">
      <c r="A1396" s="2">
        <v>2026</v>
      </c>
      <c r="B1396" s="2">
        <v>2024</v>
      </c>
      <c r="C1396" s="2" t="s">
        <v>71</v>
      </c>
      <c r="D1396" s="2">
        <v>7964.72</v>
      </c>
      <c r="E1396" s="2">
        <v>5017</v>
      </c>
      <c r="F1396" s="2">
        <v>0.62990287166403836</v>
      </c>
      <c r="G1396" s="2">
        <v>1421</v>
      </c>
      <c r="H1396" s="2">
        <v>0.17841179602045018</v>
      </c>
      <c r="I1396" s="2">
        <v>104728.3</v>
      </c>
      <c r="J1396" s="37">
        <v>64244</v>
      </c>
      <c r="K1396" s="2">
        <f>IFERROR(INDEX('PIC FY 25'!D:D, MATCH(backend_data!C1396,'PIC FY 25'!C:C,0)),0)</f>
        <v>362</v>
      </c>
      <c r="L1396" s="2">
        <v>8</v>
      </c>
      <c r="M1396" s="2">
        <v>238.17000000000007</v>
      </c>
      <c r="N1396" s="2">
        <v>70969366</v>
      </c>
      <c r="O1396" s="2" t="s">
        <v>1611</v>
      </c>
    </row>
    <row r="1397" spans="1:15" x14ac:dyDescent="0.15">
      <c r="A1397" s="2">
        <v>2026</v>
      </c>
      <c r="B1397" s="2">
        <v>2024</v>
      </c>
      <c r="C1397" s="2" t="s">
        <v>72</v>
      </c>
      <c r="D1397" s="2">
        <v>3033.89</v>
      </c>
      <c r="E1397" s="2">
        <v>1774</v>
      </c>
      <c r="F1397" s="2">
        <v>0.58472785763491752</v>
      </c>
      <c r="G1397" s="2">
        <v>424</v>
      </c>
      <c r="H1397" s="2">
        <v>0.13975457251251694</v>
      </c>
      <c r="I1397" s="2">
        <v>134744.15</v>
      </c>
      <c r="J1397" s="37">
        <v>83489</v>
      </c>
      <c r="K1397" s="2">
        <f>IFERROR(INDEX('PIC FY 25'!D:D, MATCH(backend_data!C1397,'PIC FY 25'!C:C,0)),0)</f>
        <v>293</v>
      </c>
      <c r="L1397" s="2">
        <v>24</v>
      </c>
      <c r="M1397" s="2">
        <v>0</v>
      </c>
      <c r="N1397" s="2">
        <v>20005957</v>
      </c>
      <c r="O1397" s="2" t="s">
        <v>1613</v>
      </c>
    </row>
    <row r="1398" spans="1:15" x14ac:dyDescent="0.15">
      <c r="A1398" s="2">
        <v>2026</v>
      </c>
      <c r="B1398" s="2">
        <v>2024</v>
      </c>
      <c r="C1398" s="2" t="s">
        <v>73</v>
      </c>
      <c r="D1398" s="2">
        <v>2369.14</v>
      </c>
      <c r="E1398" s="2">
        <v>620</v>
      </c>
      <c r="F1398" s="2">
        <v>0.26169833779346091</v>
      </c>
      <c r="G1398" s="2">
        <v>103</v>
      </c>
      <c r="H1398" s="2">
        <v>4.3475691601171734E-2</v>
      </c>
      <c r="I1398" s="2">
        <v>232895.69</v>
      </c>
      <c r="J1398" s="37">
        <v>105064</v>
      </c>
      <c r="K1398" s="2">
        <f>IFERROR(INDEX('PIC FY 25'!D:D, MATCH(backend_data!C1398,'PIC FY 25'!C:C,0)),0)</f>
        <v>0</v>
      </c>
      <c r="L1398" s="2">
        <v>0</v>
      </c>
      <c r="M1398" s="2">
        <v>0</v>
      </c>
      <c r="N1398" s="2">
        <v>4043502</v>
      </c>
      <c r="O1398" s="2" t="s">
        <v>1612</v>
      </c>
    </row>
    <row r="1399" spans="1:15" x14ac:dyDescent="0.15">
      <c r="A1399" s="2">
        <v>2026</v>
      </c>
      <c r="B1399" s="2">
        <v>2024</v>
      </c>
      <c r="C1399" s="2" t="s">
        <v>74</v>
      </c>
      <c r="D1399" s="2">
        <v>1248.57</v>
      </c>
      <c r="E1399" s="2">
        <v>106</v>
      </c>
      <c r="F1399" s="2">
        <v>8.4897122307920264E-2</v>
      </c>
      <c r="G1399" s="2">
        <v>33</v>
      </c>
      <c r="H1399" s="2">
        <v>2.6430236190201593E-2</v>
      </c>
      <c r="I1399" s="2">
        <v>302483.09999999998</v>
      </c>
      <c r="J1399" s="37">
        <v>181934</v>
      </c>
      <c r="K1399" s="2">
        <f>IFERROR(INDEX('PIC FY 25'!D:D, MATCH(backend_data!C1399,'PIC FY 25'!C:C,0)),0)</f>
        <v>0</v>
      </c>
      <c r="L1399" s="2">
        <v>0</v>
      </c>
      <c r="M1399" s="2">
        <v>0</v>
      </c>
      <c r="N1399" s="2">
        <v>302113</v>
      </c>
      <c r="O1399" s="2" t="s">
        <v>1614</v>
      </c>
    </row>
    <row r="1400" spans="1:15" x14ac:dyDescent="0.15">
      <c r="A1400" s="2">
        <v>2026</v>
      </c>
      <c r="B1400" s="2">
        <v>2024</v>
      </c>
      <c r="C1400" s="2" t="s">
        <v>75</v>
      </c>
      <c r="D1400" s="2">
        <v>1078.75</v>
      </c>
      <c r="E1400" s="2">
        <v>582</v>
      </c>
      <c r="F1400" s="2">
        <v>0.53951332560834298</v>
      </c>
      <c r="G1400" s="2">
        <v>60</v>
      </c>
      <c r="H1400" s="2">
        <v>5.5619930475086905E-2</v>
      </c>
      <c r="I1400" s="2">
        <v>168966.55</v>
      </c>
      <c r="J1400" s="37">
        <v>90480</v>
      </c>
      <c r="K1400" s="2">
        <f>IFERROR(INDEX('PIC FY 25'!D:D, MATCH(backend_data!C1400,'PIC FY 25'!C:C,0)),0)</f>
        <v>274</v>
      </c>
      <c r="L1400" s="2">
        <v>39</v>
      </c>
      <c r="M1400" s="2">
        <v>0</v>
      </c>
      <c r="N1400" s="2">
        <v>5669122</v>
      </c>
      <c r="O1400" s="2" t="s">
        <v>1615</v>
      </c>
    </row>
    <row r="1401" spans="1:15" x14ac:dyDescent="0.15">
      <c r="A1401" s="2">
        <v>2026</v>
      </c>
      <c r="B1401" s="2">
        <v>2024</v>
      </c>
      <c r="C1401" s="2" t="s">
        <v>76</v>
      </c>
      <c r="D1401" s="2">
        <v>2493.41</v>
      </c>
      <c r="E1401" s="2">
        <v>511</v>
      </c>
      <c r="F1401" s="2">
        <v>0.20494022242631579</v>
      </c>
      <c r="G1401" s="2">
        <v>50</v>
      </c>
      <c r="H1401" s="2">
        <v>2.0052859337212896E-2</v>
      </c>
      <c r="I1401" s="2">
        <v>154975.79</v>
      </c>
      <c r="J1401" s="37">
        <v>124495</v>
      </c>
      <c r="K1401" s="2">
        <f>IFERROR(INDEX('PIC FY 25'!D:D, MATCH(backend_data!C1401,'PIC FY 25'!C:C,0)),0)</f>
        <v>0</v>
      </c>
      <c r="L1401" s="2">
        <v>0</v>
      </c>
      <c r="M1401" s="2">
        <v>0</v>
      </c>
      <c r="N1401" s="2">
        <v>9387788</v>
      </c>
      <c r="O1401" s="2" t="s">
        <v>1616</v>
      </c>
    </row>
    <row r="1402" spans="1:15" x14ac:dyDescent="0.15">
      <c r="A1402" s="2">
        <v>2026</v>
      </c>
      <c r="B1402" s="2">
        <v>2024</v>
      </c>
      <c r="C1402" s="2" t="s">
        <v>77</v>
      </c>
      <c r="D1402" s="2">
        <v>4853.21</v>
      </c>
      <c r="E1402" s="2">
        <v>2415</v>
      </c>
      <c r="F1402" s="2">
        <v>0.49760879912470302</v>
      </c>
      <c r="G1402" s="2">
        <v>194</v>
      </c>
      <c r="H1402" s="2">
        <v>3.9973543283723559E-2</v>
      </c>
      <c r="I1402" s="2">
        <v>134582.75</v>
      </c>
      <c r="J1402" s="37">
        <v>90741</v>
      </c>
      <c r="K1402" s="2">
        <f>IFERROR(INDEX('PIC FY 25'!D:D, MATCH(backend_data!C1402,'PIC FY 25'!C:C,0)),0)</f>
        <v>281</v>
      </c>
      <c r="L1402" s="2">
        <v>33</v>
      </c>
      <c r="M1402" s="2">
        <v>0</v>
      </c>
      <c r="N1402" s="2">
        <v>29823645</v>
      </c>
      <c r="O1402" s="2" t="s">
        <v>1617</v>
      </c>
    </row>
    <row r="1403" spans="1:15" x14ac:dyDescent="0.15">
      <c r="A1403" s="2">
        <v>2026</v>
      </c>
      <c r="B1403" s="2">
        <v>2024</v>
      </c>
      <c r="C1403" s="2" t="s">
        <v>78</v>
      </c>
      <c r="D1403" s="2">
        <v>515.57000000000005</v>
      </c>
      <c r="E1403" s="2">
        <v>112</v>
      </c>
      <c r="F1403" s="2">
        <v>0.21723529297670538</v>
      </c>
      <c r="G1403" s="2">
        <v>16</v>
      </c>
      <c r="H1403" s="2">
        <v>3.103361328238648E-2</v>
      </c>
      <c r="I1403" s="2">
        <v>316667.06</v>
      </c>
      <c r="J1403" s="37">
        <v>96734</v>
      </c>
      <c r="K1403" s="2">
        <f>IFERROR(INDEX('PIC FY 25'!D:D, MATCH(backend_data!C1403,'PIC FY 25'!C:C,0)),0)</f>
        <v>0</v>
      </c>
      <c r="L1403" s="2">
        <v>0</v>
      </c>
      <c r="M1403" s="2">
        <v>0</v>
      </c>
      <c r="N1403" s="2">
        <v>215553</v>
      </c>
      <c r="O1403" s="2" t="s">
        <v>1618</v>
      </c>
    </row>
    <row r="1404" spans="1:15" x14ac:dyDescent="0.15">
      <c r="A1404" s="2">
        <v>2026</v>
      </c>
      <c r="B1404" s="2">
        <v>2024</v>
      </c>
      <c r="C1404" s="2" t="s">
        <v>79</v>
      </c>
      <c r="D1404" s="2">
        <v>9095.2800000000007</v>
      </c>
      <c r="E1404" s="2">
        <v>1584</v>
      </c>
      <c r="F1404" s="2">
        <v>0.17415626566746706</v>
      </c>
      <c r="G1404" s="2">
        <v>337</v>
      </c>
      <c r="H1404" s="2">
        <v>3.7052185309303286E-2</v>
      </c>
      <c r="I1404" s="2">
        <v>316833.09999999998</v>
      </c>
      <c r="J1404" s="37">
        <v>165316</v>
      </c>
      <c r="K1404" s="2">
        <f>IFERROR(INDEX('PIC FY 25'!D:D, MATCH(backend_data!C1404,'PIC FY 25'!C:C,0)),0)</f>
        <v>0</v>
      </c>
      <c r="L1404" s="2">
        <v>0</v>
      </c>
      <c r="M1404" s="2">
        <v>0</v>
      </c>
      <c r="N1404" s="2">
        <v>1112708</v>
      </c>
      <c r="O1404" s="2" t="s">
        <v>1619</v>
      </c>
    </row>
    <row r="1405" spans="1:15" x14ac:dyDescent="0.15">
      <c r="A1405" s="2">
        <v>2026</v>
      </c>
      <c r="B1405" s="2">
        <v>2024</v>
      </c>
      <c r="C1405" s="2" t="s">
        <v>80</v>
      </c>
      <c r="D1405" s="2">
        <v>4141.59</v>
      </c>
      <c r="E1405" s="2">
        <v>750</v>
      </c>
      <c r="F1405" s="2">
        <v>0.18108987128131948</v>
      </c>
      <c r="G1405" s="2">
        <v>232</v>
      </c>
      <c r="H1405" s="2">
        <v>5.6017133516354831E-2</v>
      </c>
      <c r="I1405" s="2">
        <v>245491.99</v>
      </c>
      <c r="J1405" s="37">
        <v>118329</v>
      </c>
      <c r="K1405" s="2">
        <f>IFERROR(INDEX('PIC FY 25'!D:D, MATCH(backend_data!C1405,'PIC FY 25'!C:C,0)),0)</f>
        <v>0</v>
      </c>
      <c r="L1405" s="2">
        <v>0</v>
      </c>
      <c r="M1405" s="2">
        <v>0</v>
      </c>
      <c r="N1405" s="2">
        <v>3707985</v>
      </c>
      <c r="O1405" s="2" t="s">
        <v>1620</v>
      </c>
    </row>
    <row r="1406" spans="1:15" x14ac:dyDescent="0.15">
      <c r="A1406" s="2">
        <v>2026</v>
      </c>
      <c r="B1406" s="2">
        <v>2024</v>
      </c>
      <c r="C1406" s="2" t="s">
        <v>81</v>
      </c>
      <c r="D1406" s="2">
        <v>241.44</v>
      </c>
      <c r="E1406" s="2">
        <v>64</v>
      </c>
      <c r="F1406" s="2">
        <v>0.26507620941020543</v>
      </c>
      <c r="G1406" s="2">
        <v>0</v>
      </c>
      <c r="H1406" s="2">
        <v>0</v>
      </c>
      <c r="I1406" s="2">
        <v>230374.31</v>
      </c>
      <c r="J1406" s="37">
        <v>95543</v>
      </c>
      <c r="K1406" s="2">
        <f>IFERROR(INDEX('PIC FY 25'!D:D, MATCH(backend_data!C1406,'PIC FY 25'!C:C,0)),0)</f>
        <v>0</v>
      </c>
      <c r="L1406" s="2">
        <v>0</v>
      </c>
      <c r="M1406" s="2">
        <v>0</v>
      </c>
      <c r="N1406" s="2">
        <v>508818</v>
      </c>
      <c r="O1406" s="2" t="s">
        <v>1621</v>
      </c>
    </row>
    <row r="1407" spans="1:15" x14ac:dyDescent="0.15">
      <c r="A1407" s="2">
        <v>2026</v>
      </c>
      <c r="B1407" s="2">
        <v>2024</v>
      </c>
      <c r="C1407" s="2" t="s">
        <v>82</v>
      </c>
      <c r="D1407" s="2">
        <v>5673</v>
      </c>
      <c r="E1407" s="2">
        <v>852</v>
      </c>
      <c r="F1407" s="2">
        <v>0.1501850872554204</v>
      </c>
      <c r="G1407" s="2">
        <v>213</v>
      </c>
      <c r="H1407" s="2">
        <v>3.75462718138551E-2</v>
      </c>
      <c r="I1407" s="2">
        <v>215866.6</v>
      </c>
      <c r="J1407" s="37">
        <v>144134</v>
      </c>
      <c r="K1407" s="2">
        <f>IFERROR(INDEX('PIC FY 25'!D:D, MATCH(backend_data!C1407,'PIC FY 25'!C:C,0)),0)</f>
        <v>0</v>
      </c>
      <c r="L1407" s="2">
        <v>0</v>
      </c>
      <c r="M1407" s="2">
        <v>0</v>
      </c>
      <c r="N1407" s="2">
        <v>6717318</v>
      </c>
      <c r="O1407" s="2" t="s">
        <v>1622</v>
      </c>
    </row>
    <row r="1408" spans="1:15" x14ac:dyDescent="0.15">
      <c r="A1408" s="2">
        <v>2026</v>
      </c>
      <c r="B1408" s="2">
        <v>2024</v>
      </c>
      <c r="C1408" s="2" t="s">
        <v>83</v>
      </c>
      <c r="D1408" s="2">
        <v>282.54000000000002</v>
      </c>
      <c r="E1408" s="2">
        <v>69</v>
      </c>
      <c r="F1408" s="2">
        <v>0.24421320874920363</v>
      </c>
      <c r="G1408" s="2">
        <v>3</v>
      </c>
      <c r="H1408" s="2">
        <v>1.0617965597791462E-2</v>
      </c>
      <c r="I1408" s="2">
        <v>327495.83</v>
      </c>
      <c r="J1408" s="37">
        <v>138299</v>
      </c>
      <c r="K1408" s="2">
        <f>IFERROR(INDEX('PIC FY 25'!D:D, MATCH(backend_data!C1408,'PIC FY 25'!C:C,0)),0)</f>
        <v>0</v>
      </c>
      <c r="L1408" s="2">
        <v>0</v>
      </c>
      <c r="M1408" s="2">
        <v>0</v>
      </c>
      <c r="N1408" s="2">
        <v>400335</v>
      </c>
      <c r="O1408" s="2" t="s">
        <v>1623</v>
      </c>
    </row>
    <row r="1409" spans="1:15" x14ac:dyDescent="0.15">
      <c r="A1409" s="2">
        <v>2026</v>
      </c>
      <c r="B1409" s="2">
        <v>2024</v>
      </c>
      <c r="C1409" s="2" t="s">
        <v>84</v>
      </c>
      <c r="D1409" s="2">
        <v>1652.18</v>
      </c>
      <c r="E1409" s="2">
        <v>218</v>
      </c>
      <c r="F1409" s="2">
        <v>0.13194688230095994</v>
      </c>
      <c r="G1409" s="2">
        <v>9</v>
      </c>
      <c r="H1409" s="2">
        <v>5.4473483518744925E-3</v>
      </c>
      <c r="I1409" s="2">
        <v>173268.87</v>
      </c>
      <c r="J1409" s="37">
        <v>116023</v>
      </c>
      <c r="K1409" s="2">
        <f>IFERROR(INDEX('PIC FY 25'!D:D, MATCH(backend_data!C1409,'PIC FY 25'!C:C,0)),0)</f>
        <v>0</v>
      </c>
      <c r="L1409" s="2">
        <v>0</v>
      </c>
      <c r="M1409" s="2">
        <v>0</v>
      </c>
      <c r="N1409" s="2">
        <v>5447238</v>
      </c>
      <c r="O1409" s="2" t="s">
        <v>1624</v>
      </c>
    </row>
    <row r="1410" spans="1:15" x14ac:dyDescent="0.15">
      <c r="A1410" s="2">
        <v>2026</v>
      </c>
      <c r="B1410" s="2">
        <v>2024</v>
      </c>
      <c r="C1410" s="2" t="s">
        <v>85</v>
      </c>
      <c r="D1410" s="2">
        <v>8227.02</v>
      </c>
      <c r="E1410" s="2">
        <v>1672</v>
      </c>
      <c r="F1410" s="2">
        <v>0.20323276228816753</v>
      </c>
      <c r="G1410" s="2">
        <v>460</v>
      </c>
      <c r="H1410" s="2">
        <v>5.5913319768275752E-2</v>
      </c>
      <c r="I1410" s="2">
        <v>875563.59</v>
      </c>
      <c r="J1410" s="37">
        <v>185850</v>
      </c>
      <c r="K1410" s="2">
        <f>IFERROR(INDEX('PIC FY 25'!D:D, MATCH(backend_data!C1410,'PIC FY 25'!C:C,0)),0)</f>
        <v>0</v>
      </c>
      <c r="L1410" s="2">
        <v>0</v>
      </c>
      <c r="M1410" s="2">
        <v>0</v>
      </c>
      <c r="N1410" s="2">
        <v>1019227</v>
      </c>
      <c r="O1410" s="2" t="s">
        <v>1625</v>
      </c>
    </row>
    <row r="1411" spans="1:15" x14ac:dyDescent="0.15">
      <c r="A1411" s="2">
        <v>2026</v>
      </c>
      <c r="B1411" s="2">
        <v>2024</v>
      </c>
      <c r="C1411" s="2" t="s">
        <v>86</v>
      </c>
      <c r="D1411" s="2">
        <v>1603.2</v>
      </c>
      <c r="E1411" s="2">
        <v>851</v>
      </c>
      <c r="F1411" s="2">
        <v>0.53081337325349298</v>
      </c>
      <c r="G1411" s="2">
        <v>25</v>
      </c>
      <c r="H1411" s="2">
        <v>1.55938123752495E-2</v>
      </c>
      <c r="I1411" s="2">
        <v>126788.21</v>
      </c>
      <c r="J1411" s="37">
        <v>74207</v>
      </c>
      <c r="K1411" s="2">
        <f>IFERROR(INDEX('PIC FY 25'!D:D, MATCH(backend_data!C1411,'PIC FY 25'!C:C,0)),0)</f>
        <v>281</v>
      </c>
      <c r="L1411" s="2">
        <v>34</v>
      </c>
      <c r="M1411" s="2">
        <v>0</v>
      </c>
      <c r="N1411" s="2">
        <v>10586802</v>
      </c>
      <c r="O1411" s="2" t="s">
        <v>1626</v>
      </c>
    </row>
    <row r="1412" spans="1:15" x14ac:dyDescent="0.15">
      <c r="A1412" s="2">
        <v>2026</v>
      </c>
      <c r="B1412" s="2">
        <v>2024</v>
      </c>
      <c r="C1412" s="2" t="s">
        <v>87</v>
      </c>
      <c r="D1412" s="2">
        <v>4316.03</v>
      </c>
      <c r="E1412" s="2">
        <v>2888</v>
      </c>
      <c r="F1412" s="2">
        <v>0.66913343975829642</v>
      </c>
      <c r="G1412" s="2">
        <v>200</v>
      </c>
      <c r="H1412" s="2">
        <v>4.6338880869688119E-2</v>
      </c>
      <c r="I1412" s="2">
        <v>193455.8</v>
      </c>
      <c r="J1412" s="37">
        <v>82149</v>
      </c>
      <c r="K1412" s="2">
        <f>IFERROR(INDEX('PIC FY 25'!D:D, MATCH(backend_data!C1412,'PIC FY 25'!C:C,0)),0)</f>
        <v>0</v>
      </c>
      <c r="L1412" s="2">
        <v>0</v>
      </c>
      <c r="M1412" s="2">
        <v>298.38000000000011</v>
      </c>
      <c r="N1412" s="2">
        <v>25040045</v>
      </c>
      <c r="O1412" s="2" t="s">
        <v>1627</v>
      </c>
    </row>
    <row r="1413" spans="1:15" x14ac:dyDescent="0.15">
      <c r="A1413" s="2">
        <v>2026</v>
      </c>
      <c r="B1413" s="2">
        <v>2024</v>
      </c>
      <c r="C1413" s="2" t="s">
        <v>88</v>
      </c>
      <c r="D1413" s="2">
        <v>3063.46</v>
      </c>
      <c r="E1413" s="2">
        <v>447</v>
      </c>
      <c r="F1413" s="2">
        <v>0.14591344427542713</v>
      </c>
      <c r="G1413" s="2">
        <v>55</v>
      </c>
      <c r="H1413" s="2">
        <v>1.7953555783329959E-2</v>
      </c>
      <c r="I1413" s="2">
        <v>266218.13</v>
      </c>
      <c r="J1413" s="37">
        <v>124793</v>
      </c>
      <c r="K1413" s="2">
        <f>IFERROR(INDEX('PIC FY 25'!D:D, MATCH(backend_data!C1413,'PIC FY 25'!C:C,0)),0)</f>
        <v>0</v>
      </c>
      <c r="L1413" s="2">
        <v>0</v>
      </c>
      <c r="M1413" s="2">
        <v>0</v>
      </c>
      <c r="N1413" s="2">
        <v>370103</v>
      </c>
      <c r="O1413" s="2" t="s">
        <v>1628</v>
      </c>
    </row>
    <row r="1414" spans="1:15" x14ac:dyDescent="0.15">
      <c r="A1414" s="2">
        <v>2026</v>
      </c>
      <c r="B1414" s="2">
        <v>2024</v>
      </c>
      <c r="C1414" s="2" t="s">
        <v>89</v>
      </c>
      <c r="D1414" s="2">
        <v>1015.11</v>
      </c>
      <c r="E1414" s="2">
        <v>181</v>
      </c>
      <c r="F1414" s="2">
        <v>0.17830579937149668</v>
      </c>
      <c r="G1414" s="2">
        <v>5</v>
      </c>
      <c r="H1414" s="2">
        <v>4.9255745682733887E-3</v>
      </c>
      <c r="I1414" s="2">
        <v>193635.26</v>
      </c>
      <c r="J1414" s="37">
        <v>119252</v>
      </c>
      <c r="K1414" s="2">
        <f>IFERROR(INDEX('PIC FY 25'!D:D, MATCH(backend_data!C1414,'PIC FY 25'!C:C,0)),0)</f>
        <v>0</v>
      </c>
      <c r="L1414" s="2">
        <v>0</v>
      </c>
      <c r="M1414" s="2">
        <v>0</v>
      </c>
      <c r="N1414" s="2">
        <v>3942058</v>
      </c>
      <c r="O1414" s="2" t="s">
        <v>1629</v>
      </c>
    </row>
    <row r="1415" spans="1:15" x14ac:dyDescent="0.15">
      <c r="A1415" s="2">
        <v>2026</v>
      </c>
      <c r="B1415" s="2">
        <v>2024</v>
      </c>
      <c r="C1415" s="2" t="s">
        <v>90</v>
      </c>
      <c r="D1415" s="2">
        <v>6318.09</v>
      </c>
      <c r="E1415" s="2">
        <v>2928</v>
      </c>
      <c r="F1415" s="2">
        <v>0.46343119518715309</v>
      </c>
      <c r="G1415" s="2">
        <v>537</v>
      </c>
      <c r="H1415" s="2">
        <v>8.4994040920594677E-2</v>
      </c>
      <c r="I1415" s="2">
        <v>123684.71</v>
      </c>
      <c r="J1415" s="37">
        <v>90484</v>
      </c>
      <c r="K1415" s="2">
        <f>IFERROR(INDEX('PIC FY 25'!D:D, MATCH(backend_data!C1415,'PIC FY 25'!C:C,0)),0)</f>
        <v>337</v>
      </c>
      <c r="L1415" s="2">
        <v>13</v>
      </c>
      <c r="M1415" s="2">
        <v>0</v>
      </c>
      <c r="N1415" s="2">
        <v>42723021</v>
      </c>
      <c r="O1415" s="2" t="s">
        <v>1631</v>
      </c>
    </row>
    <row r="1416" spans="1:15" x14ac:dyDescent="0.15">
      <c r="A1416" s="2">
        <v>2026</v>
      </c>
      <c r="B1416" s="2">
        <v>2024</v>
      </c>
      <c r="C1416" s="2" t="s">
        <v>91</v>
      </c>
      <c r="D1416" s="2">
        <v>123.96</v>
      </c>
      <c r="E1416" s="2">
        <v>53</v>
      </c>
      <c r="F1416" s="2">
        <v>0.42755727654081965</v>
      </c>
      <c r="G1416" s="2">
        <v>0</v>
      </c>
      <c r="H1416" s="2">
        <v>0</v>
      </c>
      <c r="I1416" s="2">
        <v>179008.18</v>
      </c>
      <c r="J1416" s="37">
        <v>107109</v>
      </c>
      <c r="K1416" s="2">
        <f>IFERROR(INDEX('PIC FY 25'!D:D, MATCH(backend_data!C1416,'PIC FY 25'!C:C,0)),0)</f>
        <v>0</v>
      </c>
      <c r="L1416" s="2">
        <v>0</v>
      </c>
      <c r="M1416" s="2">
        <v>0</v>
      </c>
      <c r="N1416" s="2">
        <v>478985</v>
      </c>
      <c r="O1416" s="2" t="s">
        <v>1630</v>
      </c>
    </row>
    <row r="1417" spans="1:15" x14ac:dyDescent="0.15">
      <c r="A1417" s="2">
        <v>2026</v>
      </c>
      <c r="B1417" s="2">
        <v>2024</v>
      </c>
      <c r="C1417" s="2" t="s">
        <v>92</v>
      </c>
      <c r="D1417" s="2">
        <v>18417.88</v>
      </c>
      <c r="E1417" s="2">
        <v>15868</v>
      </c>
      <c r="F1417" s="2">
        <v>0.86155409851731035</v>
      </c>
      <c r="G1417" s="2">
        <v>5032</v>
      </c>
      <c r="H1417" s="2">
        <v>0.27321276933067212</v>
      </c>
      <c r="I1417" s="2">
        <v>68614.92</v>
      </c>
      <c r="J1417" s="37">
        <v>41841</v>
      </c>
      <c r="K1417" s="2">
        <f>IFERROR(INDEX('PIC FY 25'!D:D, MATCH(backend_data!C1417,'PIC FY 25'!C:C,0)),0)</f>
        <v>500</v>
      </c>
      <c r="L1417" s="2">
        <v>1</v>
      </c>
      <c r="M1417" s="2">
        <v>4817.2700000000004</v>
      </c>
      <c r="N1417" s="2">
        <v>226674245</v>
      </c>
      <c r="O1417" s="2" t="s">
        <v>1632</v>
      </c>
    </row>
    <row r="1418" spans="1:15" x14ac:dyDescent="0.15">
      <c r="A1418" s="2">
        <v>2026</v>
      </c>
      <c r="B1418" s="2">
        <v>2024</v>
      </c>
      <c r="C1418" s="2" t="s">
        <v>93</v>
      </c>
      <c r="D1418" s="2">
        <v>183.63</v>
      </c>
      <c r="E1418" s="2">
        <v>31</v>
      </c>
      <c r="F1418" s="2">
        <v>0.16881773130752056</v>
      </c>
      <c r="G1418" s="2">
        <v>0</v>
      </c>
      <c r="H1418" s="2">
        <v>0</v>
      </c>
      <c r="I1418" s="2">
        <v>198414.72</v>
      </c>
      <c r="J1418" s="37">
        <v>111429</v>
      </c>
      <c r="K1418" s="2">
        <f>IFERROR(INDEX('PIC FY 25'!D:D, MATCH(backend_data!C1418,'PIC FY 25'!C:C,0)),0)</f>
        <v>0</v>
      </c>
      <c r="L1418" s="2">
        <v>0</v>
      </c>
      <c r="M1418" s="2">
        <v>0</v>
      </c>
      <c r="N1418" s="2">
        <v>481307</v>
      </c>
      <c r="O1418" s="2" t="s">
        <v>1633</v>
      </c>
    </row>
    <row r="1419" spans="1:15" x14ac:dyDescent="0.15">
      <c r="A1419" s="2">
        <v>2026</v>
      </c>
      <c r="B1419" s="2">
        <v>2024</v>
      </c>
      <c r="C1419" s="2" t="s">
        <v>94</v>
      </c>
      <c r="D1419" s="2">
        <v>701.64</v>
      </c>
      <c r="E1419" s="2">
        <v>160</v>
      </c>
      <c r="F1419" s="2">
        <v>0.22803717005871957</v>
      </c>
      <c r="G1419" s="2">
        <v>6</v>
      </c>
      <c r="H1419" s="2">
        <v>8.5513938772019838E-3</v>
      </c>
      <c r="I1419" s="2">
        <v>201390.29</v>
      </c>
      <c r="J1419" s="37">
        <v>102078</v>
      </c>
      <c r="K1419" s="2">
        <f>IFERROR(INDEX('PIC FY 25'!D:D, MATCH(backend_data!C1419,'PIC FY 25'!C:C,0)),0)</f>
        <v>0</v>
      </c>
      <c r="L1419" s="2">
        <v>0</v>
      </c>
      <c r="M1419" s="2">
        <v>0</v>
      </c>
      <c r="N1419" s="2">
        <v>2889920</v>
      </c>
      <c r="O1419" s="2" t="s">
        <v>1634</v>
      </c>
    </row>
    <row r="1420" spans="1:15" x14ac:dyDescent="0.15">
      <c r="A1420" s="2">
        <v>2026</v>
      </c>
      <c r="B1420" s="2">
        <v>2024</v>
      </c>
      <c r="C1420" s="2" t="s">
        <v>95</v>
      </c>
      <c r="D1420" s="2">
        <v>1209.29</v>
      </c>
      <c r="E1420" s="2">
        <v>222</v>
      </c>
      <c r="F1420" s="2">
        <v>0.18357879416847903</v>
      </c>
      <c r="G1420" s="2">
        <v>2</v>
      </c>
      <c r="H1420" s="2">
        <v>1.6538630105268381E-3</v>
      </c>
      <c r="I1420" s="2">
        <v>162301.32</v>
      </c>
      <c r="J1420" s="37">
        <v>136397</v>
      </c>
      <c r="K1420" s="2">
        <f>IFERROR(INDEX('PIC FY 25'!D:D, MATCH(backend_data!C1420,'PIC FY 25'!C:C,0)),0)</f>
        <v>0</v>
      </c>
      <c r="L1420" s="2">
        <v>0</v>
      </c>
      <c r="M1420" s="2">
        <v>0</v>
      </c>
      <c r="N1420" s="2">
        <v>4180946</v>
      </c>
      <c r="O1420" s="2" t="s">
        <v>1635</v>
      </c>
    </row>
    <row r="1421" spans="1:15" x14ac:dyDescent="0.15">
      <c r="A1421" s="2">
        <v>2026</v>
      </c>
      <c r="B1421" s="2">
        <v>2024</v>
      </c>
      <c r="C1421" s="2" t="s">
        <v>96</v>
      </c>
      <c r="D1421" s="2">
        <v>191.95</v>
      </c>
      <c r="E1421" s="2">
        <v>57</v>
      </c>
      <c r="F1421" s="2">
        <v>0.29695233133628551</v>
      </c>
      <c r="G1421" s="2">
        <v>2</v>
      </c>
      <c r="H1421" s="2">
        <v>1.041938004688721E-2</v>
      </c>
      <c r="I1421" s="2">
        <v>380284.81</v>
      </c>
      <c r="J1421" s="37">
        <v>93281</v>
      </c>
      <c r="K1421" s="2">
        <f>IFERROR(INDEX('PIC FY 25'!D:D, MATCH(backend_data!C1421,'PIC FY 25'!C:C,0)),0)</f>
        <v>0</v>
      </c>
      <c r="L1421" s="2">
        <v>0</v>
      </c>
      <c r="M1421" s="2">
        <v>0</v>
      </c>
      <c r="N1421" s="2">
        <v>41751</v>
      </c>
      <c r="O1421" s="2" t="s">
        <v>1636</v>
      </c>
    </row>
    <row r="1422" spans="1:15" x14ac:dyDescent="0.15">
      <c r="A1422" s="2">
        <v>2026</v>
      </c>
      <c r="B1422" s="2">
        <v>2024</v>
      </c>
      <c r="C1422" s="2" t="s">
        <v>97</v>
      </c>
      <c r="D1422" s="2">
        <v>2025.11</v>
      </c>
      <c r="E1422" s="2">
        <v>1064</v>
      </c>
      <c r="F1422" s="2">
        <v>0.52540355832522678</v>
      </c>
      <c r="G1422" s="2">
        <v>57</v>
      </c>
      <c r="H1422" s="2">
        <v>2.8146619195994291E-2</v>
      </c>
      <c r="I1422" s="2">
        <v>171025.96</v>
      </c>
      <c r="J1422" s="37">
        <v>76552</v>
      </c>
      <c r="K1422" s="2">
        <f>IFERROR(INDEX('PIC FY 25'!D:D, MATCH(backend_data!C1422,'PIC FY 25'!C:C,0)),0)</f>
        <v>286</v>
      </c>
      <c r="L1422" s="2">
        <v>31</v>
      </c>
      <c r="M1422" s="2">
        <v>0</v>
      </c>
      <c r="N1422" s="2">
        <v>15574402</v>
      </c>
      <c r="O1422" s="2" t="s">
        <v>1637</v>
      </c>
    </row>
    <row r="1423" spans="1:15" x14ac:dyDescent="0.15">
      <c r="A1423" s="2">
        <v>2026</v>
      </c>
      <c r="B1423" s="2">
        <v>2024</v>
      </c>
      <c r="C1423" s="2" t="s">
        <v>98</v>
      </c>
      <c r="D1423" s="2">
        <v>705.74</v>
      </c>
      <c r="E1423" s="2">
        <v>98</v>
      </c>
      <c r="F1423" s="2">
        <v>0.13886133703630232</v>
      </c>
      <c r="G1423" s="2">
        <v>6</v>
      </c>
      <c r="H1423" s="2">
        <v>8.5017145124266728E-3</v>
      </c>
      <c r="I1423" s="2">
        <v>211804.9</v>
      </c>
      <c r="J1423" s="37">
        <v>124620</v>
      </c>
      <c r="K1423" s="2">
        <f>IFERROR(INDEX('PIC FY 25'!D:D, MATCH(backend_data!C1423,'PIC FY 25'!C:C,0)),0)</f>
        <v>0</v>
      </c>
      <c r="L1423" s="2">
        <v>0</v>
      </c>
      <c r="M1423" s="2">
        <v>0</v>
      </c>
      <c r="N1423" s="2">
        <v>2207225</v>
      </c>
      <c r="O1423" s="2" t="s">
        <v>1638</v>
      </c>
    </row>
    <row r="1424" spans="1:15" x14ac:dyDescent="0.15">
      <c r="A1424" s="2">
        <v>2026</v>
      </c>
      <c r="B1424" s="2">
        <v>2024</v>
      </c>
      <c r="C1424" s="2" t="s">
        <v>99</v>
      </c>
      <c r="D1424" s="2">
        <v>840</v>
      </c>
      <c r="E1424" s="2">
        <v>237</v>
      </c>
      <c r="F1424" s="2">
        <v>0.28214285714285714</v>
      </c>
      <c r="G1424" s="2">
        <v>6</v>
      </c>
      <c r="H1424" s="2">
        <v>7.1428571428571426E-3</v>
      </c>
      <c r="I1424" s="2">
        <v>190412.2</v>
      </c>
      <c r="J1424" s="37">
        <v>107050</v>
      </c>
      <c r="K1424" s="2">
        <f>IFERROR(INDEX('PIC FY 25'!D:D, MATCH(backend_data!C1424,'PIC FY 25'!C:C,0)),0)</f>
        <v>0</v>
      </c>
      <c r="L1424" s="2">
        <v>0</v>
      </c>
      <c r="M1424" s="2">
        <v>0</v>
      </c>
      <c r="N1424" s="2">
        <v>2603702</v>
      </c>
      <c r="O1424" s="2" t="s">
        <v>1639</v>
      </c>
    </row>
    <row r="1425" spans="1:15" x14ac:dyDescent="0.15">
      <c r="A1425" s="2">
        <v>2026</v>
      </c>
      <c r="B1425" s="2">
        <v>2024</v>
      </c>
      <c r="C1425" s="2" t="s">
        <v>100</v>
      </c>
      <c r="D1425" s="2">
        <v>2296.38</v>
      </c>
      <c r="E1425" s="2">
        <v>656</v>
      </c>
      <c r="F1425" s="2">
        <v>0.28566700633170466</v>
      </c>
      <c r="G1425" s="2">
        <v>43</v>
      </c>
      <c r="H1425" s="2">
        <v>1.8725123890645276E-2</v>
      </c>
      <c r="I1425" s="2">
        <v>139780.45000000001</v>
      </c>
      <c r="J1425" s="37">
        <v>94509</v>
      </c>
      <c r="K1425" s="2">
        <f>IFERROR(INDEX('PIC FY 25'!D:D, MATCH(backend_data!C1425,'PIC FY 25'!C:C,0)),0)</f>
        <v>269</v>
      </c>
      <c r="L1425" s="2">
        <v>42</v>
      </c>
      <c r="M1425" s="2">
        <v>0</v>
      </c>
      <c r="N1425" s="2">
        <v>11918269</v>
      </c>
      <c r="O1425" s="2" t="s">
        <v>1640</v>
      </c>
    </row>
    <row r="1426" spans="1:15" x14ac:dyDescent="0.15">
      <c r="A1426" s="2">
        <v>2026</v>
      </c>
      <c r="B1426" s="2">
        <v>2024</v>
      </c>
      <c r="C1426" s="2" t="s">
        <v>101</v>
      </c>
      <c r="D1426" s="2">
        <v>549.16</v>
      </c>
      <c r="E1426" s="2">
        <v>198</v>
      </c>
      <c r="F1426" s="2">
        <v>0.36055065918857893</v>
      </c>
      <c r="G1426" s="2">
        <v>12</v>
      </c>
      <c r="H1426" s="2">
        <v>2.1851555102338119E-2</v>
      </c>
      <c r="I1426" s="2">
        <v>177439.14</v>
      </c>
      <c r="J1426" s="37">
        <v>86932</v>
      </c>
      <c r="K1426" s="2">
        <f>IFERROR(INDEX('PIC FY 25'!D:D, MATCH(backend_data!C1426,'PIC FY 25'!C:C,0)),0)</f>
        <v>0</v>
      </c>
      <c r="L1426" s="2">
        <v>0</v>
      </c>
      <c r="M1426" s="2">
        <v>0</v>
      </c>
      <c r="N1426" s="2">
        <v>2344341</v>
      </c>
      <c r="O1426" s="2" t="s">
        <v>1641</v>
      </c>
    </row>
    <row r="1427" spans="1:15" x14ac:dyDescent="0.15">
      <c r="A1427" s="2">
        <v>2026</v>
      </c>
      <c r="B1427" s="2">
        <v>2024</v>
      </c>
      <c r="C1427" s="2" t="s">
        <v>102</v>
      </c>
      <c r="D1427" s="2">
        <v>776.22</v>
      </c>
      <c r="E1427" s="2">
        <v>201</v>
      </c>
      <c r="F1427" s="2">
        <v>0.25894720568910873</v>
      </c>
      <c r="G1427" s="2">
        <v>7</v>
      </c>
      <c r="H1427" s="2">
        <v>9.0180618896704545E-3</v>
      </c>
      <c r="I1427" s="2">
        <v>255458.04</v>
      </c>
      <c r="J1427" s="37">
        <v>112910</v>
      </c>
      <c r="K1427" s="2">
        <f>IFERROR(INDEX('PIC FY 25'!D:D, MATCH(backend_data!C1427,'PIC FY 25'!C:C,0)),0)</f>
        <v>0</v>
      </c>
      <c r="L1427" s="2">
        <v>0</v>
      </c>
      <c r="M1427" s="2">
        <v>0</v>
      </c>
      <c r="N1427" s="2">
        <v>1557217</v>
      </c>
      <c r="O1427" s="2" t="s">
        <v>1642</v>
      </c>
    </row>
    <row r="1428" spans="1:15" x14ac:dyDescent="0.15">
      <c r="A1428" s="2">
        <v>2026</v>
      </c>
      <c r="B1428" s="2">
        <v>2024</v>
      </c>
      <c r="C1428" s="2" t="s">
        <v>103</v>
      </c>
      <c r="D1428" s="2">
        <v>228.45</v>
      </c>
      <c r="E1428" s="2">
        <v>34</v>
      </c>
      <c r="F1428" s="2">
        <v>0.14882906544101554</v>
      </c>
      <c r="G1428" s="2">
        <v>3</v>
      </c>
      <c r="H1428" s="2">
        <v>1.3131976362442548E-2</v>
      </c>
      <c r="I1428" s="2">
        <v>432150.87</v>
      </c>
      <c r="J1428" s="37">
        <v>119352</v>
      </c>
      <c r="K1428" s="2">
        <f>IFERROR(INDEX('PIC FY 25'!D:D, MATCH(backend_data!C1428,'PIC FY 25'!C:C,0)),0)</f>
        <v>0</v>
      </c>
      <c r="L1428" s="2">
        <v>0</v>
      </c>
      <c r="M1428" s="2">
        <v>0</v>
      </c>
      <c r="N1428" s="2">
        <v>321391</v>
      </c>
      <c r="O1428" s="2" t="s">
        <v>1643</v>
      </c>
    </row>
    <row r="1429" spans="1:15" x14ac:dyDescent="0.15">
      <c r="A1429" s="2">
        <v>2026</v>
      </c>
      <c r="B1429" s="2">
        <v>2024</v>
      </c>
      <c r="C1429" s="2" t="s">
        <v>104</v>
      </c>
      <c r="D1429" s="2">
        <v>2464.3000000000002</v>
      </c>
      <c r="E1429" s="2">
        <v>118</v>
      </c>
      <c r="F1429" s="2">
        <v>4.788378038388183E-2</v>
      </c>
      <c r="G1429" s="2">
        <v>29</v>
      </c>
      <c r="H1429" s="2">
        <v>1.1768047721462484E-2</v>
      </c>
      <c r="I1429" s="2">
        <v>328923.39</v>
      </c>
      <c r="J1429" s="37">
        <v>156171</v>
      </c>
      <c r="K1429" s="2">
        <f>IFERROR(INDEX('PIC FY 25'!D:D, MATCH(backend_data!C1429,'PIC FY 25'!C:C,0)),0)</f>
        <v>0</v>
      </c>
      <c r="L1429" s="2">
        <v>0</v>
      </c>
      <c r="M1429" s="2">
        <v>0</v>
      </c>
      <c r="N1429" s="2">
        <v>288926</v>
      </c>
      <c r="O1429" s="2" t="s">
        <v>1644</v>
      </c>
    </row>
    <row r="1430" spans="1:15" x14ac:dyDescent="0.15">
      <c r="A1430" s="2">
        <v>2026</v>
      </c>
      <c r="B1430" s="2">
        <v>2024</v>
      </c>
      <c r="C1430" s="2" t="s">
        <v>105</v>
      </c>
      <c r="D1430" s="2">
        <v>7451.34</v>
      </c>
      <c r="E1430" s="2">
        <v>4498</v>
      </c>
      <c r="F1430" s="2">
        <v>0.60364981332216749</v>
      </c>
      <c r="G1430" s="2">
        <v>665</v>
      </c>
      <c r="H1430" s="2">
        <v>8.9245692721040784E-2</v>
      </c>
      <c r="I1430" s="2">
        <v>126413.1</v>
      </c>
      <c r="J1430" s="37">
        <v>85048</v>
      </c>
      <c r="K1430" s="2">
        <f>IFERROR(INDEX('PIC FY 25'!D:D, MATCH(backend_data!C1430,'PIC FY 25'!C:C,0)),0)</f>
        <v>309</v>
      </c>
      <c r="L1430" s="2">
        <v>19</v>
      </c>
      <c r="M1430" s="2">
        <v>27.199999999999818</v>
      </c>
      <c r="N1430" s="2">
        <v>51701477</v>
      </c>
      <c r="O1430" s="2" t="s">
        <v>1645</v>
      </c>
    </row>
    <row r="1431" spans="1:15" x14ac:dyDescent="0.15">
      <c r="A1431" s="2">
        <v>2026</v>
      </c>
      <c r="B1431" s="2">
        <v>2024</v>
      </c>
      <c r="C1431" s="2" t="s">
        <v>106</v>
      </c>
      <c r="D1431" s="2">
        <v>1505.93</v>
      </c>
      <c r="E1431" s="2">
        <v>464</v>
      </c>
      <c r="F1431" s="2">
        <v>0.308115251040885</v>
      </c>
      <c r="G1431" s="2">
        <v>91</v>
      </c>
      <c r="H1431" s="2">
        <v>6.0427775527414948E-2</v>
      </c>
      <c r="I1431" s="2">
        <v>69207.41</v>
      </c>
      <c r="J1431" s="37">
        <v>64194</v>
      </c>
      <c r="K1431" s="2">
        <f>IFERROR(INDEX('PIC FY 25'!D:D, MATCH(backend_data!C1431,'PIC FY 25'!C:C,0)),0)</f>
        <v>286</v>
      </c>
      <c r="L1431" s="2">
        <v>28</v>
      </c>
      <c r="M1431" s="2">
        <v>0</v>
      </c>
      <c r="N1431" s="2">
        <v>13112190</v>
      </c>
      <c r="O1431" s="2" t="s">
        <v>1646</v>
      </c>
    </row>
    <row r="1432" spans="1:15" x14ac:dyDescent="0.15">
      <c r="A1432" s="2">
        <v>2026</v>
      </c>
      <c r="B1432" s="2">
        <v>2024</v>
      </c>
      <c r="C1432" s="2" t="s">
        <v>107</v>
      </c>
      <c r="D1432" s="2">
        <v>849.66</v>
      </c>
      <c r="E1432" s="2">
        <v>152</v>
      </c>
      <c r="F1432" s="2">
        <v>0.1788950874467434</v>
      </c>
      <c r="G1432" s="2">
        <v>8</v>
      </c>
      <c r="H1432" s="2">
        <v>9.4155309182496535E-3</v>
      </c>
      <c r="I1432" s="2">
        <v>174083.9</v>
      </c>
      <c r="J1432" s="37">
        <v>134643</v>
      </c>
      <c r="K1432" s="2">
        <f>IFERROR(INDEX('PIC FY 25'!D:D, MATCH(backend_data!C1432,'PIC FY 25'!C:C,0)),0)</f>
        <v>0</v>
      </c>
      <c r="L1432" s="2">
        <v>0</v>
      </c>
      <c r="M1432" s="2">
        <v>0</v>
      </c>
      <c r="N1432" s="2">
        <v>2632928</v>
      </c>
      <c r="O1432" s="2" t="s">
        <v>1647</v>
      </c>
    </row>
    <row r="1433" spans="1:15" x14ac:dyDescent="0.15">
      <c r="A1433" s="2">
        <v>2026</v>
      </c>
      <c r="B1433" s="2">
        <v>2024</v>
      </c>
      <c r="C1433" s="2" t="s">
        <v>108</v>
      </c>
      <c r="D1433" s="2">
        <v>8923.98</v>
      </c>
      <c r="E1433" s="2">
        <v>6905</v>
      </c>
      <c r="F1433" s="2">
        <v>0.77375789726108757</v>
      </c>
      <c r="G1433" s="2">
        <v>1760</v>
      </c>
      <c r="H1433" s="2">
        <v>0.1972214191425799</v>
      </c>
      <c r="I1433" s="2">
        <v>102255.67999999999</v>
      </c>
      <c r="J1433" s="37">
        <v>63671</v>
      </c>
      <c r="K1433" s="2">
        <f>IFERROR(INDEX('PIC FY 25'!D:D, MATCH(backend_data!C1433,'PIC FY 25'!C:C,0)),0)</f>
        <v>345</v>
      </c>
      <c r="L1433" s="2">
        <v>11</v>
      </c>
      <c r="M1433" s="2">
        <v>1550.6099999999997</v>
      </c>
      <c r="N1433" s="2">
        <v>83706615</v>
      </c>
      <c r="O1433" s="2" t="s">
        <v>1648</v>
      </c>
    </row>
    <row r="1434" spans="1:15" x14ac:dyDescent="0.15">
      <c r="A1434" s="2">
        <v>2026</v>
      </c>
      <c r="B1434" s="2">
        <v>2024</v>
      </c>
      <c r="C1434" s="2" t="s">
        <v>109</v>
      </c>
      <c r="D1434" s="2">
        <v>1182.45</v>
      </c>
      <c r="E1434" s="2">
        <v>194</v>
      </c>
      <c r="F1434" s="2">
        <v>0.16406613387458244</v>
      </c>
      <c r="G1434" s="2">
        <v>30</v>
      </c>
      <c r="H1434" s="2">
        <v>2.5371051630090066E-2</v>
      </c>
      <c r="I1434" s="2">
        <v>227978.21</v>
      </c>
      <c r="J1434" s="37">
        <v>135114</v>
      </c>
      <c r="K1434" s="2">
        <f>IFERROR(INDEX('PIC FY 25'!D:D, MATCH(backend_data!C1434,'PIC FY 25'!C:C,0)),0)</f>
        <v>0</v>
      </c>
      <c r="L1434" s="2">
        <v>0</v>
      </c>
      <c r="M1434" s="2">
        <v>0</v>
      </c>
      <c r="N1434" s="2">
        <v>2744963</v>
      </c>
      <c r="O1434" s="2" t="s">
        <v>1649</v>
      </c>
    </row>
    <row r="1435" spans="1:15" x14ac:dyDescent="0.15">
      <c r="A1435" s="2">
        <v>2026</v>
      </c>
      <c r="B1435" s="2">
        <v>2024</v>
      </c>
      <c r="C1435" s="2" t="s">
        <v>110</v>
      </c>
      <c r="D1435" s="2">
        <v>461.06</v>
      </c>
      <c r="E1435" s="2">
        <v>92</v>
      </c>
      <c r="F1435" s="2">
        <v>0.19954018999696352</v>
      </c>
      <c r="G1435" s="2">
        <v>6</v>
      </c>
      <c r="H1435" s="2">
        <v>1.3013490651975882E-2</v>
      </c>
      <c r="I1435" s="2">
        <v>190320.11</v>
      </c>
      <c r="J1435" s="37">
        <v>102083</v>
      </c>
      <c r="K1435" s="2">
        <f>IFERROR(INDEX('PIC FY 25'!D:D, MATCH(backend_data!C1435,'PIC FY 25'!C:C,0)),0)</f>
        <v>0</v>
      </c>
      <c r="L1435" s="2">
        <v>0</v>
      </c>
      <c r="M1435" s="2">
        <v>0</v>
      </c>
      <c r="N1435" s="2">
        <v>2060201</v>
      </c>
      <c r="O1435" s="2" t="s">
        <v>1650</v>
      </c>
    </row>
    <row r="1436" spans="1:15" x14ac:dyDescent="0.15">
      <c r="A1436" s="2">
        <v>2026</v>
      </c>
      <c r="B1436" s="2">
        <v>2024</v>
      </c>
      <c r="C1436" s="2" t="s">
        <v>111</v>
      </c>
      <c r="D1436" s="2">
        <v>4506.93</v>
      </c>
      <c r="E1436" s="2">
        <v>2322</v>
      </c>
      <c r="F1436" s="2">
        <v>0.51520658186392954</v>
      </c>
      <c r="G1436" s="2">
        <v>299</v>
      </c>
      <c r="H1436" s="2">
        <v>6.6342277337344935E-2</v>
      </c>
      <c r="I1436" s="2">
        <v>136796.51</v>
      </c>
      <c r="J1436" s="37">
        <v>75120</v>
      </c>
      <c r="K1436" s="2">
        <f>IFERROR(INDEX('PIC FY 25'!D:D, MATCH(backend_data!C1436,'PIC FY 25'!C:C,0)),0)</f>
        <v>300</v>
      </c>
      <c r="L1436" s="2">
        <v>21</v>
      </c>
      <c r="M1436" s="2">
        <v>0</v>
      </c>
      <c r="N1436" s="2">
        <v>28184338</v>
      </c>
      <c r="O1436" s="2" t="s">
        <v>1651</v>
      </c>
    </row>
    <row r="1437" spans="1:15" x14ac:dyDescent="0.15">
      <c r="A1437" s="2">
        <v>2026</v>
      </c>
      <c r="B1437" s="2">
        <v>2024</v>
      </c>
      <c r="C1437" s="2" t="s">
        <v>112</v>
      </c>
      <c r="D1437" s="2">
        <v>5213.75</v>
      </c>
      <c r="E1437" s="2">
        <v>1589</v>
      </c>
      <c r="F1437" s="2">
        <v>0.30477103812035483</v>
      </c>
      <c r="G1437" s="2">
        <v>152</v>
      </c>
      <c r="H1437" s="2">
        <v>2.9153680172620475E-2</v>
      </c>
      <c r="I1437" s="2">
        <v>233404.43</v>
      </c>
      <c r="J1437" s="37">
        <v>104441</v>
      </c>
      <c r="K1437" s="2">
        <f>IFERROR(INDEX('PIC FY 25'!D:D, MATCH(backend_data!C1437,'PIC FY 25'!C:C,0)),0)</f>
        <v>0</v>
      </c>
      <c r="L1437" s="2">
        <v>0</v>
      </c>
      <c r="M1437" s="2">
        <v>0</v>
      </c>
      <c r="N1437" s="2">
        <v>8972567</v>
      </c>
      <c r="O1437" s="2" t="s">
        <v>1652</v>
      </c>
    </row>
    <row r="1438" spans="1:15" x14ac:dyDescent="0.15">
      <c r="A1438" s="2">
        <v>2026</v>
      </c>
      <c r="B1438" s="2">
        <v>2024</v>
      </c>
      <c r="C1438" s="2" t="s">
        <v>113</v>
      </c>
      <c r="D1438" s="2">
        <v>3473.73</v>
      </c>
      <c r="E1438" s="2">
        <v>458</v>
      </c>
      <c r="F1438" s="2">
        <v>0.13184674686863976</v>
      </c>
      <c r="G1438" s="2">
        <v>80</v>
      </c>
      <c r="H1438" s="2">
        <v>2.3029999453037513E-2</v>
      </c>
      <c r="I1438" s="2">
        <v>222533.54</v>
      </c>
      <c r="J1438" s="37">
        <v>145714</v>
      </c>
      <c r="K1438" s="2">
        <f>IFERROR(INDEX('PIC FY 25'!D:D, MATCH(backend_data!C1438,'PIC FY 25'!C:C,0)),0)</f>
        <v>0</v>
      </c>
      <c r="L1438" s="2">
        <v>0</v>
      </c>
      <c r="M1438" s="2">
        <v>0</v>
      </c>
      <c r="N1438" s="2">
        <v>3172388</v>
      </c>
      <c r="O1438" s="2" t="s">
        <v>1653</v>
      </c>
    </row>
    <row r="1439" spans="1:15" x14ac:dyDescent="0.15">
      <c r="A1439" s="2">
        <v>2026</v>
      </c>
      <c r="B1439" s="2">
        <v>2024</v>
      </c>
      <c r="C1439" s="2" t="s">
        <v>114</v>
      </c>
      <c r="D1439" s="2">
        <v>2173.06</v>
      </c>
      <c r="E1439" s="2">
        <v>972</v>
      </c>
      <c r="F1439" s="2">
        <v>0.44729551876156204</v>
      </c>
      <c r="G1439" s="2">
        <v>103</v>
      </c>
      <c r="H1439" s="2">
        <v>4.7398599210330135E-2</v>
      </c>
      <c r="I1439" s="2">
        <v>139340.26999999999</v>
      </c>
      <c r="J1439" s="37">
        <v>84710</v>
      </c>
      <c r="K1439" s="2">
        <f>IFERROR(INDEX('PIC FY 25'!D:D, MATCH(backend_data!C1439,'PIC FY 25'!C:C,0)),0)</f>
        <v>0</v>
      </c>
      <c r="L1439" s="2">
        <v>0</v>
      </c>
      <c r="M1439" s="2">
        <v>0</v>
      </c>
      <c r="N1439" s="2">
        <v>12500083</v>
      </c>
      <c r="O1439" s="2" t="s">
        <v>1654</v>
      </c>
    </row>
    <row r="1440" spans="1:15" x14ac:dyDescent="0.15">
      <c r="A1440" s="2">
        <v>2026</v>
      </c>
      <c r="B1440" s="2">
        <v>2024</v>
      </c>
      <c r="C1440" s="2" t="s">
        <v>115</v>
      </c>
      <c r="D1440" s="2">
        <v>219.2</v>
      </c>
      <c r="E1440" s="2">
        <v>65</v>
      </c>
      <c r="F1440" s="2">
        <v>0.29653284671532848</v>
      </c>
      <c r="G1440" s="2">
        <v>9</v>
      </c>
      <c r="H1440" s="2">
        <v>4.1058394160583947E-2</v>
      </c>
      <c r="I1440" s="2">
        <v>298648.68</v>
      </c>
      <c r="J1440" s="37">
        <v>101638</v>
      </c>
      <c r="K1440" s="2">
        <f>IFERROR(INDEX('PIC FY 25'!D:D, MATCH(backend_data!C1440,'PIC FY 25'!C:C,0)),0)</f>
        <v>0</v>
      </c>
      <c r="L1440" s="2">
        <v>0</v>
      </c>
      <c r="M1440" s="2">
        <v>0</v>
      </c>
      <c r="N1440" s="2">
        <v>311169</v>
      </c>
      <c r="O1440" s="2" t="s">
        <v>1655</v>
      </c>
    </row>
    <row r="1441" spans="1:15" x14ac:dyDescent="0.15">
      <c r="A1441" s="2">
        <v>2026</v>
      </c>
      <c r="B1441" s="2">
        <v>2024</v>
      </c>
      <c r="C1441" s="2" t="s">
        <v>116</v>
      </c>
      <c r="D1441" s="2">
        <v>4521.99</v>
      </c>
      <c r="E1441" s="2">
        <v>2584</v>
      </c>
      <c r="F1441" s="2">
        <v>0.571429835094726</v>
      </c>
      <c r="G1441" s="2">
        <v>579</v>
      </c>
      <c r="H1441" s="2">
        <v>0.12804097311139565</v>
      </c>
      <c r="I1441" s="2">
        <v>106998.86</v>
      </c>
      <c r="J1441" s="37">
        <v>91145</v>
      </c>
      <c r="K1441" s="2">
        <f>IFERROR(INDEX('PIC FY 25'!D:D, MATCH(backend_data!C1441,'PIC FY 25'!C:C,0)),0)</f>
        <v>327</v>
      </c>
      <c r="L1441" s="2">
        <v>16</v>
      </c>
      <c r="M1441" s="2">
        <v>0</v>
      </c>
      <c r="N1441" s="2">
        <v>34096586</v>
      </c>
      <c r="O1441" s="2" t="s">
        <v>1656</v>
      </c>
    </row>
    <row r="1442" spans="1:15" x14ac:dyDescent="0.15">
      <c r="A1442" s="2">
        <v>2026</v>
      </c>
      <c r="B1442" s="2">
        <v>2024</v>
      </c>
      <c r="C1442" s="2" t="s">
        <v>117</v>
      </c>
      <c r="D1442" s="2">
        <v>11285.15</v>
      </c>
      <c r="E1442" s="2">
        <v>8436</v>
      </c>
      <c r="F1442" s="2">
        <v>0.74753104743844789</v>
      </c>
      <c r="G1442" s="2">
        <v>2183</v>
      </c>
      <c r="H1442" s="2">
        <v>0.19344005174942291</v>
      </c>
      <c r="I1442" s="2">
        <v>74676.06</v>
      </c>
      <c r="J1442" s="37">
        <v>53766</v>
      </c>
      <c r="K1442" s="2">
        <f>IFERROR(INDEX('PIC FY 25'!D:D, MATCH(backend_data!C1442,'PIC FY 25'!C:C,0)),0)</f>
        <v>410</v>
      </c>
      <c r="L1442" s="2">
        <v>3</v>
      </c>
      <c r="M1442" s="2">
        <v>1664.9099999999999</v>
      </c>
      <c r="N1442" s="2">
        <v>124491915</v>
      </c>
      <c r="O1442" s="2" t="s">
        <v>1657</v>
      </c>
    </row>
    <row r="1443" spans="1:15" x14ac:dyDescent="0.15">
      <c r="A1443" s="2">
        <v>2026</v>
      </c>
      <c r="B1443" s="2">
        <v>2024</v>
      </c>
      <c r="C1443" s="2" t="s">
        <v>118</v>
      </c>
      <c r="D1443" s="2">
        <v>4100.7299999999996</v>
      </c>
      <c r="E1443" s="2">
        <v>7</v>
      </c>
      <c r="F1443" s="2">
        <v>1.7070131415626E-3</v>
      </c>
      <c r="G1443" s="2">
        <v>19</v>
      </c>
      <c r="H1443" s="2">
        <v>4.6333213842413429E-3</v>
      </c>
      <c r="I1443" s="2">
        <v>661295.62</v>
      </c>
      <c r="J1443" s="37">
        <v>250000</v>
      </c>
      <c r="K1443" s="2">
        <f>IFERROR(INDEX('PIC FY 25'!D:D, MATCH(backend_data!C1443,'PIC FY 25'!C:C,0)),0)</f>
        <v>0</v>
      </c>
      <c r="L1443" s="2">
        <v>0</v>
      </c>
      <c r="M1443" s="2">
        <v>0</v>
      </c>
      <c r="N1443" s="2">
        <v>473399</v>
      </c>
      <c r="O1443" s="2" t="s">
        <v>1658</v>
      </c>
    </row>
    <row r="1444" spans="1:15" x14ac:dyDescent="0.15">
      <c r="A1444" s="2">
        <v>2026</v>
      </c>
      <c r="B1444" s="2">
        <v>2024</v>
      </c>
      <c r="C1444" s="2" t="s">
        <v>119</v>
      </c>
      <c r="D1444" s="2">
        <v>2069.44</v>
      </c>
      <c r="E1444" s="2">
        <v>400</v>
      </c>
      <c r="F1444" s="2">
        <v>0.19328900572135457</v>
      </c>
      <c r="G1444" s="2">
        <v>91</v>
      </c>
      <c r="H1444" s="2">
        <v>4.3973248801608161E-2</v>
      </c>
      <c r="I1444" s="2">
        <v>251941.02</v>
      </c>
      <c r="J1444" s="37">
        <v>140844</v>
      </c>
      <c r="K1444" s="2">
        <f>IFERROR(INDEX('PIC FY 25'!D:D, MATCH(backend_data!C1444,'PIC FY 25'!C:C,0)),0)</f>
        <v>0</v>
      </c>
      <c r="L1444" s="2">
        <v>0</v>
      </c>
      <c r="M1444" s="2">
        <v>0</v>
      </c>
      <c r="N1444" s="2">
        <v>254955</v>
      </c>
      <c r="O1444" s="2" t="s">
        <v>1659</v>
      </c>
    </row>
    <row r="1445" spans="1:15" x14ac:dyDescent="0.15">
      <c r="A1445" s="2">
        <v>2026</v>
      </c>
      <c r="B1445" s="2">
        <v>2024</v>
      </c>
      <c r="C1445" s="2" t="s">
        <v>120</v>
      </c>
      <c r="D1445" s="2">
        <v>831.18</v>
      </c>
      <c r="E1445" s="2">
        <v>163</v>
      </c>
      <c r="F1445" s="2">
        <v>0.19610673981568374</v>
      </c>
      <c r="G1445" s="2">
        <v>8</v>
      </c>
      <c r="H1445" s="2">
        <v>9.6248706658004293E-3</v>
      </c>
      <c r="I1445" s="2">
        <v>184955.08</v>
      </c>
      <c r="J1445" s="37">
        <v>102522</v>
      </c>
      <c r="K1445" s="2">
        <f>IFERROR(INDEX('PIC FY 25'!D:D, MATCH(backend_data!C1445,'PIC FY 25'!C:C,0)),0)</f>
        <v>0</v>
      </c>
      <c r="L1445" s="2">
        <v>0</v>
      </c>
      <c r="M1445" s="2">
        <v>0</v>
      </c>
      <c r="N1445" s="2">
        <v>3011733</v>
      </c>
      <c r="O1445" s="2" t="s">
        <v>1660</v>
      </c>
    </row>
    <row r="1446" spans="1:15" x14ac:dyDescent="0.15">
      <c r="A1446" s="2">
        <v>2026</v>
      </c>
      <c r="B1446" s="2">
        <v>2024</v>
      </c>
      <c r="C1446" s="2" t="s">
        <v>121</v>
      </c>
      <c r="D1446" s="2">
        <v>16938</v>
      </c>
      <c r="E1446" s="2">
        <v>13171</v>
      </c>
      <c r="F1446" s="2">
        <v>0.77760066123509264</v>
      </c>
      <c r="G1446" s="2">
        <v>4376</v>
      </c>
      <c r="H1446" s="2">
        <v>0.2583539969299799</v>
      </c>
      <c r="I1446" s="2">
        <v>103047.94</v>
      </c>
      <c r="J1446" s="37">
        <v>54305</v>
      </c>
      <c r="K1446" s="2">
        <f>IFERROR(INDEX('PIC FY 25'!D:D, MATCH(backend_data!C1446,'PIC FY 25'!C:C,0)),0)</f>
        <v>382</v>
      </c>
      <c r="L1446" s="2">
        <v>5</v>
      </c>
      <c r="M1446" s="2">
        <v>3008.2000000000007</v>
      </c>
      <c r="N1446" s="2">
        <v>170824330</v>
      </c>
      <c r="O1446" s="2" t="s">
        <v>1661</v>
      </c>
    </row>
    <row r="1447" spans="1:15" x14ac:dyDescent="0.15">
      <c r="A1447" s="2">
        <v>2026</v>
      </c>
      <c r="B1447" s="2">
        <v>2024</v>
      </c>
      <c r="C1447" s="2" t="s">
        <v>122</v>
      </c>
      <c r="D1447" s="2">
        <v>3869</v>
      </c>
      <c r="E1447" s="2">
        <v>1372</v>
      </c>
      <c r="F1447" s="2">
        <v>0.35461359524424918</v>
      </c>
      <c r="G1447" s="2">
        <v>348</v>
      </c>
      <c r="H1447" s="2">
        <v>8.9945722408891191E-2</v>
      </c>
      <c r="I1447" s="2">
        <v>163600.35999999999</v>
      </c>
      <c r="J1447" s="37">
        <v>100239</v>
      </c>
      <c r="K1447" s="2">
        <f>IFERROR(INDEX('PIC FY 25'!D:D, MATCH(backend_data!C1447,'PIC FY 25'!C:C,0)),0)</f>
        <v>279</v>
      </c>
      <c r="L1447" s="2">
        <v>36</v>
      </c>
      <c r="M1447" s="2">
        <v>0</v>
      </c>
      <c r="N1447" s="2">
        <v>16889688</v>
      </c>
      <c r="O1447" s="2" t="s">
        <v>1662</v>
      </c>
    </row>
    <row r="1448" spans="1:15" x14ac:dyDescent="0.15">
      <c r="A1448" s="2">
        <v>2026</v>
      </c>
      <c r="B1448" s="2">
        <v>2024</v>
      </c>
      <c r="C1448" s="2" t="s">
        <v>123</v>
      </c>
      <c r="D1448" s="2">
        <v>3095.76</v>
      </c>
      <c r="E1448" s="2">
        <v>2657</v>
      </c>
      <c r="F1448" s="2">
        <v>0.85827066697676813</v>
      </c>
      <c r="G1448" s="2">
        <v>995</v>
      </c>
      <c r="H1448" s="2">
        <v>0.32140734423857142</v>
      </c>
      <c r="I1448" s="2">
        <v>113454.49</v>
      </c>
      <c r="J1448" s="37">
        <v>56237</v>
      </c>
      <c r="K1448" s="2">
        <f>IFERROR(INDEX('PIC FY 25'!D:D, MATCH(backend_data!C1448,'PIC FY 25'!C:C,0)),0)</f>
        <v>342</v>
      </c>
      <c r="L1448" s="2">
        <v>12</v>
      </c>
      <c r="M1448" s="2">
        <v>799.54</v>
      </c>
      <c r="N1448" s="2">
        <v>31150657</v>
      </c>
      <c r="O1448" s="2" t="s">
        <v>1663</v>
      </c>
    </row>
    <row r="1449" spans="1:15" x14ac:dyDescent="0.15">
      <c r="A1449" s="2">
        <v>2026</v>
      </c>
      <c r="B1449" s="2">
        <v>2024</v>
      </c>
      <c r="C1449" s="2" t="s">
        <v>124</v>
      </c>
      <c r="D1449" s="2">
        <v>3526.99</v>
      </c>
      <c r="E1449" s="2">
        <v>1128</v>
      </c>
      <c r="F1449" s="2">
        <v>0.31981944944556123</v>
      </c>
      <c r="G1449" s="2">
        <v>325</v>
      </c>
      <c r="H1449" s="2">
        <v>9.2146561232098759E-2</v>
      </c>
      <c r="I1449" s="2">
        <v>194271.35</v>
      </c>
      <c r="J1449" s="37">
        <v>98313</v>
      </c>
      <c r="K1449" s="2">
        <f>IFERROR(INDEX('PIC FY 25'!D:D, MATCH(backend_data!C1449,'PIC FY 25'!C:C,0)),0)</f>
        <v>0</v>
      </c>
      <c r="L1449" s="2">
        <v>0</v>
      </c>
      <c r="M1449" s="2">
        <v>0</v>
      </c>
      <c r="N1449" s="2">
        <v>11645304</v>
      </c>
      <c r="O1449" s="2" t="s">
        <v>1664</v>
      </c>
    </row>
    <row r="1450" spans="1:15" x14ac:dyDescent="0.15">
      <c r="A1450" s="2">
        <v>2026</v>
      </c>
      <c r="B1450" s="2">
        <v>2024</v>
      </c>
      <c r="C1450" s="2" t="s">
        <v>125</v>
      </c>
      <c r="D1450" s="2">
        <v>3957.3</v>
      </c>
      <c r="E1450" s="2">
        <v>601</v>
      </c>
      <c r="F1450" s="2">
        <v>0.15187122533040204</v>
      </c>
      <c r="G1450" s="2">
        <v>71</v>
      </c>
      <c r="H1450" s="2">
        <v>1.7941525787784601E-2</v>
      </c>
      <c r="I1450" s="2">
        <v>227971.62</v>
      </c>
      <c r="J1450" s="37">
        <v>142039</v>
      </c>
      <c r="K1450" s="2">
        <f>IFERROR(INDEX('PIC FY 25'!D:D, MATCH(backend_data!C1450,'PIC FY 25'!C:C,0)),0)</f>
        <v>0</v>
      </c>
      <c r="L1450" s="2">
        <v>0</v>
      </c>
      <c r="M1450" s="2">
        <v>0</v>
      </c>
      <c r="N1450" s="2">
        <v>3302475</v>
      </c>
      <c r="O1450" s="2" t="s">
        <v>1665</v>
      </c>
    </row>
    <row r="1451" spans="1:15" x14ac:dyDescent="0.15">
      <c r="A1451" s="2">
        <v>2026</v>
      </c>
      <c r="B1451" s="2">
        <v>2024</v>
      </c>
      <c r="C1451" s="2" t="s">
        <v>126</v>
      </c>
      <c r="D1451" s="2">
        <v>124.42</v>
      </c>
      <c r="E1451" s="2">
        <v>41</v>
      </c>
      <c r="F1451" s="2">
        <v>0.32952901462787332</v>
      </c>
      <c r="G1451" s="2">
        <v>2</v>
      </c>
      <c r="H1451" s="2">
        <v>1.6074586079408454E-2</v>
      </c>
      <c r="I1451" s="2">
        <v>328988.51</v>
      </c>
      <c r="J1451" s="37">
        <v>92500</v>
      </c>
      <c r="K1451" s="2">
        <f>IFERROR(INDEX('PIC FY 25'!D:D, MATCH(backend_data!C1451,'PIC FY 25'!C:C,0)),0)</f>
        <v>0</v>
      </c>
      <c r="L1451" s="2">
        <v>0</v>
      </c>
      <c r="M1451" s="2">
        <v>0</v>
      </c>
      <c r="N1451" s="2">
        <v>55415</v>
      </c>
      <c r="O1451" s="2" t="s">
        <v>1666</v>
      </c>
    </row>
    <row r="1452" spans="1:15" x14ac:dyDescent="0.15">
      <c r="A1452" s="2">
        <v>2026</v>
      </c>
      <c r="B1452" s="2">
        <v>2024</v>
      </c>
      <c r="C1452" s="2" t="s">
        <v>127</v>
      </c>
      <c r="D1452" s="2">
        <v>1582.16</v>
      </c>
      <c r="E1452" s="2">
        <v>396</v>
      </c>
      <c r="F1452" s="2">
        <v>0.25029074177074379</v>
      </c>
      <c r="G1452" s="2">
        <v>22</v>
      </c>
      <c r="H1452" s="2">
        <v>1.3905041209485765E-2</v>
      </c>
      <c r="I1452" s="2">
        <v>170477.96</v>
      </c>
      <c r="J1452" s="37">
        <v>114167</v>
      </c>
      <c r="K1452" s="2">
        <f>IFERROR(INDEX('PIC FY 25'!D:D, MATCH(backend_data!C1452,'PIC FY 25'!C:C,0)),0)</f>
        <v>0</v>
      </c>
      <c r="L1452" s="2">
        <v>0</v>
      </c>
      <c r="M1452" s="2">
        <v>0</v>
      </c>
      <c r="N1452" s="2">
        <v>5634070</v>
      </c>
      <c r="O1452" s="2" t="s">
        <v>1667</v>
      </c>
    </row>
    <row r="1453" spans="1:15" x14ac:dyDescent="0.15">
      <c r="A1453" s="2">
        <v>2026</v>
      </c>
      <c r="B1453" s="2">
        <v>2024</v>
      </c>
      <c r="C1453" s="2" t="s">
        <v>128</v>
      </c>
      <c r="D1453" s="2">
        <v>347.8</v>
      </c>
      <c r="E1453" s="2">
        <v>142</v>
      </c>
      <c r="F1453" s="2">
        <v>0.40828062104657847</v>
      </c>
      <c r="G1453" s="2">
        <v>22</v>
      </c>
      <c r="H1453" s="2">
        <v>6.3254744105807933E-2</v>
      </c>
      <c r="I1453" s="2">
        <v>177142.39</v>
      </c>
      <c r="J1453" s="37">
        <v>60962</v>
      </c>
      <c r="K1453" s="2">
        <f>IFERROR(INDEX('PIC FY 25'!D:D, MATCH(backend_data!C1453,'PIC FY 25'!C:C,0)),0)</f>
        <v>0</v>
      </c>
      <c r="L1453" s="2">
        <v>0</v>
      </c>
      <c r="M1453" s="2">
        <v>0</v>
      </c>
      <c r="N1453" s="2">
        <v>1797318</v>
      </c>
      <c r="O1453" s="2" t="s">
        <v>1668</v>
      </c>
    </row>
    <row r="1454" spans="1:15" x14ac:dyDescent="0.15">
      <c r="A1454" s="2">
        <v>2026</v>
      </c>
      <c r="B1454" s="2">
        <v>2024</v>
      </c>
      <c r="C1454" s="2" t="s">
        <v>129</v>
      </c>
      <c r="D1454" s="2">
        <v>3242.55</v>
      </c>
      <c r="E1454" s="2">
        <v>753</v>
      </c>
      <c r="F1454" s="2">
        <v>0.23222463801637599</v>
      </c>
      <c r="G1454" s="2">
        <v>196</v>
      </c>
      <c r="H1454" s="2">
        <v>6.0446253720065991E-2</v>
      </c>
      <c r="I1454" s="2">
        <v>233699.89</v>
      </c>
      <c r="J1454" s="37">
        <v>121250</v>
      </c>
      <c r="K1454" s="2">
        <f>IFERROR(INDEX('PIC FY 25'!D:D, MATCH(backend_data!C1454,'PIC FY 25'!C:C,0)),0)</f>
        <v>0</v>
      </c>
      <c r="L1454" s="2">
        <v>0</v>
      </c>
      <c r="M1454" s="2">
        <v>0</v>
      </c>
      <c r="N1454" s="2">
        <v>3994756</v>
      </c>
      <c r="O1454" s="2" t="s">
        <v>1669</v>
      </c>
    </row>
    <row r="1455" spans="1:15" x14ac:dyDescent="0.15">
      <c r="A1455" s="2">
        <v>2026</v>
      </c>
      <c r="B1455" s="2">
        <v>2024</v>
      </c>
      <c r="C1455" s="2" t="s">
        <v>130</v>
      </c>
      <c r="D1455" s="2">
        <v>707.27</v>
      </c>
      <c r="E1455" s="2">
        <v>125</v>
      </c>
      <c r="F1455" s="2">
        <v>0.17673590000989722</v>
      </c>
      <c r="G1455" s="2">
        <v>3</v>
      </c>
      <c r="H1455" s="2">
        <v>4.2416616002375332E-3</v>
      </c>
      <c r="I1455" s="2">
        <v>208331.58</v>
      </c>
      <c r="J1455" s="37">
        <v>91932</v>
      </c>
      <c r="K1455" s="2">
        <f>IFERROR(INDEX('PIC FY 25'!D:D, MATCH(backend_data!C1455,'PIC FY 25'!C:C,0)),0)</f>
        <v>0</v>
      </c>
      <c r="L1455" s="2">
        <v>0</v>
      </c>
      <c r="M1455" s="2">
        <v>0</v>
      </c>
      <c r="N1455" s="2">
        <v>1989376</v>
      </c>
      <c r="O1455" s="2" t="s">
        <v>1670</v>
      </c>
    </row>
    <row r="1456" spans="1:15" x14ac:dyDescent="0.15">
      <c r="A1456" s="2">
        <v>2026</v>
      </c>
      <c r="B1456" s="2">
        <v>2024</v>
      </c>
      <c r="C1456" s="2" t="s">
        <v>131</v>
      </c>
      <c r="D1456" s="2">
        <v>11808.17</v>
      </c>
      <c r="E1456" s="2">
        <v>5961</v>
      </c>
      <c r="F1456" s="2">
        <v>0.50481996786970373</v>
      </c>
      <c r="G1456" s="2">
        <v>2698</v>
      </c>
      <c r="H1456" s="2">
        <v>0.2284858703761887</v>
      </c>
      <c r="I1456" s="2">
        <v>280284.45</v>
      </c>
      <c r="J1456" s="37">
        <v>97879</v>
      </c>
      <c r="K1456" s="2">
        <f>IFERROR(INDEX('PIC FY 25'!D:D, MATCH(backend_data!C1456,'PIC FY 25'!C:C,0)),0)</f>
        <v>0</v>
      </c>
      <c r="L1456" s="2">
        <v>0</v>
      </c>
      <c r="M1456" s="2">
        <v>0</v>
      </c>
      <c r="N1456" s="2">
        <v>16447293</v>
      </c>
      <c r="O1456" s="2" t="s">
        <v>1671</v>
      </c>
    </row>
    <row r="1457" spans="1:15" x14ac:dyDescent="0.15">
      <c r="A1457" s="2">
        <v>2026</v>
      </c>
      <c r="B1457" s="2">
        <v>2024</v>
      </c>
      <c r="C1457" s="2" t="s">
        <v>132</v>
      </c>
      <c r="D1457" s="2">
        <v>4924</v>
      </c>
      <c r="E1457" s="2">
        <v>3722</v>
      </c>
      <c r="F1457" s="2">
        <v>0.75588952071486593</v>
      </c>
      <c r="G1457" s="2">
        <v>1123</v>
      </c>
      <c r="H1457" s="2">
        <v>0.22806661251015434</v>
      </c>
      <c r="I1457" s="2">
        <v>94610.76</v>
      </c>
      <c r="J1457" s="37">
        <v>62713</v>
      </c>
      <c r="K1457" s="2">
        <f>IFERROR(INDEX('PIC FY 25'!D:D, MATCH(backend_data!C1457,'PIC FY 25'!C:C,0)),0)</f>
        <v>362</v>
      </c>
      <c r="L1457" s="2">
        <v>7</v>
      </c>
      <c r="M1457" s="2">
        <v>767.59999999999991</v>
      </c>
      <c r="N1457" s="2">
        <v>49231266</v>
      </c>
      <c r="O1457" s="2" t="s">
        <v>1673</v>
      </c>
    </row>
    <row r="1458" spans="1:15" x14ac:dyDescent="0.15">
      <c r="A1458" s="2">
        <v>2026</v>
      </c>
      <c r="B1458" s="2">
        <v>2024</v>
      </c>
      <c r="C1458" s="2" t="s">
        <v>133</v>
      </c>
      <c r="D1458" s="2">
        <v>1059.8599999999999</v>
      </c>
      <c r="E1458" s="2">
        <v>160</v>
      </c>
      <c r="F1458" s="2">
        <v>0.15096333478006529</v>
      </c>
      <c r="G1458" s="2">
        <v>31</v>
      </c>
      <c r="H1458" s="2">
        <v>2.9249146113637652E-2</v>
      </c>
      <c r="I1458" s="2">
        <v>412213.97</v>
      </c>
      <c r="J1458" s="37">
        <v>122116</v>
      </c>
      <c r="K1458" s="2">
        <f>IFERROR(INDEX('PIC FY 25'!D:D, MATCH(backend_data!C1458,'PIC FY 25'!C:C,0)),0)</f>
        <v>0</v>
      </c>
      <c r="L1458" s="2">
        <v>0</v>
      </c>
      <c r="M1458" s="2">
        <v>0</v>
      </c>
      <c r="N1458" s="2">
        <v>1494874</v>
      </c>
      <c r="O1458" s="2" t="s">
        <v>1672</v>
      </c>
    </row>
    <row r="1459" spans="1:15" x14ac:dyDescent="0.15">
      <c r="A1459" s="2">
        <v>2026</v>
      </c>
      <c r="B1459" s="2">
        <v>2024</v>
      </c>
      <c r="C1459" s="2" t="s">
        <v>134</v>
      </c>
      <c r="D1459" s="2">
        <v>1051</v>
      </c>
      <c r="E1459" s="2">
        <v>249</v>
      </c>
      <c r="F1459" s="2">
        <v>0.23691722169362511</v>
      </c>
      <c r="G1459" s="2">
        <v>87</v>
      </c>
      <c r="H1459" s="2">
        <v>8.2778306374881067E-2</v>
      </c>
      <c r="I1459" s="2">
        <v>427899.07</v>
      </c>
      <c r="J1459" s="37">
        <v>99825</v>
      </c>
      <c r="K1459" s="2">
        <f>IFERROR(INDEX('PIC FY 25'!D:D, MATCH(backend_data!C1459,'PIC FY 25'!C:C,0)),0)</f>
        <v>0</v>
      </c>
      <c r="L1459" s="2">
        <v>0</v>
      </c>
      <c r="M1459" s="2">
        <v>0</v>
      </c>
      <c r="N1459" s="2">
        <v>132244</v>
      </c>
      <c r="O1459" s="2" t="s">
        <v>1674</v>
      </c>
    </row>
    <row r="1460" spans="1:15" x14ac:dyDescent="0.15">
      <c r="A1460" s="2">
        <v>2026</v>
      </c>
      <c r="B1460" s="2">
        <v>2024</v>
      </c>
      <c r="C1460" s="2" t="s">
        <v>135</v>
      </c>
      <c r="D1460" s="2">
        <v>2250.4899999999998</v>
      </c>
      <c r="E1460" s="2">
        <v>355</v>
      </c>
      <c r="F1460" s="2">
        <v>0.15774342476527337</v>
      </c>
      <c r="G1460" s="2">
        <v>100</v>
      </c>
      <c r="H1460" s="2">
        <v>4.4434767539513621E-2</v>
      </c>
      <c r="I1460" s="2">
        <v>283897.46999999997</v>
      </c>
      <c r="J1460" s="37">
        <v>138514</v>
      </c>
      <c r="K1460" s="2">
        <f>IFERROR(INDEX('PIC FY 25'!D:D, MATCH(backend_data!C1460,'PIC FY 25'!C:C,0)),0)</f>
        <v>0</v>
      </c>
      <c r="L1460" s="2">
        <v>0</v>
      </c>
      <c r="M1460" s="2">
        <v>0</v>
      </c>
      <c r="N1460" s="2">
        <v>891924</v>
      </c>
      <c r="O1460" s="2" t="s">
        <v>1676</v>
      </c>
    </row>
    <row r="1461" spans="1:15" x14ac:dyDescent="0.15">
      <c r="A1461" s="2">
        <v>2026</v>
      </c>
      <c r="B1461" s="2">
        <v>2024</v>
      </c>
      <c r="C1461" s="2" t="s">
        <v>136</v>
      </c>
      <c r="D1461" s="2">
        <v>1688</v>
      </c>
      <c r="E1461" s="2">
        <v>308</v>
      </c>
      <c r="F1461" s="2">
        <v>0.18246445497630331</v>
      </c>
      <c r="G1461" s="2">
        <v>29</v>
      </c>
      <c r="H1461" s="2">
        <v>1.7180094786729858E-2</v>
      </c>
      <c r="I1461" s="2">
        <v>229616.08</v>
      </c>
      <c r="J1461" s="37">
        <v>123000</v>
      </c>
      <c r="K1461" s="2">
        <f>IFERROR(INDEX('PIC FY 25'!D:D, MATCH(backend_data!C1461,'PIC FY 25'!C:C,0)),0)</f>
        <v>0</v>
      </c>
      <c r="L1461" s="2">
        <v>0</v>
      </c>
      <c r="M1461" s="2">
        <v>0</v>
      </c>
      <c r="N1461" s="2">
        <v>2181410</v>
      </c>
      <c r="O1461" s="2" t="s">
        <v>1675</v>
      </c>
    </row>
    <row r="1462" spans="1:15" x14ac:dyDescent="0.15">
      <c r="A1462" s="2">
        <v>2026</v>
      </c>
      <c r="B1462" s="2">
        <v>2024</v>
      </c>
      <c r="C1462" s="2" t="s">
        <v>137</v>
      </c>
      <c r="D1462" s="2">
        <v>1843.3</v>
      </c>
      <c r="E1462" s="2">
        <v>1017</v>
      </c>
      <c r="F1462" s="2">
        <v>0.55172787934682366</v>
      </c>
      <c r="G1462" s="2">
        <v>20</v>
      </c>
      <c r="H1462" s="2">
        <v>1.0850105788531439E-2</v>
      </c>
      <c r="I1462" s="2">
        <v>135140.29999999999</v>
      </c>
      <c r="J1462" s="37">
        <v>68651</v>
      </c>
      <c r="K1462" s="2">
        <f>IFERROR(INDEX('PIC FY 25'!D:D, MATCH(backend_data!C1462,'PIC FY 25'!C:C,0)),0)</f>
        <v>282</v>
      </c>
      <c r="L1462" s="2">
        <v>32</v>
      </c>
      <c r="M1462" s="2">
        <v>0</v>
      </c>
      <c r="N1462" s="2">
        <v>15364444</v>
      </c>
      <c r="O1462" s="2" t="s">
        <v>1677</v>
      </c>
    </row>
    <row r="1463" spans="1:15" x14ac:dyDescent="0.15">
      <c r="A1463" s="2">
        <v>2026</v>
      </c>
      <c r="B1463" s="2">
        <v>2024</v>
      </c>
      <c r="C1463" s="2" t="s">
        <v>138</v>
      </c>
      <c r="D1463" s="2">
        <v>2233.9</v>
      </c>
      <c r="E1463" s="2">
        <v>916</v>
      </c>
      <c r="F1463" s="2">
        <v>0.41004521240879177</v>
      </c>
      <c r="G1463" s="2">
        <v>161</v>
      </c>
      <c r="H1463" s="2">
        <v>7.2071265499798559E-2</v>
      </c>
      <c r="I1463" s="2">
        <v>144638.66</v>
      </c>
      <c r="J1463" s="37">
        <v>78900</v>
      </c>
      <c r="K1463" s="2">
        <f>IFERROR(INDEX('PIC FY 25'!D:D, MATCH(backend_data!C1463,'PIC FY 25'!C:C,0)),0)</f>
        <v>275</v>
      </c>
      <c r="L1463" s="2">
        <v>38</v>
      </c>
      <c r="M1463" s="2">
        <v>0</v>
      </c>
      <c r="N1463" s="2">
        <v>12740359</v>
      </c>
      <c r="O1463" s="2" t="s">
        <v>1678</v>
      </c>
    </row>
    <row r="1464" spans="1:15" x14ac:dyDescent="0.15">
      <c r="A1464" s="2">
        <v>2026</v>
      </c>
      <c r="B1464" s="2">
        <v>2024</v>
      </c>
      <c r="C1464" s="2" t="s">
        <v>139</v>
      </c>
      <c r="D1464" s="2">
        <v>1355.7</v>
      </c>
      <c r="E1464" s="2">
        <v>683</v>
      </c>
      <c r="F1464" s="2">
        <v>0.50379877554031127</v>
      </c>
      <c r="G1464" s="2">
        <v>52</v>
      </c>
      <c r="H1464" s="2">
        <v>3.8356568562366307E-2</v>
      </c>
      <c r="I1464" s="2">
        <v>119357.13</v>
      </c>
      <c r="J1464" s="37">
        <v>94600</v>
      </c>
      <c r="K1464" s="2">
        <f>IFERROR(INDEX('PIC FY 25'!D:D, MATCH(backend_data!C1464,'PIC FY 25'!C:C,0)),0)</f>
        <v>311</v>
      </c>
      <c r="L1464" s="2">
        <v>18</v>
      </c>
      <c r="M1464" s="2">
        <v>0</v>
      </c>
      <c r="N1464" s="2">
        <v>9041301</v>
      </c>
      <c r="O1464" s="2" t="s">
        <v>1679</v>
      </c>
    </row>
    <row r="1465" spans="1:15" x14ac:dyDescent="0.15">
      <c r="A1465" s="2">
        <v>2026</v>
      </c>
      <c r="B1465" s="2">
        <v>2024</v>
      </c>
      <c r="C1465" s="2" t="s">
        <v>140</v>
      </c>
      <c r="D1465" s="2">
        <v>512.33000000000004</v>
      </c>
      <c r="E1465" s="2">
        <v>86</v>
      </c>
      <c r="F1465" s="2">
        <v>0.16786055862432414</v>
      </c>
      <c r="G1465" s="2">
        <v>6</v>
      </c>
      <c r="H1465" s="2">
        <v>1.1711201764487731E-2</v>
      </c>
      <c r="I1465" s="2">
        <v>171090.51</v>
      </c>
      <c r="J1465" s="37">
        <v>98750</v>
      </c>
      <c r="K1465" s="2">
        <f>IFERROR(INDEX('PIC FY 25'!D:D, MATCH(backend_data!C1465,'PIC FY 25'!C:C,0)),0)</f>
        <v>0</v>
      </c>
      <c r="L1465" s="2">
        <v>0</v>
      </c>
      <c r="M1465" s="2">
        <v>0</v>
      </c>
      <c r="N1465" s="2">
        <v>2042988</v>
      </c>
      <c r="O1465" s="2" t="s">
        <v>1680</v>
      </c>
    </row>
    <row r="1466" spans="1:15" x14ac:dyDescent="0.15">
      <c r="A1466" s="2">
        <v>2026</v>
      </c>
      <c r="B1466" s="2">
        <v>2024</v>
      </c>
      <c r="C1466" s="2" t="s">
        <v>141</v>
      </c>
      <c r="D1466" s="2">
        <v>1248.73</v>
      </c>
      <c r="E1466" s="2">
        <v>320</v>
      </c>
      <c r="F1466" s="2">
        <v>0.25626036052629469</v>
      </c>
      <c r="G1466" s="2">
        <v>39</v>
      </c>
      <c r="H1466" s="2">
        <v>3.1231731439142169E-2</v>
      </c>
      <c r="I1466" s="2">
        <v>157016.81</v>
      </c>
      <c r="J1466" s="37">
        <v>116098</v>
      </c>
      <c r="K1466" s="2">
        <f>IFERROR(INDEX('PIC FY 25'!D:D, MATCH(backend_data!C1466,'PIC FY 25'!C:C,0)),0)</f>
        <v>0</v>
      </c>
      <c r="L1466" s="2">
        <v>0</v>
      </c>
      <c r="M1466" s="2">
        <v>0</v>
      </c>
      <c r="N1466" s="2">
        <v>4979852</v>
      </c>
      <c r="O1466" s="2" t="s">
        <v>1682</v>
      </c>
    </row>
    <row r="1467" spans="1:15" x14ac:dyDescent="0.15">
      <c r="A1467" s="2">
        <v>2026</v>
      </c>
      <c r="B1467" s="2">
        <v>2024</v>
      </c>
      <c r="C1467" s="2" t="s">
        <v>142</v>
      </c>
      <c r="D1467" s="2">
        <v>620.52</v>
      </c>
      <c r="E1467" s="2">
        <v>183</v>
      </c>
      <c r="F1467" s="2">
        <v>0.29491394314445951</v>
      </c>
      <c r="G1467" s="2">
        <v>12</v>
      </c>
      <c r="H1467" s="2">
        <v>1.9338619222587509E-2</v>
      </c>
      <c r="I1467" s="2">
        <v>176560.33</v>
      </c>
      <c r="J1467" s="37">
        <v>103816</v>
      </c>
      <c r="K1467" s="2">
        <f>IFERROR(INDEX('PIC FY 25'!D:D, MATCH(backend_data!C1467,'PIC FY 25'!C:C,0)),0)</f>
        <v>0</v>
      </c>
      <c r="L1467" s="2">
        <v>0</v>
      </c>
      <c r="M1467" s="2">
        <v>0</v>
      </c>
      <c r="N1467" s="2">
        <v>2326921</v>
      </c>
      <c r="O1467" s="2" t="s">
        <v>1681</v>
      </c>
    </row>
    <row r="1468" spans="1:15" x14ac:dyDescent="0.15">
      <c r="A1468" s="2">
        <v>2026</v>
      </c>
      <c r="B1468" s="2">
        <v>2024</v>
      </c>
      <c r="C1468" s="2" t="s">
        <v>143</v>
      </c>
      <c r="D1468" s="2">
        <v>1273.29</v>
      </c>
      <c r="E1468" s="2">
        <v>293</v>
      </c>
      <c r="F1468" s="2">
        <v>0.2301125430970164</v>
      </c>
      <c r="G1468" s="2">
        <v>27</v>
      </c>
      <c r="H1468" s="2">
        <v>2.1204910114742126E-2</v>
      </c>
      <c r="I1468" s="2">
        <v>170916.03</v>
      </c>
      <c r="J1468" s="37">
        <v>124382</v>
      </c>
      <c r="K1468" s="2">
        <f>IFERROR(INDEX('PIC FY 25'!D:D, MATCH(backend_data!C1468,'PIC FY 25'!C:C,0)),0)</f>
        <v>0</v>
      </c>
      <c r="L1468" s="2">
        <v>0</v>
      </c>
      <c r="M1468" s="2">
        <v>0</v>
      </c>
      <c r="N1468" s="2">
        <v>5804790</v>
      </c>
      <c r="O1468" s="2" t="s">
        <v>1683</v>
      </c>
    </row>
    <row r="1469" spans="1:15" x14ac:dyDescent="0.15">
      <c r="A1469" s="2">
        <v>2026</v>
      </c>
      <c r="B1469" s="2">
        <v>2024</v>
      </c>
      <c r="C1469" s="2" t="s">
        <v>144</v>
      </c>
      <c r="D1469" s="2">
        <v>1117.8499999999999</v>
      </c>
      <c r="E1469" s="2">
        <v>652</v>
      </c>
      <c r="F1469" s="2">
        <v>0.58326251285950714</v>
      </c>
      <c r="G1469" s="2">
        <v>61</v>
      </c>
      <c r="H1469" s="2">
        <v>5.4569038779800516E-2</v>
      </c>
      <c r="I1469" s="2">
        <v>154639.01999999999</v>
      </c>
      <c r="J1469" s="37">
        <v>63721</v>
      </c>
      <c r="K1469" s="2">
        <f>IFERROR(INDEX('PIC FY 25'!D:D, MATCH(backend_data!C1469,'PIC FY 25'!C:C,0)),0)</f>
        <v>292</v>
      </c>
      <c r="L1469" s="2">
        <v>25</v>
      </c>
      <c r="M1469" s="2">
        <v>0</v>
      </c>
      <c r="N1469" s="2">
        <v>8340282</v>
      </c>
      <c r="O1469" s="2" t="s">
        <v>1684</v>
      </c>
    </row>
    <row r="1470" spans="1:15" x14ac:dyDescent="0.15">
      <c r="A1470" s="2">
        <v>2026</v>
      </c>
      <c r="B1470" s="2">
        <v>2024</v>
      </c>
      <c r="C1470" s="2" t="s">
        <v>145</v>
      </c>
      <c r="D1470" s="2">
        <v>1175.67</v>
      </c>
      <c r="E1470" s="2">
        <v>120</v>
      </c>
      <c r="F1470" s="2">
        <v>0.10206945826635025</v>
      </c>
      <c r="G1470" s="2">
        <v>15</v>
      </c>
      <c r="H1470" s="2">
        <v>1.2758682283293781E-2</v>
      </c>
      <c r="I1470" s="2">
        <v>320046.8</v>
      </c>
      <c r="J1470" s="37">
        <v>165391</v>
      </c>
      <c r="K1470" s="2">
        <f>IFERROR(INDEX('PIC FY 25'!D:D, MATCH(backend_data!C1470,'PIC FY 25'!C:C,0)),0)</f>
        <v>0</v>
      </c>
      <c r="L1470" s="2">
        <v>0</v>
      </c>
      <c r="M1470" s="2">
        <v>0</v>
      </c>
      <c r="N1470" s="2">
        <v>280477</v>
      </c>
      <c r="O1470" s="2" t="s">
        <v>1685</v>
      </c>
    </row>
    <row r="1471" spans="1:15" x14ac:dyDescent="0.15">
      <c r="A1471" s="2">
        <v>2026</v>
      </c>
      <c r="B1471" s="2">
        <v>2024</v>
      </c>
      <c r="C1471" s="2" t="s">
        <v>146</v>
      </c>
      <c r="D1471" s="2">
        <v>4470.53</v>
      </c>
      <c r="E1471" s="2">
        <v>360</v>
      </c>
      <c r="F1471" s="2">
        <v>8.0527364764356804E-2</v>
      </c>
      <c r="G1471" s="2">
        <v>96</v>
      </c>
      <c r="H1471" s="2">
        <v>2.1473963937161816E-2</v>
      </c>
      <c r="I1471" s="2">
        <v>330701.82</v>
      </c>
      <c r="J1471" s="37">
        <v>169363</v>
      </c>
      <c r="K1471" s="2">
        <f>IFERROR(INDEX('PIC FY 25'!D:D, MATCH(backend_data!C1471,'PIC FY 25'!C:C,0)),0)</f>
        <v>0</v>
      </c>
      <c r="L1471" s="2">
        <v>0</v>
      </c>
      <c r="M1471" s="2">
        <v>0</v>
      </c>
      <c r="N1471" s="2">
        <v>530442</v>
      </c>
      <c r="O1471" s="2" t="s">
        <v>1686</v>
      </c>
    </row>
    <row r="1472" spans="1:15" x14ac:dyDescent="0.15">
      <c r="A1472" s="2">
        <v>2026</v>
      </c>
      <c r="B1472" s="2">
        <v>2024</v>
      </c>
      <c r="C1472" s="2" t="s">
        <v>147</v>
      </c>
      <c r="D1472" s="2">
        <v>2687.96</v>
      </c>
      <c r="E1472" s="2">
        <v>622</v>
      </c>
      <c r="F1472" s="2">
        <v>0.2314022530097174</v>
      </c>
      <c r="G1472" s="2">
        <v>310</v>
      </c>
      <c r="H1472" s="2">
        <v>0.11532909715918392</v>
      </c>
      <c r="I1472" s="2">
        <v>196967.75</v>
      </c>
      <c r="J1472" s="37">
        <v>96773</v>
      </c>
      <c r="K1472" s="2">
        <f>IFERROR(INDEX('PIC FY 25'!D:D, MATCH(backend_data!C1472,'PIC FY 25'!C:C,0)),0)</f>
        <v>0</v>
      </c>
      <c r="L1472" s="2">
        <v>0</v>
      </c>
      <c r="M1472" s="2">
        <v>0</v>
      </c>
      <c r="N1472" s="2">
        <v>8574212</v>
      </c>
      <c r="O1472" s="2" t="s">
        <v>1687</v>
      </c>
    </row>
    <row r="1473" spans="1:15" x14ac:dyDescent="0.15">
      <c r="A1473" s="2">
        <v>2026</v>
      </c>
      <c r="B1473" s="2">
        <v>2024</v>
      </c>
      <c r="C1473" s="2" t="s">
        <v>148</v>
      </c>
      <c r="D1473" s="2">
        <v>156.30000000000001</v>
      </c>
      <c r="E1473" s="2">
        <v>34</v>
      </c>
      <c r="F1473" s="2">
        <v>0.21753039027511195</v>
      </c>
      <c r="G1473" s="2">
        <v>2</v>
      </c>
      <c r="H1473" s="2">
        <v>1.2795905310300703E-2</v>
      </c>
      <c r="I1473" s="2">
        <v>538212.85</v>
      </c>
      <c r="J1473" s="37">
        <v>132500</v>
      </c>
      <c r="K1473" s="2">
        <f>IFERROR(INDEX('PIC FY 25'!D:D, MATCH(backend_data!C1473,'PIC FY 25'!C:C,0)),0)</f>
        <v>0</v>
      </c>
      <c r="L1473" s="2">
        <v>0</v>
      </c>
      <c r="M1473" s="2">
        <v>0</v>
      </c>
      <c r="N1473" s="2">
        <v>219447</v>
      </c>
      <c r="O1473" s="2" t="s">
        <v>1688</v>
      </c>
    </row>
    <row r="1474" spans="1:15" x14ac:dyDescent="0.15">
      <c r="A1474" s="2">
        <v>2026</v>
      </c>
      <c r="B1474" s="2">
        <v>2024</v>
      </c>
      <c r="C1474" s="2" t="s">
        <v>149</v>
      </c>
      <c r="D1474" s="2">
        <v>551.52</v>
      </c>
      <c r="E1474" s="2">
        <v>129</v>
      </c>
      <c r="F1474" s="2">
        <v>0.23389904264577896</v>
      </c>
      <c r="G1474" s="2">
        <v>3</v>
      </c>
      <c r="H1474" s="2">
        <v>5.4395126196692782E-3</v>
      </c>
      <c r="I1474" s="2">
        <v>164803.51</v>
      </c>
      <c r="J1474" s="37">
        <v>114434</v>
      </c>
      <c r="K1474" s="2">
        <f>IFERROR(INDEX('PIC FY 25'!D:D, MATCH(backend_data!C1474,'PIC FY 25'!C:C,0)),0)</f>
        <v>0</v>
      </c>
      <c r="L1474" s="2">
        <v>0</v>
      </c>
      <c r="M1474" s="2">
        <v>0</v>
      </c>
      <c r="N1474" s="2">
        <v>2052671</v>
      </c>
      <c r="O1474" s="2" t="s">
        <v>1689</v>
      </c>
    </row>
    <row r="1475" spans="1:15" x14ac:dyDescent="0.15">
      <c r="A1475" s="2">
        <v>2026</v>
      </c>
      <c r="B1475" s="2">
        <v>2024</v>
      </c>
      <c r="C1475" s="2" t="s">
        <v>150</v>
      </c>
      <c r="D1475" s="2">
        <v>344.93</v>
      </c>
      <c r="E1475" s="2">
        <v>78</v>
      </c>
      <c r="F1475" s="2">
        <v>0.22613283854695154</v>
      </c>
      <c r="G1475" s="2">
        <v>10</v>
      </c>
      <c r="H1475" s="2">
        <v>2.8991389557301482E-2</v>
      </c>
      <c r="I1475" s="2">
        <v>577768.71</v>
      </c>
      <c r="J1475" s="37">
        <v>99083</v>
      </c>
      <c r="K1475" s="2">
        <f>IFERROR(INDEX('PIC FY 25'!D:D, MATCH(backend_data!C1475,'PIC FY 25'!C:C,0)),0)</f>
        <v>0</v>
      </c>
      <c r="L1475" s="2">
        <v>0</v>
      </c>
      <c r="M1475" s="2">
        <v>0</v>
      </c>
      <c r="N1475" s="2">
        <v>72338</v>
      </c>
      <c r="O1475" s="2" t="s">
        <v>1690</v>
      </c>
    </row>
    <row r="1476" spans="1:15" x14ac:dyDescent="0.15">
      <c r="A1476" s="2">
        <v>2026</v>
      </c>
      <c r="B1476" s="2">
        <v>2024</v>
      </c>
      <c r="C1476" s="2" t="s">
        <v>151</v>
      </c>
      <c r="D1476" s="2">
        <v>134.47999999999999</v>
      </c>
      <c r="E1476" s="2">
        <v>59</v>
      </c>
      <c r="F1476" s="2">
        <v>0.43872694824509223</v>
      </c>
      <c r="G1476" s="2">
        <v>2</v>
      </c>
      <c r="H1476" s="2">
        <v>1.4872099940511601E-2</v>
      </c>
      <c r="I1476" s="2">
        <v>144978.57</v>
      </c>
      <c r="J1476" s="37">
        <v>90317</v>
      </c>
      <c r="K1476" s="2">
        <f>IFERROR(INDEX('PIC FY 25'!D:D, MATCH(backend_data!C1476,'PIC FY 25'!C:C,0)),0)</f>
        <v>0</v>
      </c>
      <c r="L1476" s="2">
        <v>0</v>
      </c>
      <c r="M1476" s="2">
        <v>0</v>
      </c>
      <c r="N1476" s="2">
        <v>746012</v>
      </c>
      <c r="O1476" s="2" t="s">
        <v>1691</v>
      </c>
    </row>
    <row r="1477" spans="1:15" x14ac:dyDescent="0.15">
      <c r="A1477" s="2">
        <v>2026</v>
      </c>
      <c r="B1477" s="2">
        <v>2024</v>
      </c>
      <c r="C1477" s="2" t="s">
        <v>152</v>
      </c>
      <c r="D1477" s="2">
        <v>2176.48</v>
      </c>
      <c r="E1477" s="2">
        <v>1103</v>
      </c>
      <c r="F1477" s="2">
        <v>0.5067815922958171</v>
      </c>
      <c r="G1477" s="2">
        <v>152</v>
      </c>
      <c r="H1477" s="2">
        <v>6.983753583768286E-2</v>
      </c>
      <c r="I1477" s="2">
        <v>140547.25</v>
      </c>
      <c r="J1477" s="37">
        <v>96747</v>
      </c>
      <c r="K1477" s="2">
        <f>IFERROR(INDEX('PIC FY 25'!D:D, MATCH(backend_data!C1477,'PIC FY 25'!C:C,0)),0)</f>
        <v>296</v>
      </c>
      <c r="L1477" s="2">
        <v>23</v>
      </c>
      <c r="M1477" s="2">
        <v>0</v>
      </c>
      <c r="N1477" s="2">
        <v>11911359</v>
      </c>
      <c r="O1477" s="2" t="s">
        <v>1692</v>
      </c>
    </row>
    <row r="1478" spans="1:15" x14ac:dyDescent="0.15">
      <c r="A1478" s="2">
        <v>2026</v>
      </c>
      <c r="B1478" s="2">
        <v>2024</v>
      </c>
      <c r="C1478" s="2" t="s">
        <v>153</v>
      </c>
      <c r="D1478" s="2">
        <v>127.39</v>
      </c>
      <c r="E1478" s="2">
        <v>46</v>
      </c>
      <c r="F1478" s="2">
        <v>0.36109584739775491</v>
      </c>
      <c r="G1478" s="2">
        <v>4</v>
      </c>
      <c r="H1478" s="2">
        <v>3.1399638904152601E-2</v>
      </c>
      <c r="I1478" s="2">
        <v>542052.18999999994</v>
      </c>
      <c r="J1478" s="37">
        <v>102963</v>
      </c>
      <c r="K1478" s="2">
        <f>IFERROR(INDEX('PIC FY 25'!D:D, MATCH(backend_data!C1478,'PIC FY 25'!C:C,0)),0)</f>
        <v>0</v>
      </c>
      <c r="L1478" s="2">
        <v>0</v>
      </c>
      <c r="M1478" s="2">
        <v>0</v>
      </c>
      <c r="N1478" s="2">
        <v>29987</v>
      </c>
      <c r="O1478" s="2" t="s">
        <v>1693</v>
      </c>
    </row>
    <row r="1479" spans="1:15" x14ac:dyDescent="0.15">
      <c r="A1479" s="2">
        <v>2026</v>
      </c>
      <c r="B1479" s="2">
        <v>2024</v>
      </c>
      <c r="C1479" s="2" t="s">
        <v>154</v>
      </c>
      <c r="D1479" s="2">
        <v>4614.22</v>
      </c>
      <c r="E1479" s="2">
        <v>1686</v>
      </c>
      <c r="F1479" s="2">
        <v>0.36539220063195943</v>
      </c>
      <c r="G1479" s="2">
        <v>344</v>
      </c>
      <c r="H1479" s="2">
        <v>7.4552145324670249E-2</v>
      </c>
      <c r="I1479" s="2">
        <v>221388.4</v>
      </c>
      <c r="J1479" s="37">
        <v>112366</v>
      </c>
      <c r="K1479" s="2">
        <f>IFERROR(INDEX('PIC FY 25'!D:D, MATCH(backend_data!C1479,'PIC FY 25'!C:C,0)),0)</f>
        <v>0</v>
      </c>
      <c r="L1479" s="2">
        <v>0</v>
      </c>
      <c r="M1479" s="2">
        <v>0</v>
      </c>
      <c r="N1479" s="2">
        <v>9087506</v>
      </c>
      <c r="O1479" s="2" t="s">
        <v>1694</v>
      </c>
    </row>
    <row r="1480" spans="1:15" x14ac:dyDescent="0.15">
      <c r="A1480" s="2">
        <v>2026</v>
      </c>
      <c r="B1480" s="2">
        <v>2024</v>
      </c>
      <c r="C1480" s="2" t="s">
        <v>155</v>
      </c>
      <c r="D1480" s="2">
        <v>333.33</v>
      </c>
      <c r="E1480" s="2">
        <v>30</v>
      </c>
      <c r="F1480" s="2">
        <v>9.0000900009000101E-2</v>
      </c>
      <c r="G1480" s="2">
        <v>0</v>
      </c>
      <c r="H1480" s="2">
        <v>0</v>
      </c>
      <c r="I1480" s="2">
        <v>369358.49</v>
      </c>
      <c r="J1480" s="37">
        <v>113490</v>
      </c>
      <c r="K1480" s="2">
        <f>IFERROR(INDEX('PIC FY 25'!D:D, MATCH(backend_data!C1480,'PIC FY 25'!C:C,0)),0)</f>
        <v>0</v>
      </c>
      <c r="L1480" s="2">
        <v>0</v>
      </c>
      <c r="M1480" s="2">
        <v>0</v>
      </c>
      <c r="N1480" s="2">
        <v>39454</v>
      </c>
      <c r="O1480" s="2" t="s">
        <v>1695</v>
      </c>
    </row>
    <row r="1481" spans="1:15" x14ac:dyDescent="0.15">
      <c r="A1481" s="2">
        <v>2026</v>
      </c>
      <c r="B1481" s="2">
        <v>2024</v>
      </c>
      <c r="C1481" s="2" t="s">
        <v>156</v>
      </c>
      <c r="D1481" s="2">
        <v>4118.37</v>
      </c>
      <c r="E1481" s="2">
        <v>574</v>
      </c>
      <c r="F1481" s="2">
        <v>0.13937552963915337</v>
      </c>
      <c r="G1481" s="2">
        <v>87</v>
      </c>
      <c r="H1481" s="2">
        <v>2.1124862506282826E-2</v>
      </c>
      <c r="I1481" s="2">
        <v>190774.37</v>
      </c>
      <c r="J1481" s="37">
        <v>143874</v>
      </c>
      <c r="K1481" s="2">
        <f>IFERROR(INDEX('PIC FY 25'!D:D, MATCH(backend_data!C1481,'PIC FY 25'!C:C,0)),0)</f>
        <v>0</v>
      </c>
      <c r="L1481" s="2">
        <v>0</v>
      </c>
      <c r="M1481" s="2">
        <v>0</v>
      </c>
      <c r="N1481" s="2">
        <v>8273772</v>
      </c>
      <c r="O1481" s="2" t="s">
        <v>1696</v>
      </c>
    </row>
    <row r="1482" spans="1:15" x14ac:dyDescent="0.15">
      <c r="A1482" s="2">
        <v>2026</v>
      </c>
      <c r="B1482" s="2">
        <v>2024</v>
      </c>
      <c r="C1482" s="2" t="s">
        <v>157</v>
      </c>
      <c r="D1482" s="2">
        <v>1324.3</v>
      </c>
      <c r="E1482" s="2">
        <v>69</v>
      </c>
      <c r="F1482" s="2">
        <v>5.2102997810163865E-2</v>
      </c>
      <c r="G1482" s="2">
        <v>18</v>
      </c>
      <c r="H1482" s="2">
        <v>1.3592086385260138E-2</v>
      </c>
      <c r="I1482" s="2">
        <v>162955.29</v>
      </c>
      <c r="J1482" s="37">
        <v>105450</v>
      </c>
      <c r="K1482" s="2">
        <f>IFERROR(INDEX('PIC FY 25'!D:D, MATCH(backend_data!C1482,'PIC FY 25'!C:C,0)),0)</f>
        <v>0</v>
      </c>
      <c r="L1482" s="2">
        <v>0</v>
      </c>
      <c r="M1482" s="2">
        <v>0</v>
      </c>
      <c r="N1482" s="2">
        <v>5069683</v>
      </c>
      <c r="O1482" s="2" t="s">
        <v>1697</v>
      </c>
    </row>
    <row r="1483" spans="1:15" x14ac:dyDescent="0.15">
      <c r="A1483" s="2">
        <v>2026</v>
      </c>
      <c r="B1483" s="2">
        <v>2024</v>
      </c>
      <c r="C1483" s="2" t="s">
        <v>158</v>
      </c>
      <c r="D1483" s="2">
        <v>2250.4699999999998</v>
      </c>
      <c r="E1483" s="2">
        <v>282</v>
      </c>
      <c r="F1483" s="2">
        <v>0.12530715806031631</v>
      </c>
      <c r="G1483" s="2">
        <v>37</v>
      </c>
      <c r="H1483" s="2">
        <v>1.6441010100112421E-2</v>
      </c>
      <c r="I1483" s="2">
        <v>210030.8</v>
      </c>
      <c r="J1483" s="37">
        <v>107266</v>
      </c>
      <c r="K1483" s="2">
        <f>IFERROR(INDEX('PIC FY 25'!D:D, MATCH(backend_data!C1483,'PIC FY 25'!C:C,0)),0)</f>
        <v>0</v>
      </c>
      <c r="L1483" s="2">
        <v>0</v>
      </c>
      <c r="M1483" s="2">
        <v>0</v>
      </c>
      <c r="N1483" s="2">
        <v>8158182</v>
      </c>
      <c r="O1483" s="2" t="s">
        <v>1698</v>
      </c>
    </row>
    <row r="1484" spans="1:15" x14ac:dyDescent="0.15">
      <c r="A1484" s="2">
        <v>2026</v>
      </c>
      <c r="B1484" s="2">
        <v>2024</v>
      </c>
      <c r="C1484" s="2" t="s">
        <v>159</v>
      </c>
      <c r="D1484" s="2">
        <v>6028.88</v>
      </c>
      <c r="E1484" s="2">
        <v>1569</v>
      </c>
      <c r="F1484" s="2">
        <v>0.26024734279003731</v>
      </c>
      <c r="G1484" s="2">
        <v>231</v>
      </c>
      <c r="H1484" s="2">
        <v>3.83155743687053E-2</v>
      </c>
      <c r="I1484" s="2">
        <v>179404.74</v>
      </c>
      <c r="J1484" s="37">
        <v>118790</v>
      </c>
      <c r="K1484" s="2">
        <f>IFERROR(INDEX('PIC FY 25'!D:D, MATCH(backend_data!C1484,'PIC FY 25'!C:C,0)),0)</f>
        <v>0</v>
      </c>
      <c r="L1484" s="2">
        <v>0</v>
      </c>
      <c r="M1484" s="2">
        <v>0</v>
      </c>
      <c r="N1484" s="2">
        <v>19048837</v>
      </c>
      <c r="O1484" s="2" t="s">
        <v>1699</v>
      </c>
    </row>
    <row r="1485" spans="1:15" x14ac:dyDescent="0.15">
      <c r="A1485" s="2">
        <v>2026</v>
      </c>
      <c r="B1485" s="2">
        <v>2024</v>
      </c>
      <c r="C1485" s="2" t="s">
        <v>160</v>
      </c>
      <c r="D1485" s="2">
        <v>5167.7299999999996</v>
      </c>
      <c r="E1485" s="2">
        <v>870</v>
      </c>
      <c r="F1485" s="2">
        <v>0.16835244875409514</v>
      </c>
      <c r="G1485" s="2">
        <v>477</v>
      </c>
      <c r="H1485" s="2">
        <v>9.2303583972072847E-2</v>
      </c>
      <c r="I1485" s="2">
        <v>199936</v>
      </c>
      <c r="J1485" s="37">
        <v>134080</v>
      </c>
      <c r="K1485" s="2">
        <f>IFERROR(INDEX('PIC FY 25'!D:D, MATCH(backend_data!C1485,'PIC FY 25'!C:C,0)),0)</f>
        <v>0</v>
      </c>
      <c r="L1485" s="2">
        <v>0</v>
      </c>
      <c r="M1485" s="2">
        <v>0</v>
      </c>
      <c r="N1485" s="2">
        <v>10408310</v>
      </c>
      <c r="O1485" s="2" t="s">
        <v>1700</v>
      </c>
    </row>
    <row r="1486" spans="1:15" x14ac:dyDescent="0.15">
      <c r="A1486" s="2">
        <v>2026</v>
      </c>
      <c r="B1486" s="2">
        <v>2024</v>
      </c>
      <c r="C1486" s="2" t="s">
        <v>161</v>
      </c>
      <c r="D1486" s="2">
        <v>362</v>
      </c>
      <c r="E1486" s="2">
        <v>201</v>
      </c>
      <c r="F1486" s="2">
        <v>0.55524861878453036</v>
      </c>
      <c r="G1486" s="2">
        <v>7</v>
      </c>
      <c r="H1486" s="2">
        <v>1.9337016574585635E-2</v>
      </c>
      <c r="I1486" s="2">
        <v>118389.37</v>
      </c>
      <c r="J1486" s="37">
        <v>94464</v>
      </c>
      <c r="K1486" s="2">
        <f>IFERROR(INDEX('PIC FY 25'!D:D, MATCH(backend_data!C1486,'PIC FY 25'!C:C,0)),0)</f>
        <v>270</v>
      </c>
      <c r="L1486" s="2">
        <v>41</v>
      </c>
      <c r="M1486" s="2">
        <v>0</v>
      </c>
      <c r="N1486" s="2">
        <v>2328567</v>
      </c>
      <c r="O1486" s="2" t="s">
        <v>1701</v>
      </c>
    </row>
    <row r="1487" spans="1:15" x14ac:dyDescent="0.15">
      <c r="A1487" s="2">
        <v>2026</v>
      </c>
      <c r="B1487" s="2">
        <v>2024</v>
      </c>
      <c r="C1487" s="2" t="s">
        <v>162</v>
      </c>
      <c r="D1487" s="2">
        <v>1292.8599999999999</v>
      </c>
      <c r="E1487" s="2">
        <v>523</v>
      </c>
      <c r="F1487" s="2">
        <v>0.40452949275250222</v>
      </c>
      <c r="G1487" s="2">
        <v>13</v>
      </c>
      <c r="H1487" s="2">
        <v>1.0055226397289731E-2</v>
      </c>
      <c r="I1487" s="2">
        <v>128948.45</v>
      </c>
      <c r="J1487" s="37">
        <v>92292</v>
      </c>
      <c r="K1487" s="2">
        <f>IFERROR(INDEX('PIC FY 25'!D:D, MATCH(backend_data!C1487,'PIC FY 25'!C:C,0)),0)</f>
        <v>286</v>
      </c>
      <c r="L1487" s="2">
        <v>29</v>
      </c>
      <c r="M1487" s="2">
        <v>0</v>
      </c>
      <c r="N1487" s="2">
        <v>7491815</v>
      </c>
      <c r="O1487" s="2" t="s">
        <v>1702</v>
      </c>
    </row>
    <row r="1488" spans="1:15" x14ac:dyDescent="0.15">
      <c r="A1488" s="2">
        <v>2026</v>
      </c>
      <c r="B1488" s="2">
        <v>2024</v>
      </c>
      <c r="C1488" s="2" t="s">
        <v>163</v>
      </c>
      <c r="D1488" s="2">
        <v>15740.78</v>
      </c>
      <c r="E1488" s="2">
        <v>8588</v>
      </c>
      <c r="F1488" s="2">
        <v>0.54558922747157379</v>
      </c>
      <c r="G1488" s="2">
        <v>3098</v>
      </c>
      <c r="H1488" s="2">
        <v>0.19681362677071909</v>
      </c>
      <c r="I1488" s="2">
        <v>294177.36</v>
      </c>
      <c r="J1488" s="37">
        <v>100718</v>
      </c>
      <c r="K1488" s="2">
        <f>IFERROR(INDEX('PIC FY 25'!D:D, MATCH(backend_data!C1488,'PIC FY 25'!C:C,0)),0)</f>
        <v>0</v>
      </c>
      <c r="L1488" s="2">
        <v>0</v>
      </c>
      <c r="M1488" s="2">
        <v>0</v>
      </c>
      <c r="N1488" s="2">
        <v>22003161</v>
      </c>
      <c r="O1488" s="2" t="s">
        <v>1703</v>
      </c>
    </row>
    <row r="1489" spans="1:15" x14ac:dyDescent="0.15">
      <c r="A1489" s="2">
        <v>2026</v>
      </c>
      <c r="B1489" s="2">
        <v>2024</v>
      </c>
      <c r="C1489" s="2" t="s">
        <v>164</v>
      </c>
      <c r="D1489" s="2">
        <v>426.12</v>
      </c>
      <c r="E1489" s="2">
        <v>173</v>
      </c>
      <c r="F1489" s="2">
        <v>0.40598892330798836</v>
      </c>
      <c r="G1489" s="2">
        <v>2</v>
      </c>
      <c r="H1489" s="2">
        <v>4.6935135642542005E-3</v>
      </c>
      <c r="I1489" s="2">
        <v>138994.6</v>
      </c>
      <c r="J1489" s="37">
        <v>82703</v>
      </c>
      <c r="K1489" s="2">
        <f>IFERROR(INDEX('PIC FY 25'!D:D, MATCH(backend_data!C1489,'PIC FY 25'!C:C,0)),0)</f>
        <v>279</v>
      </c>
      <c r="L1489" s="2">
        <v>35</v>
      </c>
      <c r="M1489" s="2">
        <v>0</v>
      </c>
      <c r="N1489" s="2">
        <v>2431103</v>
      </c>
      <c r="O1489" s="2" t="s">
        <v>1704</v>
      </c>
    </row>
    <row r="1490" spans="1:15" x14ac:dyDescent="0.15">
      <c r="A1490" s="2">
        <v>2026</v>
      </c>
      <c r="B1490" s="2">
        <v>2024</v>
      </c>
      <c r="C1490" s="2" t="s">
        <v>165</v>
      </c>
      <c r="D1490" s="2">
        <v>1745.13</v>
      </c>
      <c r="E1490" s="2">
        <v>458</v>
      </c>
      <c r="F1490" s="2">
        <v>0.26244463163202741</v>
      </c>
      <c r="G1490" s="2">
        <v>14</v>
      </c>
      <c r="H1490" s="2">
        <v>8.0223249843851176E-3</v>
      </c>
      <c r="I1490" s="2">
        <v>303424.71999999997</v>
      </c>
      <c r="J1490" s="37">
        <v>102174</v>
      </c>
      <c r="K1490" s="2">
        <f>IFERROR(INDEX('PIC FY 25'!D:D, MATCH(backend_data!C1490,'PIC FY 25'!C:C,0)),0)</f>
        <v>0</v>
      </c>
      <c r="L1490" s="2">
        <v>0</v>
      </c>
      <c r="M1490" s="2">
        <v>0</v>
      </c>
      <c r="N1490" s="2">
        <v>217365</v>
      </c>
      <c r="O1490" s="2" t="s">
        <v>1705</v>
      </c>
    </row>
    <row r="1491" spans="1:15" x14ac:dyDescent="0.15">
      <c r="A1491" s="2">
        <v>2026</v>
      </c>
      <c r="B1491" s="2">
        <v>2024</v>
      </c>
      <c r="C1491" s="2" t="s">
        <v>166</v>
      </c>
      <c r="D1491" s="2">
        <v>6781.1</v>
      </c>
      <c r="E1491" s="2">
        <v>3372</v>
      </c>
      <c r="F1491" s="2">
        <v>0.49726445561929478</v>
      </c>
      <c r="G1491" s="2">
        <v>774</v>
      </c>
      <c r="H1491" s="2">
        <v>0.11414077362079898</v>
      </c>
      <c r="I1491" s="2">
        <v>181161.67</v>
      </c>
      <c r="J1491" s="37">
        <v>91025</v>
      </c>
      <c r="K1491" s="2">
        <f>IFERROR(INDEX('PIC FY 25'!D:D, MATCH(backend_data!C1491,'PIC FY 25'!C:C,0)),0)</f>
        <v>303</v>
      </c>
      <c r="L1491" s="2">
        <v>20</v>
      </c>
      <c r="M1491" s="2">
        <v>0</v>
      </c>
      <c r="N1491" s="2">
        <v>30304368</v>
      </c>
      <c r="O1491" s="2" t="s">
        <v>1706</v>
      </c>
    </row>
    <row r="1492" spans="1:15" x14ac:dyDescent="0.15">
      <c r="A1492" s="2">
        <v>2026</v>
      </c>
      <c r="B1492" s="2">
        <v>2024</v>
      </c>
      <c r="C1492" s="2" t="s">
        <v>167</v>
      </c>
      <c r="D1492" s="2">
        <v>1922.64</v>
      </c>
      <c r="E1492" s="2">
        <v>267</v>
      </c>
      <c r="F1492" s="2">
        <v>0.13887155161652726</v>
      </c>
      <c r="G1492" s="2">
        <v>43</v>
      </c>
      <c r="H1492" s="2">
        <v>2.2365081346481918E-2</v>
      </c>
      <c r="I1492" s="2">
        <v>178557.44</v>
      </c>
      <c r="J1492" s="37">
        <v>121141</v>
      </c>
      <c r="K1492" s="2">
        <f>IFERROR(INDEX('PIC FY 25'!D:D, MATCH(backend_data!C1492,'PIC FY 25'!C:C,0)),0)</f>
        <v>0</v>
      </c>
      <c r="L1492" s="2">
        <v>0</v>
      </c>
      <c r="M1492" s="2">
        <v>0</v>
      </c>
      <c r="N1492" s="2">
        <v>5784150</v>
      </c>
      <c r="O1492" s="2" t="s">
        <v>1707</v>
      </c>
    </row>
    <row r="1493" spans="1:15" x14ac:dyDescent="0.15">
      <c r="A1493" s="2">
        <v>2026</v>
      </c>
      <c r="B1493" s="2">
        <v>2024</v>
      </c>
      <c r="C1493" s="2" t="s">
        <v>168</v>
      </c>
      <c r="D1493" s="2">
        <v>866.28</v>
      </c>
      <c r="E1493" s="2">
        <v>327</v>
      </c>
      <c r="F1493" s="2">
        <v>0.37747610472364596</v>
      </c>
      <c r="G1493" s="2">
        <v>16</v>
      </c>
      <c r="H1493" s="2">
        <v>1.846977882439858E-2</v>
      </c>
      <c r="I1493" s="2">
        <v>143883.13</v>
      </c>
      <c r="J1493" s="37">
        <v>91967</v>
      </c>
      <c r="K1493" s="2">
        <f>IFERROR(INDEX('PIC FY 25'!D:D, MATCH(backend_data!C1493,'PIC FY 25'!C:C,0)),0)</f>
        <v>0</v>
      </c>
      <c r="L1493" s="2">
        <v>0</v>
      </c>
      <c r="M1493" s="2">
        <v>0</v>
      </c>
      <c r="N1493" s="2">
        <v>4546072</v>
      </c>
      <c r="O1493" s="2" t="s">
        <v>1708</v>
      </c>
    </row>
    <row r="1494" spans="1:15" x14ac:dyDescent="0.15">
      <c r="A1494" s="2">
        <v>2026</v>
      </c>
      <c r="B1494" s="2">
        <v>2024</v>
      </c>
      <c r="C1494" s="2" t="s">
        <v>169</v>
      </c>
      <c r="D1494" s="2">
        <v>826.77</v>
      </c>
      <c r="E1494" s="2">
        <v>372</v>
      </c>
      <c r="F1494" s="2">
        <v>0.44994375703037121</v>
      </c>
      <c r="G1494" s="2">
        <v>19</v>
      </c>
      <c r="H1494" s="2">
        <v>2.2980998342949067E-2</v>
      </c>
      <c r="I1494" s="2">
        <v>155669.93</v>
      </c>
      <c r="J1494" s="37">
        <v>95905</v>
      </c>
      <c r="K1494" s="2">
        <f>IFERROR(INDEX('PIC FY 25'!D:D, MATCH(backend_data!C1494,'PIC FY 25'!C:C,0)),0)</f>
        <v>0</v>
      </c>
      <c r="L1494" s="2">
        <v>0</v>
      </c>
      <c r="M1494" s="2">
        <v>0</v>
      </c>
      <c r="N1494" s="2">
        <v>7534704</v>
      </c>
      <c r="O1494" s="2" t="s">
        <v>1709</v>
      </c>
    </row>
    <row r="1495" spans="1:15" x14ac:dyDescent="0.15">
      <c r="A1495" s="2">
        <v>2026</v>
      </c>
      <c r="B1495" s="2">
        <v>2024</v>
      </c>
      <c r="C1495" s="2" t="s">
        <v>170</v>
      </c>
      <c r="D1495" s="2">
        <v>2180.6799999999998</v>
      </c>
      <c r="E1495" s="2">
        <v>377</v>
      </c>
      <c r="F1495" s="2">
        <v>0.17288185336683973</v>
      </c>
      <c r="G1495" s="2">
        <v>28</v>
      </c>
      <c r="H1495" s="2">
        <v>1.2840031549791809E-2</v>
      </c>
      <c r="I1495" s="2">
        <v>163653.03</v>
      </c>
      <c r="J1495" s="37">
        <v>132846</v>
      </c>
      <c r="K1495" s="2">
        <f>IFERROR(INDEX('PIC FY 25'!D:D, MATCH(backend_data!C1495,'PIC FY 25'!C:C,0)),0)</f>
        <v>0</v>
      </c>
      <c r="L1495" s="2">
        <v>0</v>
      </c>
      <c r="M1495" s="2">
        <v>0</v>
      </c>
      <c r="N1495" s="2">
        <v>7012896</v>
      </c>
      <c r="O1495" s="2" t="s">
        <v>1710</v>
      </c>
    </row>
    <row r="1496" spans="1:15" x14ac:dyDescent="0.15">
      <c r="A1496" s="2">
        <v>2026</v>
      </c>
      <c r="B1496" s="2">
        <v>2024</v>
      </c>
      <c r="C1496" s="2" t="s">
        <v>171</v>
      </c>
      <c r="D1496" s="2">
        <v>4213.04</v>
      </c>
      <c r="E1496" s="2">
        <v>2737</v>
      </c>
      <c r="F1496" s="2">
        <v>0.64964965915348538</v>
      </c>
      <c r="G1496" s="2">
        <v>656</v>
      </c>
      <c r="H1496" s="2">
        <v>0.15570704289539145</v>
      </c>
      <c r="I1496" s="2">
        <v>117024.74</v>
      </c>
      <c r="J1496" s="37">
        <v>66616</v>
      </c>
      <c r="K1496" s="2">
        <f>IFERROR(INDEX('PIC FY 25'!D:D, MATCH(backend_data!C1496,'PIC FY 25'!C:C,0)),0)</f>
        <v>331</v>
      </c>
      <c r="L1496" s="2">
        <v>15</v>
      </c>
      <c r="M1496" s="2">
        <v>209.17999999999984</v>
      </c>
      <c r="N1496" s="2">
        <v>34701422</v>
      </c>
      <c r="O1496" s="2" t="s">
        <v>1711</v>
      </c>
    </row>
    <row r="1497" spans="1:15" x14ac:dyDescent="0.15">
      <c r="A1497" s="2">
        <v>2026</v>
      </c>
      <c r="B1497" s="2">
        <v>2024</v>
      </c>
      <c r="C1497" s="2" t="s">
        <v>172</v>
      </c>
      <c r="D1497" s="2">
        <v>6780.83</v>
      </c>
      <c r="E1497" s="2">
        <v>1333</v>
      </c>
      <c r="F1497" s="2">
        <v>0.19658360407206787</v>
      </c>
      <c r="G1497" s="2">
        <v>321</v>
      </c>
      <c r="H1497" s="2">
        <v>4.7339337514729025E-2</v>
      </c>
      <c r="I1497" s="2">
        <v>229208.68</v>
      </c>
      <c r="J1497" s="37">
        <v>153846</v>
      </c>
      <c r="K1497" s="2">
        <f>IFERROR(INDEX('PIC FY 25'!D:D, MATCH(backend_data!C1497,'PIC FY 25'!C:C,0)),0)</f>
        <v>0</v>
      </c>
      <c r="L1497" s="2">
        <v>0</v>
      </c>
      <c r="M1497" s="2">
        <v>0</v>
      </c>
      <c r="N1497" s="2">
        <v>3339195</v>
      </c>
      <c r="O1497" s="2" t="s">
        <v>1712</v>
      </c>
    </row>
    <row r="1498" spans="1:15" x14ac:dyDescent="0.15">
      <c r="A1498" s="2">
        <v>2026</v>
      </c>
      <c r="B1498" s="2">
        <v>2024</v>
      </c>
      <c r="C1498" s="2" t="s">
        <v>173</v>
      </c>
      <c r="D1498" s="2">
        <v>71.680000000000007</v>
      </c>
      <c r="E1498" s="2">
        <v>17</v>
      </c>
      <c r="F1498" s="2">
        <v>0.23716517857142855</v>
      </c>
      <c r="G1498" s="2">
        <v>0</v>
      </c>
      <c r="H1498" s="2">
        <v>0</v>
      </c>
      <c r="I1498" s="2">
        <v>231682.93</v>
      </c>
      <c r="J1498" s="37">
        <v>100547</v>
      </c>
      <c r="K1498" s="2">
        <f>IFERROR(INDEX('PIC FY 25'!D:D, MATCH(backend_data!C1498,'PIC FY 25'!C:C,0)),0)</f>
        <v>0</v>
      </c>
      <c r="L1498" s="2">
        <v>0</v>
      </c>
      <c r="M1498" s="2">
        <v>0</v>
      </c>
      <c r="N1498" s="2">
        <v>141114</v>
      </c>
      <c r="O1498" s="2" t="s">
        <v>1713</v>
      </c>
    </row>
    <row r="1499" spans="1:15" x14ac:dyDescent="0.15">
      <c r="A1499" s="2">
        <v>2026</v>
      </c>
      <c r="B1499" s="2">
        <v>2024</v>
      </c>
      <c r="C1499" s="2" t="s">
        <v>174</v>
      </c>
      <c r="D1499" s="2">
        <v>3373.62</v>
      </c>
      <c r="E1499" s="2">
        <v>1926</v>
      </c>
      <c r="F1499" s="2">
        <v>0.57090010137478442</v>
      </c>
      <c r="G1499" s="2">
        <v>138</v>
      </c>
      <c r="H1499" s="2">
        <v>4.0905614740249348E-2</v>
      </c>
      <c r="I1499" s="2">
        <v>115224.62</v>
      </c>
      <c r="J1499" s="37">
        <v>79875</v>
      </c>
      <c r="K1499" s="2">
        <f>IFERROR(INDEX('PIC FY 25'!D:D, MATCH(backend_data!C1499,'PIC FY 25'!C:C,0)),0)</f>
        <v>300</v>
      </c>
      <c r="L1499" s="2">
        <v>22</v>
      </c>
      <c r="M1499" s="2">
        <v>0</v>
      </c>
      <c r="N1499" s="2">
        <v>23512721</v>
      </c>
      <c r="O1499" s="2" t="s">
        <v>1714</v>
      </c>
    </row>
    <row r="1500" spans="1:15" x14ac:dyDescent="0.15">
      <c r="A1500" s="2">
        <v>2026</v>
      </c>
      <c r="B1500" s="2">
        <v>2024</v>
      </c>
      <c r="C1500" s="2" t="s">
        <v>175</v>
      </c>
      <c r="D1500" s="2">
        <v>280.88</v>
      </c>
      <c r="E1500" s="2">
        <v>98</v>
      </c>
      <c r="F1500" s="2">
        <v>0.34890344631159215</v>
      </c>
      <c r="G1500" s="2">
        <v>9</v>
      </c>
      <c r="H1500" s="2">
        <v>3.204215323269724E-2</v>
      </c>
      <c r="I1500" s="2">
        <v>166672.04999999999</v>
      </c>
      <c r="J1500" s="37">
        <v>84250</v>
      </c>
      <c r="K1500" s="2">
        <f>IFERROR(INDEX('PIC FY 25'!D:D, MATCH(backend_data!C1500,'PIC FY 25'!C:C,0)),0)</f>
        <v>0</v>
      </c>
      <c r="L1500" s="2">
        <v>0</v>
      </c>
      <c r="M1500" s="2">
        <v>0</v>
      </c>
      <c r="N1500" s="2">
        <v>1318028</v>
      </c>
      <c r="O1500" s="2" t="s">
        <v>1715</v>
      </c>
    </row>
    <row r="1501" spans="1:15" x14ac:dyDescent="0.15">
      <c r="A1501" s="2">
        <v>2026</v>
      </c>
      <c r="B1501" s="2">
        <v>2024</v>
      </c>
      <c r="C1501" s="2" t="s">
        <v>176</v>
      </c>
      <c r="D1501" s="2">
        <v>5247.19</v>
      </c>
      <c r="E1501" s="2">
        <v>1854</v>
      </c>
      <c r="F1501" s="2">
        <v>0.35333197387554105</v>
      </c>
      <c r="G1501" s="2">
        <v>410</v>
      </c>
      <c r="H1501" s="2">
        <v>7.8137060026414143E-2</v>
      </c>
      <c r="I1501" s="2">
        <v>175032.06</v>
      </c>
      <c r="J1501" s="37">
        <v>98465</v>
      </c>
      <c r="K1501" s="2">
        <f>IFERROR(INDEX('PIC FY 25'!D:D, MATCH(backend_data!C1501,'PIC FY 25'!C:C,0)),0)</f>
        <v>0</v>
      </c>
      <c r="L1501" s="2">
        <v>0</v>
      </c>
      <c r="M1501" s="2">
        <v>0</v>
      </c>
      <c r="N1501" s="2">
        <v>20977547</v>
      </c>
      <c r="O1501" s="2" t="s">
        <v>1716</v>
      </c>
    </row>
    <row r="1502" spans="1:15" x14ac:dyDescent="0.15">
      <c r="A1502" s="2">
        <v>2026</v>
      </c>
      <c r="B1502" s="2">
        <v>2024</v>
      </c>
      <c r="C1502" s="2" t="s">
        <v>177</v>
      </c>
      <c r="D1502" s="2">
        <v>122.67</v>
      </c>
      <c r="E1502" s="2">
        <v>29</v>
      </c>
      <c r="F1502" s="2">
        <v>0.2364066193853428</v>
      </c>
      <c r="G1502" s="2">
        <v>0</v>
      </c>
      <c r="H1502" s="2">
        <v>0</v>
      </c>
      <c r="I1502" s="2">
        <v>554856.75</v>
      </c>
      <c r="J1502" s="37">
        <v>130156</v>
      </c>
      <c r="K1502" s="2">
        <f>IFERROR(INDEX('PIC FY 25'!D:D, MATCH(backend_data!C1502,'PIC FY 25'!C:C,0)),0)</f>
        <v>0</v>
      </c>
      <c r="L1502" s="2">
        <v>0</v>
      </c>
      <c r="M1502" s="2">
        <v>0</v>
      </c>
      <c r="N1502" s="2">
        <v>173740</v>
      </c>
      <c r="O1502" s="2" t="s">
        <v>1717</v>
      </c>
    </row>
    <row r="1503" spans="1:15" x14ac:dyDescent="0.15">
      <c r="A1503" s="2">
        <v>2026</v>
      </c>
      <c r="B1503" s="2">
        <v>2024</v>
      </c>
      <c r="C1503" s="2" t="s">
        <v>178</v>
      </c>
      <c r="D1503" s="2">
        <v>239.58</v>
      </c>
      <c r="E1503" s="2">
        <v>68</v>
      </c>
      <c r="F1503" s="2">
        <v>0.28383003589615158</v>
      </c>
      <c r="G1503" s="2">
        <v>12</v>
      </c>
      <c r="H1503" s="2">
        <v>5.0087653393438514E-2</v>
      </c>
      <c r="I1503" s="2">
        <v>712535.72</v>
      </c>
      <c r="J1503" s="37">
        <v>85709</v>
      </c>
      <c r="K1503" s="2">
        <f>IFERROR(INDEX('PIC FY 25'!D:D, MATCH(backend_data!C1503,'PIC FY 25'!C:C,0)),0)</f>
        <v>0</v>
      </c>
      <c r="L1503" s="2">
        <v>0</v>
      </c>
      <c r="M1503" s="2">
        <v>0</v>
      </c>
      <c r="N1503" s="2">
        <v>337108</v>
      </c>
      <c r="O1503" s="2" t="s">
        <v>1718</v>
      </c>
    </row>
    <row r="1504" spans="1:15" x14ac:dyDescent="0.15">
      <c r="A1504" s="2">
        <v>2026</v>
      </c>
      <c r="B1504" s="2">
        <v>2024</v>
      </c>
      <c r="C1504" s="2" t="s">
        <v>179</v>
      </c>
      <c r="D1504" s="2">
        <v>18575.34</v>
      </c>
      <c r="E1504" s="2">
        <v>14781</v>
      </c>
      <c r="F1504" s="2">
        <v>0.79573240651315125</v>
      </c>
      <c r="G1504" s="2">
        <v>3950</v>
      </c>
      <c r="H1504" s="2">
        <v>0.21264752085291574</v>
      </c>
      <c r="I1504" s="2">
        <v>86869.54</v>
      </c>
      <c r="J1504" s="37">
        <v>51451</v>
      </c>
      <c r="K1504" s="2">
        <f>IFERROR(INDEX('PIC FY 25'!D:D, MATCH(backend_data!C1504,'PIC FY 25'!C:C,0)),0)</f>
        <v>444</v>
      </c>
      <c r="L1504" s="2">
        <v>2</v>
      </c>
      <c r="M1504" s="2">
        <v>3635.7999999999993</v>
      </c>
      <c r="N1504" s="2">
        <v>201118542</v>
      </c>
      <c r="O1504" s="2" t="s">
        <v>1719</v>
      </c>
    </row>
    <row r="1505" spans="1:15" x14ac:dyDescent="0.15">
      <c r="A1505" s="2">
        <v>2026</v>
      </c>
      <c r="B1505" s="2">
        <v>2024</v>
      </c>
      <c r="C1505" s="2" t="s">
        <v>180</v>
      </c>
      <c r="D1505" s="2">
        <v>2438.33</v>
      </c>
      <c r="E1505" s="2">
        <v>820</v>
      </c>
      <c r="F1505" s="2">
        <v>0.33629574339814544</v>
      </c>
      <c r="G1505" s="2">
        <v>149</v>
      </c>
      <c r="H1505" s="2">
        <v>6.1107397276004477E-2</v>
      </c>
      <c r="I1505" s="2">
        <v>305444.86</v>
      </c>
      <c r="J1505" s="37">
        <v>102906</v>
      </c>
      <c r="K1505" s="2">
        <f>IFERROR(INDEX('PIC FY 25'!D:D, MATCH(backend_data!C1505,'PIC FY 25'!C:C,0)),0)</f>
        <v>0</v>
      </c>
      <c r="L1505" s="2">
        <v>0</v>
      </c>
      <c r="M1505" s="2">
        <v>0</v>
      </c>
      <c r="N1505" s="2">
        <v>313662</v>
      </c>
      <c r="O1505" s="2" t="s">
        <v>1720</v>
      </c>
    </row>
    <row r="1506" spans="1:15" x14ac:dyDescent="0.15">
      <c r="A1506" s="2">
        <v>2026</v>
      </c>
      <c r="B1506" s="2">
        <v>2024</v>
      </c>
      <c r="C1506" s="2" t="s">
        <v>181</v>
      </c>
      <c r="D1506" s="2">
        <v>2660.72</v>
      </c>
      <c r="E1506" s="2">
        <v>1090</v>
      </c>
      <c r="F1506" s="2">
        <v>0.40966354971586644</v>
      </c>
      <c r="G1506" s="2">
        <v>133</v>
      </c>
      <c r="H1506" s="2">
        <v>4.9986469827715811E-2</v>
      </c>
      <c r="I1506" s="2">
        <v>162335.37</v>
      </c>
      <c r="J1506" s="37">
        <v>84536</v>
      </c>
      <c r="K1506" s="2">
        <f>IFERROR(INDEX('PIC FY 25'!D:D, MATCH(backend_data!C1506,'PIC FY 25'!C:C,0)),0)</f>
        <v>0</v>
      </c>
      <c r="L1506" s="2">
        <v>0</v>
      </c>
      <c r="M1506" s="2">
        <v>0</v>
      </c>
      <c r="N1506" s="2">
        <v>12991496</v>
      </c>
      <c r="O1506" s="2" t="s">
        <v>1721</v>
      </c>
    </row>
    <row r="1507" spans="1:15" x14ac:dyDescent="0.15">
      <c r="A1507" s="2">
        <v>2026</v>
      </c>
      <c r="B1507" s="2">
        <v>2024</v>
      </c>
      <c r="C1507" s="2" t="s">
        <v>182</v>
      </c>
      <c r="D1507" s="2">
        <v>600.66</v>
      </c>
      <c r="E1507" s="2">
        <v>243</v>
      </c>
      <c r="F1507" s="2">
        <v>0.40455498951153734</v>
      </c>
      <c r="G1507" s="2">
        <v>95</v>
      </c>
      <c r="H1507" s="2">
        <v>0.15815935803948991</v>
      </c>
      <c r="I1507" s="2">
        <v>332759.77</v>
      </c>
      <c r="J1507" s="37">
        <v>76779</v>
      </c>
      <c r="K1507" s="2">
        <f>IFERROR(INDEX('PIC FY 25'!D:D, MATCH(backend_data!C1507,'PIC FY 25'!C:C,0)),0)</f>
        <v>0</v>
      </c>
      <c r="L1507" s="2">
        <v>0</v>
      </c>
      <c r="M1507" s="2">
        <v>0</v>
      </c>
      <c r="N1507" s="2">
        <v>80365</v>
      </c>
      <c r="O1507" s="2" t="s">
        <v>1722</v>
      </c>
    </row>
    <row r="1508" spans="1:15" x14ac:dyDescent="0.15">
      <c r="A1508" s="2">
        <v>2026</v>
      </c>
      <c r="B1508" s="2">
        <v>2024</v>
      </c>
      <c r="C1508" s="2" t="s">
        <v>183</v>
      </c>
      <c r="D1508" s="2">
        <v>9323.98</v>
      </c>
      <c r="E1508" s="2">
        <v>2518</v>
      </c>
      <c r="F1508" s="2">
        <v>0.27005634932721867</v>
      </c>
      <c r="G1508" s="2">
        <v>797</v>
      </c>
      <c r="H1508" s="2">
        <v>8.547851882994173E-2</v>
      </c>
      <c r="I1508" s="2">
        <v>188409.96</v>
      </c>
      <c r="J1508" s="37">
        <v>124150</v>
      </c>
      <c r="K1508" s="2">
        <f>IFERROR(INDEX('PIC FY 25'!D:D, MATCH(backend_data!C1508,'PIC FY 25'!C:C,0)),0)</f>
        <v>0</v>
      </c>
      <c r="L1508" s="2">
        <v>0</v>
      </c>
      <c r="M1508" s="2">
        <v>0</v>
      </c>
      <c r="N1508" s="2">
        <v>25567128</v>
      </c>
      <c r="O1508" s="2" t="s">
        <v>1723</v>
      </c>
    </row>
    <row r="1509" spans="1:15" x14ac:dyDescent="0.15">
      <c r="A1509" s="2">
        <v>2026</v>
      </c>
      <c r="B1509" s="2">
        <v>2024</v>
      </c>
      <c r="C1509" s="2" t="s">
        <v>184</v>
      </c>
      <c r="D1509" s="2">
        <v>6874.5</v>
      </c>
      <c r="E1509" s="2">
        <v>4030</v>
      </c>
      <c r="F1509" s="2">
        <v>0.58622445268746814</v>
      </c>
      <c r="G1509" s="2">
        <v>1488</v>
      </c>
      <c r="H1509" s="2">
        <v>0.21645210560768055</v>
      </c>
      <c r="I1509" s="2">
        <v>101181.78</v>
      </c>
      <c r="J1509" s="37">
        <v>72827</v>
      </c>
      <c r="K1509" s="2">
        <f>IFERROR(INDEX('PIC FY 25'!D:D, MATCH(backend_data!C1509,'PIC FY 25'!C:C,0)),0)</f>
        <v>334</v>
      </c>
      <c r="L1509" s="2">
        <v>14</v>
      </c>
      <c r="M1509" s="2">
        <v>0</v>
      </c>
      <c r="N1509" s="2">
        <v>59004684</v>
      </c>
      <c r="O1509" s="2" t="s">
        <v>1724</v>
      </c>
    </row>
    <row r="1510" spans="1:15" x14ac:dyDescent="0.15">
      <c r="A1510" s="2">
        <v>2026</v>
      </c>
      <c r="B1510" s="2">
        <v>2024</v>
      </c>
      <c r="C1510" s="2" t="s">
        <v>185</v>
      </c>
      <c r="D1510" s="2">
        <v>2052.1999999999998</v>
      </c>
      <c r="E1510" s="2">
        <v>37</v>
      </c>
      <c r="F1510" s="2">
        <v>1.8029431829256409E-2</v>
      </c>
      <c r="G1510" s="2">
        <v>27</v>
      </c>
      <c r="H1510" s="2">
        <v>1.3156612415943866E-2</v>
      </c>
      <c r="I1510" s="2">
        <v>425887.9</v>
      </c>
      <c r="J1510" s="37">
        <v>220754</v>
      </c>
      <c r="K1510" s="2">
        <f>IFERROR(INDEX('PIC FY 25'!D:D, MATCH(backend_data!C1510,'PIC FY 25'!C:C,0)),0)</f>
        <v>0</v>
      </c>
      <c r="L1510" s="2">
        <v>0</v>
      </c>
      <c r="M1510" s="2">
        <v>0</v>
      </c>
      <c r="N1510" s="2">
        <v>238573</v>
      </c>
      <c r="O1510" s="2" t="s">
        <v>1725</v>
      </c>
    </row>
    <row r="1511" spans="1:15" x14ac:dyDescent="0.15">
      <c r="A1511" s="2">
        <v>2026</v>
      </c>
      <c r="B1511" s="2">
        <v>2024</v>
      </c>
      <c r="C1511" s="2" t="s">
        <v>186</v>
      </c>
      <c r="D1511" s="2">
        <v>5247.86</v>
      </c>
      <c r="E1511" s="2">
        <v>124</v>
      </c>
      <c r="F1511" s="2">
        <v>2.3628679118726494E-2</v>
      </c>
      <c r="G1511" s="2">
        <v>45</v>
      </c>
      <c r="H1511" s="2">
        <v>8.5749238737313875E-3</v>
      </c>
      <c r="I1511" s="2">
        <v>717928.02</v>
      </c>
      <c r="J1511" s="37">
        <v>242868</v>
      </c>
      <c r="K1511" s="2">
        <f>IFERROR(INDEX('PIC FY 25'!D:D, MATCH(backend_data!C1511,'PIC FY 25'!C:C,0)),0)</f>
        <v>0</v>
      </c>
      <c r="L1511" s="2">
        <v>0</v>
      </c>
      <c r="M1511" s="2">
        <v>0</v>
      </c>
      <c r="N1511" s="2">
        <v>610400</v>
      </c>
      <c r="O1511" s="2" t="s">
        <v>1726</v>
      </c>
    </row>
    <row r="1512" spans="1:15" x14ac:dyDescent="0.15">
      <c r="A1512" s="2">
        <v>2026</v>
      </c>
      <c r="B1512" s="2">
        <v>2024</v>
      </c>
      <c r="C1512" s="2" t="s">
        <v>187</v>
      </c>
      <c r="D1512" s="2">
        <v>3652.95</v>
      </c>
      <c r="E1512" s="2">
        <v>932</v>
      </c>
      <c r="F1512" s="2">
        <v>0.25513625973528248</v>
      </c>
      <c r="G1512" s="2">
        <v>338</v>
      </c>
      <c r="H1512" s="2">
        <v>9.2527956856786983E-2</v>
      </c>
      <c r="I1512" s="2">
        <v>163285.13</v>
      </c>
      <c r="J1512" s="37">
        <v>108656</v>
      </c>
      <c r="K1512" s="2">
        <f>IFERROR(INDEX('PIC FY 25'!D:D, MATCH(backend_data!C1512,'PIC FY 25'!C:C,0)),0)</f>
        <v>0</v>
      </c>
      <c r="L1512" s="2">
        <v>0</v>
      </c>
      <c r="M1512" s="2">
        <v>0</v>
      </c>
      <c r="N1512" s="2">
        <v>14726408</v>
      </c>
      <c r="O1512" s="2" t="s">
        <v>1727</v>
      </c>
    </row>
    <row r="1513" spans="1:15" x14ac:dyDescent="0.15">
      <c r="A1513" s="2">
        <v>2026</v>
      </c>
      <c r="B1513" s="2">
        <v>2024</v>
      </c>
      <c r="C1513" s="2" t="s">
        <v>188</v>
      </c>
      <c r="D1513" s="2">
        <v>569.59</v>
      </c>
      <c r="E1513" s="2">
        <v>191</v>
      </c>
      <c r="F1513" s="2">
        <v>0.33532892080268262</v>
      </c>
      <c r="G1513" s="2">
        <v>7</v>
      </c>
      <c r="H1513" s="2">
        <v>1.2289541600098316E-2</v>
      </c>
      <c r="I1513" s="2">
        <v>152511.71</v>
      </c>
      <c r="J1513" s="37">
        <v>85893</v>
      </c>
      <c r="K1513" s="2">
        <f>IFERROR(INDEX('PIC FY 25'!D:D, MATCH(backend_data!C1513,'PIC FY 25'!C:C,0)),0)</f>
        <v>0</v>
      </c>
      <c r="L1513" s="2">
        <v>0</v>
      </c>
      <c r="M1513" s="2">
        <v>0</v>
      </c>
      <c r="N1513" s="2">
        <v>2952273</v>
      </c>
      <c r="O1513" s="2" t="s">
        <v>1728</v>
      </c>
    </row>
    <row r="1514" spans="1:15" x14ac:dyDescent="0.15">
      <c r="A1514" s="2">
        <v>2026</v>
      </c>
      <c r="B1514" s="2">
        <v>2024</v>
      </c>
      <c r="C1514" s="2" t="s">
        <v>189</v>
      </c>
      <c r="D1514" s="2">
        <v>3736.1</v>
      </c>
      <c r="E1514" s="2">
        <v>214</v>
      </c>
      <c r="F1514" s="2">
        <v>5.7278980755333102E-2</v>
      </c>
      <c r="G1514" s="2">
        <v>79</v>
      </c>
      <c r="H1514" s="2">
        <v>2.114504429752951E-2</v>
      </c>
      <c r="I1514" s="2">
        <v>409780.45</v>
      </c>
      <c r="J1514" s="37">
        <v>230545</v>
      </c>
      <c r="K1514" s="2">
        <f>IFERROR(INDEX('PIC FY 25'!D:D, MATCH(backend_data!C1514,'PIC FY 25'!C:C,0)),0)</f>
        <v>0</v>
      </c>
      <c r="L1514" s="2">
        <v>0</v>
      </c>
      <c r="M1514" s="2">
        <v>0</v>
      </c>
      <c r="N1514" s="2">
        <v>440261</v>
      </c>
      <c r="O1514" s="2" t="s">
        <v>1729</v>
      </c>
    </row>
    <row r="1515" spans="1:15" x14ac:dyDescent="0.15">
      <c r="A1515" s="2">
        <v>2026</v>
      </c>
      <c r="B1515" s="2">
        <v>2024</v>
      </c>
      <c r="C1515" s="2" t="s">
        <v>190</v>
      </c>
      <c r="D1515" s="2">
        <v>1101.3399999999999</v>
      </c>
      <c r="E1515" s="2">
        <v>641</v>
      </c>
      <c r="F1515" s="2">
        <v>0.58201826865454809</v>
      </c>
      <c r="G1515" s="2">
        <v>49</v>
      </c>
      <c r="H1515" s="2">
        <v>4.4491256106197904E-2</v>
      </c>
      <c r="I1515" s="2">
        <v>141757.89000000001</v>
      </c>
      <c r="J1515" s="37">
        <v>73000</v>
      </c>
      <c r="K1515" s="2">
        <f>IFERROR(INDEX('PIC FY 25'!D:D, MATCH(backend_data!C1515,'PIC FY 25'!C:C,0)),0)</f>
        <v>292</v>
      </c>
      <c r="L1515" s="2">
        <v>26</v>
      </c>
      <c r="M1515" s="2">
        <v>0</v>
      </c>
      <c r="N1515" s="2">
        <v>8024957</v>
      </c>
      <c r="O1515" s="2" t="s">
        <v>1730</v>
      </c>
    </row>
    <row r="1516" spans="1:15" x14ac:dyDescent="0.15">
      <c r="A1516" s="2">
        <v>2026</v>
      </c>
      <c r="B1516" s="2">
        <v>2024</v>
      </c>
      <c r="C1516" s="2" t="s">
        <v>191</v>
      </c>
      <c r="D1516" s="2">
        <v>3076.37</v>
      </c>
      <c r="E1516" s="2">
        <v>2285</v>
      </c>
      <c r="F1516" s="2">
        <v>0.74275851084232392</v>
      </c>
      <c r="G1516" s="2">
        <v>1015</v>
      </c>
      <c r="H1516" s="2">
        <v>0.32993430569144805</v>
      </c>
      <c r="I1516" s="2">
        <v>78529.289999999994</v>
      </c>
      <c r="J1516" s="37">
        <v>54533</v>
      </c>
      <c r="K1516" s="2">
        <f>IFERROR(INDEX('PIC FY 25'!D:D, MATCH(backend_data!C1516,'PIC FY 25'!C:C,0)),0)</f>
        <v>378</v>
      </c>
      <c r="L1516" s="2">
        <v>6</v>
      </c>
      <c r="M1516" s="2">
        <v>439.18000000000006</v>
      </c>
      <c r="N1516" s="2">
        <v>33829263</v>
      </c>
      <c r="O1516" s="2" t="s">
        <v>1731</v>
      </c>
    </row>
    <row r="1517" spans="1:15" x14ac:dyDescent="0.15">
      <c r="A1517" s="2">
        <v>2026</v>
      </c>
      <c r="B1517" s="2">
        <v>2024</v>
      </c>
      <c r="C1517" s="2" t="s">
        <v>192</v>
      </c>
      <c r="D1517" s="2">
        <v>3771.24</v>
      </c>
      <c r="E1517" s="2">
        <v>1883</v>
      </c>
      <c r="F1517" s="2">
        <v>0.49930526829371774</v>
      </c>
      <c r="G1517" s="2">
        <v>136</v>
      </c>
      <c r="H1517" s="2">
        <v>3.6062409181065118E-2</v>
      </c>
      <c r="I1517" s="2">
        <v>204068.48000000001</v>
      </c>
      <c r="J1517" s="37">
        <v>103521</v>
      </c>
      <c r="K1517" s="2">
        <f>IFERROR(INDEX('PIC FY 25'!D:D, MATCH(backend_data!C1517,'PIC FY 25'!C:C,0)),0)</f>
        <v>272</v>
      </c>
      <c r="L1517" s="2">
        <v>40</v>
      </c>
      <c r="M1517" s="2">
        <v>0</v>
      </c>
      <c r="N1517" s="2">
        <v>12130392</v>
      </c>
      <c r="O1517" s="2" t="s">
        <v>1732</v>
      </c>
    </row>
    <row r="1518" spans="1:15" x14ac:dyDescent="0.15">
      <c r="A1518" s="2">
        <v>2026</v>
      </c>
      <c r="B1518" s="2">
        <v>2024</v>
      </c>
      <c r="C1518" s="2" t="s">
        <v>193</v>
      </c>
      <c r="D1518" s="2">
        <v>1507.68</v>
      </c>
      <c r="E1518" s="2">
        <v>705</v>
      </c>
      <c r="F1518" s="2">
        <v>0.4676058580070041</v>
      </c>
      <c r="G1518" s="2">
        <v>107</v>
      </c>
      <c r="H1518" s="2">
        <v>7.0969967101772252E-2</v>
      </c>
      <c r="I1518" s="2">
        <v>207206.55</v>
      </c>
      <c r="J1518" s="37">
        <v>85570</v>
      </c>
      <c r="K1518" s="2">
        <f>IFERROR(INDEX('PIC FY 25'!D:D, MATCH(backend_data!C1518,'PIC FY 25'!C:C,0)),0)</f>
        <v>0</v>
      </c>
      <c r="L1518" s="2">
        <v>0</v>
      </c>
      <c r="M1518" s="2">
        <v>0</v>
      </c>
      <c r="N1518" s="2">
        <v>5225299</v>
      </c>
      <c r="O1518" s="2" t="s">
        <v>1733</v>
      </c>
    </row>
    <row r="1519" spans="1:15" x14ac:dyDescent="0.15">
      <c r="A1519" s="2">
        <v>2026</v>
      </c>
      <c r="B1519" s="2">
        <v>2024</v>
      </c>
      <c r="C1519" s="2" t="s">
        <v>194</v>
      </c>
      <c r="D1519" s="2">
        <v>2243.1799999999998</v>
      </c>
      <c r="E1519" s="2">
        <v>777</v>
      </c>
      <c r="F1519" s="2">
        <v>0.34638325947984561</v>
      </c>
      <c r="G1519" s="2">
        <v>117</v>
      </c>
      <c r="H1519" s="2">
        <v>5.2158096987312656E-2</v>
      </c>
      <c r="I1519" s="2">
        <v>139335.82999999999</v>
      </c>
      <c r="J1519" s="37">
        <v>113433</v>
      </c>
      <c r="K1519" s="2">
        <f>IFERROR(INDEX('PIC FY 25'!D:D, MATCH(backend_data!C1519,'PIC FY 25'!C:C,0)),0)</f>
        <v>0</v>
      </c>
      <c r="L1519" s="2">
        <v>0</v>
      </c>
      <c r="M1519" s="2">
        <v>0</v>
      </c>
      <c r="N1519" s="2">
        <v>10772394</v>
      </c>
      <c r="O1519" s="2" t="s">
        <v>1572</v>
      </c>
    </row>
    <row r="1520" spans="1:15" x14ac:dyDescent="0.15">
      <c r="A1520" s="2">
        <v>2026</v>
      </c>
      <c r="B1520" s="2">
        <v>2024</v>
      </c>
      <c r="C1520" s="2" t="s">
        <v>195</v>
      </c>
      <c r="D1520" s="2">
        <v>1636.3</v>
      </c>
      <c r="E1520" s="2">
        <v>228</v>
      </c>
      <c r="F1520" s="2">
        <v>0.13933875206258023</v>
      </c>
      <c r="G1520" s="2">
        <v>69</v>
      </c>
      <c r="H1520" s="2">
        <v>4.2168306545254539E-2</v>
      </c>
      <c r="I1520" s="2">
        <v>241334.9</v>
      </c>
      <c r="J1520" s="37">
        <v>190536</v>
      </c>
      <c r="K1520" s="2">
        <f>IFERROR(INDEX('PIC FY 25'!D:D, MATCH(backend_data!C1520,'PIC FY 25'!C:C,0)),0)</f>
        <v>0</v>
      </c>
      <c r="L1520" s="2">
        <v>0</v>
      </c>
      <c r="M1520" s="2">
        <v>0</v>
      </c>
      <c r="N1520" s="2">
        <v>653255</v>
      </c>
      <c r="O1520" s="2" t="s">
        <v>1571</v>
      </c>
    </row>
    <row r="1521" spans="1:15" x14ac:dyDescent="0.15">
      <c r="A1521" s="2">
        <v>2026</v>
      </c>
      <c r="B1521" s="2">
        <v>2024</v>
      </c>
      <c r="C1521" s="2" t="s">
        <v>196</v>
      </c>
      <c r="D1521" s="2">
        <v>940</v>
      </c>
      <c r="E1521" s="2">
        <v>189</v>
      </c>
      <c r="F1521" s="2">
        <v>0.20106382978723406</v>
      </c>
      <c r="G1521" s="2">
        <v>9</v>
      </c>
      <c r="H1521" s="2">
        <v>9.5744680851063829E-3</v>
      </c>
      <c r="I1521" s="2">
        <v>216924.1</v>
      </c>
      <c r="J1521" s="37">
        <v>120577</v>
      </c>
      <c r="K1521" s="2">
        <f>IFERROR(INDEX('PIC FY 25'!D:D, MATCH(backend_data!C1521,'PIC FY 25'!C:C,0)),0)</f>
        <v>0</v>
      </c>
      <c r="L1521" s="2">
        <v>0</v>
      </c>
      <c r="M1521" s="2">
        <v>0</v>
      </c>
      <c r="N1521" s="2">
        <v>2901708</v>
      </c>
      <c r="O1521" s="2" t="s">
        <v>1570</v>
      </c>
    </row>
    <row r="1522" spans="1:15" x14ac:dyDescent="0.15">
      <c r="A1522" s="2">
        <v>2026</v>
      </c>
      <c r="B1522" s="2">
        <v>2024</v>
      </c>
      <c r="C1522" s="2" t="s">
        <v>197</v>
      </c>
      <c r="D1522" s="2">
        <v>1126.82</v>
      </c>
      <c r="E1522" s="2">
        <v>206</v>
      </c>
      <c r="F1522" s="2">
        <v>0.18281535648994515</v>
      </c>
      <c r="G1522" s="2">
        <v>11</v>
      </c>
      <c r="H1522" s="2">
        <v>9.7619850552883337E-3</v>
      </c>
      <c r="I1522" s="2">
        <v>180521.77</v>
      </c>
      <c r="J1522" s="37">
        <v>101496</v>
      </c>
      <c r="K1522" s="2">
        <f>IFERROR(INDEX('PIC FY 25'!D:D, MATCH(backend_data!C1522,'PIC FY 25'!C:C,0)),0)</f>
        <v>0</v>
      </c>
      <c r="L1522" s="2">
        <v>0</v>
      </c>
      <c r="M1522" s="2">
        <v>0</v>
      </c>
      <c r="N1522" s="2">
        <v>4077902</v>
      </c>
      <c r="O1522" s="2" t="s">
        <v>1569</v>
      </c>
    </row>
  </sheetData>
  <autoFilter ref="A1:O1" xr:uid="{00000000-0009-0000-0000-000007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169"/>
  <sheetViews>
    <sheetView showGridLines="0" topLeftCell="A147" workbookViewId="0">
      <selection activeCell="B6" sqref="B6"/>
    </sheetView>
  </sheetViews>
  <sheetFormatPr baseColWidth="10" defaultColWidth="8.83203125" defaultRowHeight="15" x14ac:dyDescent="0.2"/>
  <cols>
    <col min="1" max="1" width="15.5" bestFit="1" customWidth="1"/>
  </cols>
  <sheetData>
    <row r="1" spans="1:1" x14ac:dyDescent="0.2">
      <c r="A1" s="1" t="s">
        <v>28</v>
      </c>
    </row>
    <row r="2" spans="1:1" x14ac:dyDescent="0.2">
      <c r="A2" s="1" t="s">
        <v>30</v>
      </c>
    </row>
    <row r="3" spans="1:1" x14ac:dyDescent="0.2">
      <c r="A3" s="1" t="s">
        <v>32</v>
      </c>
    </row>
    <row r="4" spans="1:1" x14ac:dyDescent="0.2">
      <c r="A4" s="1" t="s">
        <v>33</v>
      </c>
    </row>
    <row r="5" spans="1:1" x14ac:dyDescent="0.2">
      <c r="A5" s="1" t="s">
        <v>34</v>
      </c>
    </row>
    <row r="6" spans="1:1" x14ac:dyDescent="0.2">
      <c r="A6" s="1" t="s">
        <v>35</v>
      </c>
    </row>
    <row r="7" spans="1:1" x14ac:dyDescent="0.2">
      <c r="A7" s="1" t="s">
        <v>36</v>
      </c>
    </row>
    <row r="8" spans="1:1" x14ac:dyDescent="0.2">
      <c r="A8" s="1" t="s">
        <v>37</v>
      </c>
    </row>
    <row r="9" spans="1:1" x14ac:dyDescent="0.2">
      <c r="A9" s="1" t="s">
        <v>38</v>
      </c>
    </row>
    <row r="10" spans="1:1" x14ac:dyDescent="0.2">
      <c r="A10" s="1" t="s">
        <v>39</v>
      </c>
    </row>
    <row r="11" spans="1:1" x14ac:dyDescent="0.2">
      <c r="A11" s="1" t="s">
        <v>40</v>
      </c>
    </row>
    <row r="12" spans="1:1" x14ac:dyDescent="0.2">
      <c r="A12" s="1" t="s">
        <v>41</v>
      </c>
    </row>
    <row r="13" spans="1:1" x14ac:dyDescent="0.2">
      <c r="A13" s="1" t="s">
        <v>42</v>
      </c>
    </row>
    <row r="14" spans="1:1" x14ac:dyDescent="0.2">
      <c r="A14" s="1" t="s">
        <v>43</v>
      </c>
    </row>
    <row r="15" spans="1:1" x14ac:dyDescent="0.2">
      <c r="A15" s="1" t="s">
        <v>1</v>
      </c>
    </row>
    <row r="16" spans="1:1" x14ac:dyDescent="0.2">
      <c r="A16" s="1" t="s">
        <v>44</v>
      </c>
    </row>
    <row r="17" spans="1:1" x14ac:dyDescent="0.2">
      <c r="A17" s="1" t="s">
        <v>45</v>
      </c>
    </row>
    <row r="18" spans="1:1" x14ac:dyDescent="0.2">
      <c r="A18" s="1" t="s">
        <v>46</v>
      </c>
    </row>
    <row r="19" spans="1:1" x14ac:dyDescent="0.2">
      <c r="A19" s="1" t="s">
        <v>47</v>
      </c>
    </row>
    <row r="20" spans="1:1" x14ac:dyDescent="0.2">
      <c r="A20" s="1" t="s">
        <v>48</v>
      </c>
    </row>
    <row r="21" spans="1:1" x14ac:dyDescent="0.2">
      <c r="A21" s="1" t="s">
        <v>49</v>
      </c>
    </row>
    <row r="22" spans="1:1" x14ac:dyDescent="0.2">
      <c r="A22" s="1" t="s">
        <v>50</v>
      </c>
    </row>
    <row r="23" spans="1:1" x14ac:dyDescent="0.2">
      <c r="A23" s="1" t="s">
        <v>51</v>
      </c>
    </row>
    <row r="24" spans="1:1" x14ac:dyDescent="0.2">
      <c r="A24" s="1" t="s">
        <v>52</v>
      </c>
    </row>
    <row r="25" spans="1:1" x14ac:dyDescent="0.2">
      <c r="A25" s="1" t="s">
        <v>53</v>
      </c>
    </row>
    <row r="26" spans="1:1" x14ac:dyDescent="0.2">
      <c r="A26" s="1" t="s">
        <v>54</v>
      </c>
    </row>
    <row r="27" spans="1:1" x14ac:dyDescent="0.2">
      <c r="A27" s="1" t="s">
        <v>55</v>
      </c>
    </row>
    <row r="28" spans="1:1" x14ac:dyDescent="0.2">
      <c r="A28" s="1" t="s">
        <v>56</v>
      </c>
    </row>
    <row r="29" spans="1:1" x14ac:dyDescent="0.2">
      <c r="A29" s="1" t="s">
        <v>57</v>
      </c>
    </row>
    <row r="30" spans="1:1" x14ac:dyDescent="0.2">
      <c r="A30" s="1" t="s">
        <v>58</v>
      </c>
    </row>
    <row r="31" spans="1:1" x14ac:dyDescent="0.2">
      <c r="A31" s="1" t="s">
        <v>59</v>
      </c>
    </row>
    <row r="32" spans="1:1" x14ac:dyDescent="0.2">
      <c r="A32" s="1" t="s">
        <v>60</v>
      </c>
    </row>
    <row r="33" spans="1:1" x14ac:dyDescent="0.2">
      <c r="A33" s="1" t="s">
        <v>61</v>
      </c>
    </row>
    <row r="34" spans="1:1" x14ac:dyDescent="0.2">
      <c r="A34" s="1" t="s">
        <v>62</v>
      </c>
    </row>
    <row r="35" spans="1:1" x14ac:dyDescent="0.2">
      <c r="A35" s="1" t="s">
        <v>63</v>
      </c>
    </row>
    <row r="36" spans="1:1" x14ac:dyDescent="0.2">
      <c r="A36" s="1" t="s">
        <v>64</v>
      </c>
    </row>
    <row r="37" spans="1:1" x14ac:dyDescent="0.2">
      <c r="A37" s="1" t="s">
        <v>65</v>
      </c>
    </row>
    <row r="38" spans="1:1" x14ac:dyDescent="0.2">
      <c r="A38" s="1" t="s">
        <v>66</v>
      </c>
    </row>
    <row r="39" spans="1:1" x14ac:dyDescent="0.2">
      <c r="A39" s="1" t="s">
        <v>67</v>
      </c>
    </row>
    <row r="40" spans="1:1" x14ac:dyDescent="0.2">
      <c r="A40" s="1" t="s">
        <v>68</v>
      </c>
    </row>
    <row r="41" spans="1:1" x14ac:dyDescent="0.2">
      <c r="A41" s="1" t="s">
        <v>69</v>
      </c>
    </row>
    <row r="42" spans="1:1" x14ac:dyDescent="0.2">
      <c r="A42" s="1" t="s">
        <v>70</v>
      </c>
    </row>
    <row r="43" spans="1:1" x14ac:dyDescent="0.2">
      <c r="A43" s="1" t="s">
        <v>71</v>
      </c>
    </row>
    <row r="44" spans="1:1" x14ac:dyDescent="0.2">
      <c r="A44" s="1" t="s">
        <v>72</v>
      </c>
    </row>
    <row r="45" spans="1:1" x14ac:dyDescent="0.2">
      <c r="A45" s="1" t="s">
        <v>73</v>
      </c>
    </row>
    <row r="46" spans="1:1" x14ac:dyDescent="0.2">
      <c r="A46" s="1" t="s">
        <v>74</v>
      </c>
    </row>
    <row r="47" spans="1:1" x14ac:dyDescent="0.2">
      <c r="A47" s="1" t="s">
        <v>75</v>
      </c>
    </row>
    <row r="48" spans="1:1" x14ac:dyDescent="0.2">
      <c r="A48" s="1" t="s">
        <v>76</v>
      </c>
    </row>
    <row r="49" spans="1:1" x14ac:dyDescent="0.2">
      <c r="A49" s="1" t="s">
        <v>77</v>
      </c>
    </row>
    <row r="50" spans="1:1" x14ac:dyDescent="0.2">
      <c r="A50" s="1" t="s">
        <v>78</v>
      </c>
    </row>
    <row r="51" spans="1:1" x14ac:dyDescent="0.2">
      <c r="A51" s="1" t="s">
        <v>79</v>
      </c>
    </row>
    <row r="52" spans="1:1" x14ac:dyDescent="0.2">
      <c r="A52" s="1" t="s">
        <v>80</v>
      </c>
    </row>
    <row r="53" spans="1:1" x14ac:dyDescent="0.2">
      <c r="A53" s="1" t="s">
        <v>81</v>
      </c>
    </row>
    <row r="54" spans="1:1" x14ac:dyDescent="0.2">
      <c r="A54" s="1" t="s">
        <v>82</v>
      </c>
    </row>
    <row r="55" spans="1:1" x14ac:dyDescent="0.2">
      <c r="A55" s="1" t="s">
        <v>83</v>
      </c>
    </row>
    <row r="56" spans="1:1" x14ac:dyDescent="0.2">
      <c r="A56" s="1" t="s">
        <v>84</v>
      </c>
    </row>
    <row r="57" spans="1:1" x14ac:dyDescent="0.2">
      <c r="A57" s="1" t="s">
        <v>85</v>
      </c>
    </row>
    <row r="58" spans="1:1" x14ac:dyDescent="0.2">
      <c r="A58" s="1" t="s">
        <v>86</v>
      </c>
    </row>
    <row r="59" spans="1:1" x14ac:dyDescent="0.2">
      <c r="A59" s="1" t="s">
        <v>87</v>
      </c>
    </row>
    <row r="60" spans="1:1" x14ac:dyDescent="0.2">
      <c r="A60" s="1" t="s">
        <v>88</v>
      </c>
    </row>
    <row r="61" spans="1:1" x14ac:dyDescent="0.2">
      <c r="A61" s="1" t="s">
        <v>89</v>
      </c>
    </row>
    <row r="62" spans="1:1" x14ac:dyDescent="0.2">
      <c r="A62" s="1" t="s">
        <v>90</v>
      </c>
    </row>
    <row r="63" spans="1:1" x14ac:dyDescent="0.2">
      <c r="A63" s="1" t="s">
        <v>91</v>
      </c>
    </row>
    <row r="64" spans="1:1" x14ac:dyDescent="0.2">
      <c r="A64" s="1" t="s">
        <v>92</v>
      </c>
    </row>
    <row r="65" spans="1:1" x14ac:dyDescent="0.2">
      <c r="A65" s="1" t="s">
        <v>93</v>
      </c>
    </row>
    <row r="66" spans="1:1" x14ac:dyDescent="0.2">
      <c r="A66" s="1" t="s">
        <v>94</v>
      </c>
    </row>
    <row r="67" spans="1:1" x14ac:dyDescent="0.2">
      <c r="A67" s="1" t="s">
        <v>95</v>
      </c>
    </row>
    <row r="68" spans="1:1" x14ac:dyDescent="0.2">
      <c r="A68" s="1" t="s">
        <v>96</v>
      </c>
    </row>
    <row r="69" spans="1:1" x14ac:dyDescent="0.2">
      <c r="A69" s="1" t="s">
        <v>97</v>
      </c>
    </row>
    <row r="70" spans="1:1" x14ac:dyDescent="0.2">
      <c r="A70" s="1" t="s">
        <v>98</v>
      </c>
    </row>
    <row r="71" spans="1:1" x14ac:dyDescent="0.2">
      <c r="A71" s="1" t="s">
        <v>99</v>
      </c>
    </row>
    <row r="72" spans="1:1" x14ac:dyDescent="0.2">
      <c r="A72" s="1" t="s">
        <v>100</v>
      </c>
    </row>
    <row r="73" spans="1:1" x14ac:dyDescent="0.2">
      <c r="A73" s="1" t="s">
        <v>101</v>
      </c>
    </row>
    <row r="74" spans="1:1" x14ac:dyDescent="0.2">
      <c r="A74" s="1" t="s">
        <v>102</v>
      </c>
    </row>
    <row r="75" spans="1:1" x14ac:dyDescent="0.2">
      <c r="A75" s="1" t="s">
        <v>103</v>
      </c>
    </row>
    <row r="76" spans="1:1" x14ac:dyDescent="0.2">
      <c r="A76" s="1" t="s">
        <v>104</v>
      </c>
    </row>
    <row r="77" spans="1:1" x14ac:dyDescent="0.2">
      <c r="A77" s="1" t="s">
        <v>105</v>
      </c>
    </row>
    <row r="78" spans="1:1" x14ac:dyDescent="0.2">
      <c r="A78" s="1" t="s">
        <v>106</v>
      </c>
    </row>
    <row r="79" spans="1:1" x14ac:dyDescent="0.2">
      <c r="A79" s="1" t="s">
        <v>107</v>
      </c>
    </row>
    <row r="80" spans="1:1" x14ac:dyDescent="0.2">
      <c r="A80" s="1" t="s">
        <v>108</v>
      </c>
    </row>
    <row r="81" spans="1:1" x14ac:dyDescent="0.2">
      <c r="A81" s="1" t="s">
        <v>109</v>
      </c>
    </row>
    <row r="82" spans="1:1" x14ac:dyDescent="0.2">
      <c r="A82" s="1" t="s">
        <v>110</v>
      </c>
    </row>
    <row r="83" spans="1:1" x14ac:dyDescent="0.2">
      <c r="A83" s="1" t="s">
        <v>111</v>
      </c>
    </row>
    <row r="84" spans="1:1" x14ac:dyDescent="0.2">
      <c r="A84" s="1" t="s">
        <v>112</v>
      </c>
    </row>
    <row r="85" spans="1:1" x14ac:dyDescent="0.2">
      <c r="A85" s="1" t="s">
        <v>113</v>
      </c>
    </row>
    <row r="86" spans="1:1" x14ac:dyDescent="0.2">
      <c r="A86" s="1" t="s">
        <v>114</v>
      </c>
    </row>
    <row r="87" spans="1:1" x14ac:dyDescent="0.2">
      <c r="A87" s="1" t="s">
        <v>115</v>
      </c>
    </row>
    <row r="88" spans="1:1" x14ac:dyDescent="0.2">
      <c r="A88" s="1" t="s">
        <v>116</v>
      </c>
    </row>
    <row r="89" spans="1:1" x14ac:dyDescent="0.2">
      <c r="A89" s="1" t="s">
        <v>117</v>
      </c>
    </row>
    <row r="90" spans="1:1" x14ac:dyDescent="0.2">
      <c r="A90" s="1" t="s">
        <v>118</v>
      </c>
    </row>
    <row r="91" spans="1:1" x14ac:dyDescent="0.2">
      <c r="A91" s="1" t="s">
        <v>119</v>
      </c>
    </row>
    <row r="92" spans="1:1" x14ac:dyDescent="0.2">
      <c r="A92" s="1" t="s">
        <v>120</v>
      </c>
    </row>
    <row r="93" spans="1:1" x14ac:dyDescent="0.2">
      <c r="A93" s="1" t="s">
        <v>121</v>
      </c>
    </row>
    <row r="94" spans="1:1" x14ac:dyDescent="0.2">
      <c r="A94" s="1" t="s">
        <v>122</v>
      </c>
    </row>
    <row r="95" spans="1:1" x14ac:dyDescent="0.2">
      <c r="A95" s="1" t="s">
        <v>123</v>
      </c>
    </row>
    <row r="96" spans="1:1" x14ac:dyDescent="0.2">
      <c r="A96" s="1" t="s">
        <v>124</v>
      </c>
    </row>
    <row r="97" spans="1:1" x14ac:dyDescent="0.2">
      <c r="A97" s="1" t="s">
        <v>125</v>
      </c>
    </row>
    <row r="98" spans="1:1" x14ac:dyDescent="0.2">
      <c r="A98" s="1" t="s">
        <v>126</v>
      </c>
    </row>
    <row r="99" spans="1:1" x14ac:dyDescent="0.2">
      <c r="A99" s="1" t="s">
        <v>127</v>
      </c>
    </row>
    <row r="100" spans="1:1" x14ac:dyDescent="0.2">
      <c r="A100" s="1" t="s">
        <v>128</v>
      </c>
    </row>
    <row r="101" spans="1:1" x14ac:dyDescent="0.2">
      <c r="A101" s="1" t="s">
        <v>129</v>
      </c>
    </row>
    <row r="102" spans="1:1" x14ac:dyDescent="0.2">
      <c r="A102" s="1" t="s">
        <v>130</v>
      </c>
    </row>
    <row r="103" spans="1:1" x14ac:dyDescent="0.2">
      <c r="A103" s="1" t="s">
        <v>131</v>
      </c>
    </row>
    <row r="104" spans="1:1" x14ac:dyDescent="0.2">
      <c r="A104" s="1" t="s">
        <v>132</v>
      </c>
    </row>
    <row r="105" spans="1:1" x14ac:dyDescent="0.2">
      <c r="A105" s="1" t="s">
        <v>133</v>
      </c>
    </row>
    <row r="106" spans="1:1" x14ac:dyDescent="0.2">
      <c r="A106" s="1" t="s">
        <v>134</v>
      </c>
    </row>
    <row r="107" spans="1:1" x14ac:dyDescent="0.2">
      <c r="A107" s="1" t="s">
        <v>135</v>
      </c>
    </row>
    <row r="108" spans="1:1" x14ac:dyDescent="0.2">
      <c r="A108" s="1" t="s">
        <v>136</v>
      </c>
    </row>
    <row r="109" spans="1:1" x14ac:dyDescent="0.2">
      <c r="A109" s="1" t="s">
        <v>137</v>
      </c>
    </row>
    <row r="110" spans="1:1" x14ac:dyDescent="0.2">
      <c r="A110" s="1" t="s">
        <v>138</v>
      </c>
    </row>
    <row r="111" spans="1:1" x14ac:dyDescent="0.2">
      <c r="A111" s="1" t="s">
        <v>139</v>
      </c>
    </row>
    <row r="112" spans="1:1" x14ac:dyDescent="0.2">
      <c r="A112" s="1" t="s">
        <v>140</v>
      </c>
    </row>
    <row r="113" spans="1:1" x14ac:dyDescent="0.2">
      <c r="A113" s="1" t="s">
        <v>141</v>
      </c>
    </row>
    <row r="114" spans="1:1" x14ac:dyDescent="0.2">
      <c r="A114" s="1" t="s">
        <v>142</v>
      </c>
    </row>
    <row r="115" spans="1:1" x14ac:dyDescent="0.2">
      <c r="A115" s="1" t="s">
        <v>143</v>
      </c>
    </row>
    <row r="116" spans="1:1" x14ac:dyDescent="0.2">
      <c r="A116" s="1" t="s">
        <v>144</v>
      </c>
    </row>
    <row r="117" spans="1:1" x14ac:dyDescent="0.2">
      <c r="A117" s="1" t="s">
        <v>145</v>
      </c>
    </row>
    <row r="118" spans="1:1" x14ac:dyDescent="0.2">
      <c r="A118" s="1" t="s">
        <v>146</v>
      </c>
    </row>
    <row r="119" spans="1:1" x14ac:dyDescent="0.2">
      <c r="A119" s="1" t="s">
        <v>147</v>
      </c>
    </row>
    <row r="120" spans="1:1" x14ac:dyDescent="0.2">
      <c r="A120" s="1" t="s">
        <v>148</v>
      </c>
    </row>
    <row r="121" spans="1:1" x14ac:dyDescent="0.2">
      <c r="A121" s="1" t="s">
        <v>149</v>
      </c>
    </row>
    <row r="122" spans="1:1" x14ac:dyDescent="0.2">
      <c r="A122" s="1" t="s">
        <v>150</v>
      </c>
    </row>
    <row r="123" spans="1:1" x14ac:dyDescent="0.2">
      <c r="A123" s="1" t="s">
        <v>151</v>
      </c>
    </row>
    <row r="124" spans="1:1" x14ac:dyDescent="0.2">
      <c r="A124" s="1" t="s">
        <v>152</v>
      </c>
    </row>
    <row r="125" spans="1:1" x14ac:dyDescent="0.2">
      <c r="A125" s="1" t="s">
        <v>153</v>
      </c>
    </row>
    <row r="126" spans="1:1" x14ac:dyDescent="0.2">
      <c r="A126" s="1" t="s">
        <v>154</v>
      </c>
    </row>
    <row r="127" spans="1:1" x14ac:dyDescent="0.2">
      <c r="A127" s="1" t="s">
        <v>155</v>
      </c>
    </row>
    <row r="128" spans="1:1" x14ac:dyDescent="0.2">
      <c r="A128" s="1" t="s">
        <v>156</v>
      </c>
    </row>
    <row r="129" spans="1:1" x14ac:dyDescent="0.2">
      <c r="A129" s="1" t="s">
        <v>157</v>
      </c>
    </row>
    <row r="130" spans="1:1" x14ac:dyDescent="0.2">
      <c r="A130" s="1" t="s">
        <v>158</v>
      </c>
    </row>
    <row r="131" spans="1:1" x14ac:dyDescent="0.2">
      <c r="A131" s="1" t="s">
        <v>159</v>
      </c>
    </row>
    <row r="132" spans="1:1" x14ac:dyDescent="0.2">
      <c r="A132" s="1" t="s">
        <v>160</v>
      </c>
    </row>
    <row r="133" spans="1:1" x14ac:dyDescent="0.2">
      <c r="A133" s="1" t="s">
        <v>161</v>
      </c>
    </row>
    <row r="134" spans="1:1" x14ac:dyDescent="0.2">
      <c r="A134" s="1" t="s">
        <v>162</v>
      </c>
    </row>
    <row r="135" spans="1:1" x14ac:dyDescent="0.2">
      <c r="A135" s="1" t="s">
        <v>163</v>
      </c>
    </row>
    <row r="136" spans="1:1" x14ac:dyDescent="0.2">
      <c r="A136" s="1" t="s">
        <v>164</v>
      </c>
    </row>
    <row r="137" spans="1:1" x14ac:dyDescent="0.2">
      <c r="A137" s="1" t="s">
        <v>165</v>
      </c>
    </row>
    <row r="138" spans="1:1" x14ac:dyDescent="0.2">
      <c r="A138" s="1" t="s">
        <v>166</v>
      </c>
    </row>
    <row r="139" spans="1:1" x14ac:dyDescent="0.2">
      <c r="A139" s="1" t="s">
        <v>167</v>
      </c>
    </row>
    <row r="140" spans="1:1" x14ac:dyDescent="0.2">
      <c r="A140" s="1" t="s">
        <v>168</v>
      </c>
    </row>
    <row r="141" spans="1:1" x14ac:dyDescent="0.2">
      <c r="A141" s="1" t="s">
        <v>169</v>
      </c>
    </row>
    <row r="142" spans="1:1" x14ac:dyDescent="0.2">
      <c r="A142" s="1" t="s">
        <v>170</v>
      </c>
    </row>
    <row r="143" spans="1:1" x14ac:dyDescent="0.2">
      <c r="A143" s="1" t="s">
        <v>171</v>
      </c>
    </row>
    <row r="144" spans="1:1" x14ac:dyDescent="0.2">
      <c r="A144" s="1" t="s">
        <v>172</v>
      </c>
    </row>
    <row r="145" spans="1:1" x14ac:dyDescent="0.2">
      <c r="A145" s="1" t="s">
        <v>173</v>
      </c>
    </row>
    <row r="146" spans="1:1" x14ac:dyDescent="0.2">
      <c r="A146" s="1" t="s">
        <v>174</v>
      </c>
    </row>
    <row r="147" spans="1:1" x14ac:dyDescent="0.2">
      <c r="A147" s="1" t="s">
        <v>175</v>
      </c>
    </row>
    <row r="148" spans="1:1" x14ac:dyDescent="0.2">
      <c r="A148" s="1" t="s">
        <v>176</v>
      </c>
    </row>
    <row r="149" spans="1:1" x14ac:dyDescent="0.2">
      <c r="A149" s="1" t="s">
        <v>177</v>
      </c>
    </row>
    <row r="150" spans="1:1" x14ac:dyDescent="0.2">
      <c r="A150" s="1" t="s">
        <v>178</v>
      </c>
    </row>
    <row r="151" spans="1:1" x14ac:dyDescent="0.2">
      <c r="A151" s="1" t="s">
        <v>179</v>
      </c>
    </row>
    <row r="152" spans="1:1" x14ac:dyDescent="0.2">
      <c r="A152" s="1" t="s">
        <v>180</v>
      </c>
    </row>
    <row r="153" spans="1:1" x14ac:dyDescent="0.2">
      <c r="A153" s="1" t="s">
        <v>181</v>
      </c>
    </row>
    <row r="154" spans="1:1" x14ac:dyDescent="0.2">
      <c r="A154" s="1" t="s">
        <v>182</v>
      </c>
    </row>
    <row r="155" spans="1:1" x14ac:dyDescent="0.2">
      <c r="A155" s="1" t="s">
        <v>183</v>
      </c>
    </row>
    <row r="156" spans="1:1" x14ac:dyDescent="0.2">
      <c r="A156" s="1" t="s">
        <v>184</v>
      </c>
    </row>
    <row r="157" spans="1:1" x14ac:dyDescent="0.2">
      <c r="A157" s="1" t="s">
        <v>185</v>
      </c>
    </row>
    <row r="158" spans="1:1" x14ac:dyDescent="0.2">
      <c r="A158" s="1" t="s">
        <v>186</v>
      </c>
    </row>
    <row r="159" spans="1:1" x14ac:dyDescent="0.2">
      <c r="A159" s="1" t="s">
        <v>187</v>
      </c>
    </row>
    <row r="160" spans="1:1" x14ac:dyDescent="0.2">
      <c r="A160" s="1" t="s">
        <v>188</v>
      </c>
    </row>
    <row r="161" spans="1:1" x14ac:dyDescent="0.2">
      <c r="A161" s="1" t="s">
        <v>189</v>
      </c>
    </row>
    <row r="162" spans="1:1" x14ac:dyDescent="0.2">
      <c r="A162" s="1" t="s">
        <v>190</v>
      </c>
    </row>
    <row r="163" spans="1:1" x14ac:dyDescent="0.2">
      <c r="A163" s="1" t="s">
        <v>191</v>
      </c>
    </row>
    <row r="164" spans="1:1" x14ac:dyDescent="0.2">
      <c r="A164" s="1" t="s">
        <v>192</v>
      </c>
    </row>
    <row r="165" spans="1:1" x14ac:dyDescent="0.2">
      <c r="A165" s="1" t="s">
        <v>193</v>
      </c>
    </row>
    <row r="166" spans="1:1" x14ac:dyDescent="0.2">
      <c r="A166" s="1" t="s">
        <v>194</v>
      </c>
    </row>
    <row r="167" spans="1:1" x14ac:dyDescent="0.2">
      <c r="A167" s="1" t="s">
        <v>195</v>
      </c>
    </row>
    <row r="168" spans="1:1" x14ac:dyDescent="0.2">
      <c r="A168" s="1" t="s">
        <v>196</v>
      </c>
    </row>
    <row r="169" spans="1:1" x14ac:dyDescent="0.2">
      <c r="A169" s="1" t="s">
        <v>197</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ECS Component Comparison Tool</vt:lpstr>
      <vt:lpstr>CL</vt:lpstr>
      <vt:lpstr>Town ECS Data-Over-Time Tool</vt:lpstr>
      <vt:lpstr>Sheet1</vt:lpstr>
      <vt:lpstr>phase-in_status</vt:lpstr>
      <vt:lpstr>ECS Grants Over Time</vt:lpstr>
      <vt:lpstr>backend_data</vt:lpstr>
      <vt:lpstr>town_data_validation</vt:lpstr>
      <vt:lpstr>PIC FY 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Gibson</dc:creator>
  <cp:keywords/>
  <dc:description/>
  <cp:lastModifiedBy>Michael Morton</cp:lastModifiedBy>
  <cp:revision/>
  <dcterms:created xsi:type="dcterms:W3CDTF">2021-11-10T22:02:41Z</dcterms:created>
  <dcterms:modified xsi:type="dcterms:W3CDTF">2025-07-21T20:24:54Z</dcterms:modified>
  <cp:category/>
  <cp:contentStatus/>
</cp:coreProperties>
</file>